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supp\"/>
    </mc:Choice>
  </mc:AlternateContent>
  <bookViews>
    <workbookView xWindow="0" yWindow="0" windowWidth="20160" windowHeight="9732"/>
  </bookViews>
  <sheets>
    <sheet name="ReadMe" sheetId="67" r:id="rId1"/>
    <sheet name="FS10.1" sheetId="37" r:id="rId2"/>
    <sheet name="FS10.2" sheetId="12" r:id="rId3"/>
    <sheet name="FS10.3" sheetId="60" r:id="rId4"/>
    <sheet name="FS10.4" sheetId="61" r:id="rId5"/>
    <sheet name="FS10.5" sheetId="35" r:id="rId6"/>
    <sheet name="FS10.8" sheetId="59" r:id="rId7"/>
    <sheet name="FS10.9" sheetId="65" r:id="rId8"/>
    <sheet name="FS10.11a" sheetId="55" r:id="rId9"/>
    <sheet name="FS10.11b" sheetId="57" r:id="rId10"/>
    <sheet name="FS10.12a" sheetId="56" r:id="rId11"/>
    <sheet name="FS10.12b" sheetId="58" r:id="rId12"/>
    <sheet name="DataG10.1" sheetId="11" r:id="rId13"/>
    <sheet name="DataG10.4" sheetId="14" r:id="rId14"/>
    <sheet name="DataG10.6" sheetId="29" r:id="rId15"/>
    <sheet name="DataG10.8" sheetId="50" r:id="rId16"/>
    <sheet name="DataGS10.9" sheetId="66" r:id="rId17"/>
    <sheet name="DataG10.10" sheetId="54" r:id="rId18"/>
    <sheet name="DataG10.11" sheetId="8" r:id="rId19"/>
    <sheet name="DataG10.12" sheetId="9" r:id="rId20"/>
    <sheet name="DataG10.13" sheetId="63" r:id="rId21"/>
    <sheet name="DataG10.14" sheetId="42" r:id="rId22"/>
    <sheet name="DataG10.15" sheetId="44" r:id="rId23"/>
    <sheet name="DataG10.16" sheetId="47" r:id="rId24"/>
  </sheets>
  <externalReferences>
    <externalReference r:id="rId25"/>
    <externalReference r:id="rId26"/>
    <externalReference r:id="rId27"/>
    <externalReference r:id="rId28"/>
    <externalReference r:id="rId29"/>
    <externalReference r:id="rId30"/>
    <externalReference r:id="rId31"/>
    <externalReference r:id="rId32"/>
  </externalReferences>
  <definedNames>
    <definedName name="_10000" localSheetId="23">[1]Регион!#REF!</definedName>
    <definedName name="_10000" localSheetId="13">[1]Регион!#REF!</definedName>
    <definedName name="_10000" localSheetId="15">[1]Регион!#REF!</definedName>
    <definedName name="_10000" localSheetId="16">[1]Регион!#REF!</definedName>
    <definedName name="_10000" localSheetId="0">[1]Регион!#REF!</definedName>
    <definedName name="_10000">[1]Регион!#REF!</definedName>
    <definedName name="_1080" localSheetId="23">[2]Регион!#REF!</definedName>
    <definedName name="_1080" localSheetId="13">[2]Регион!#REF!</definedName>
    <definedName name="_1080" localSheetId="15">[2]Регион!#REF!</definedName>
    <definedName name="_1080" localSheetId="16">[2]Регион!#REF!</definedName>
    <definedName name="_1080" localSheetId="0">[2]Регион!#REF!</definedName>
    <definedName name="_1080">[2]Регион!#REF!</definedName>
    <definedName name="_1090" localSheetId="23">[2]Регион!#REF!</definedName>
    <definedName name="_1090" localSheetId="13">[2]Регион!#REF!</definedName>
    <definedName name="_1090" localSheetId="15">[2]Регион!#REF!</definedName>
    <definedName name="_1090" localSheetId="16">[2]Регион!#REF!</definedName>
    <definedName name="_1090" localSheetId="0">[2]Регион!#REF!</definedName>
    <definedName name="_1090">[2]Регион!#REF!</definedName>
    <definedName name="_1100" localSheetId="23">[2]Регион!#REF!</definedName>
    <definedName name="_1100" localSheetId="13">[2]Регион!#REF!</definedName>
    <definedName name="_1100" localSheetId="15">[2]Регион!#REF!</definedName>
    <definedName name="_1100" localSheetId="16">[2]Регион!#REF!</definedName>
    <definedName name="_1100" localSheetId="0">[2]Регион!#REF!</definedName>
    <definedName name="_1100">[2]Регион!#REF!</definedName>
    <definedName name="_1110" localSheetId="23">[2]Регион!#REF!</definedName>
    <definedName name="_1110" localSheetId="13">[2]Регион!#REF!</definedName>
    <definedName name="_1110" localSheetId="15">[2]Регион!#REF!</definedName>
    <definedName name="_1110" localSheetId="16">[2]Регион!#REF!</definedName>
    <definedName name="_1110" localSheetId="0">[2]Регион!#REF!</definedName>
    <definedName name="_1110">[2]Регион!#REF!</definedName>
    <definedName name="_2" localSheetId="23">[1]Регион!#REF!</definedName>
    <definedName name="_2" localSheetId="13">[1]Регион!#REF!</definedName>
    <definedName name="_2" localSheetId="15">[1]Регион!#REF!</definedName>
    <definedName name="_2" localSheetId="16">[1]Регион!#REF!</definedName>
    <definedName name="_2" localSheetId="0">[1]Регион!#REF!</definedName>
    <definedName name="_2">[1]Регион!#REF!</definedName>
    <definedName name="_2010" localSheetId="23">#REF!</definedName>
    <definedName name="_2010" localSheetId="13">#REF!</definedName>
    <definedName name="_2010" localSheetId="15">#REF!</definedName>
    <definedName name="_2010" localSheetId="16">#REF!</definedName>
    <definedName name="_2010" localSheetId="0">#REF!</definedName>
    <definedName name="_2010">#REF!</definedName>
    <definedName name="_2080" localSheetId="23">[2]Регион!#REF!</definedName>
    <definedName name="_2080" localSheetId="13">[2]Регион!#REF!</definedName>
    <definedName name="_2080" localSheetId="15">[2]Регион!#REF!</definedName>
    <definedName name="_2080" localSheetId="16">[2]Регион!#REF!</definedName>
    <definedName name="_2080" localSheetId="0">[2]Регион!#REF!</definedName>
    <definedName name="_2080">[2]Регион!#REF!</definedName>
    <definedName name="_2090" localSheetId="23">[2]Регион!#REF!</definedName>
    <definedName name="_2090" localSheetId="13">[2]Регион!#REF!</definedName>
    <definedName name="_2090" localSheetId="15">[2]Регион!#REF!</definedName>
    <definedName name="_2090" localSheetId="16">[2]Регион!#REF!</definedName>
    <definedName name="_2090" localSheetId="0">[2]Регион!#REF!</definedName>
    <definedName name="_2090">[2]Регион!#REF!</definedName>
    <definedName name="_2100" localSheetId="23">[2]Регион!#REF!</definedName>
    <definedName name="_2100" localSheetId="13">[2]Регион!#REF!</definedName>
    <definedName name="_2100" localSheetId="15">[2]Регион!#REF!</definedName>
    <definedName name="_2100" localSheetId="16">[2]Регион!#REF!</definedName>
    <definedName name="_2100" localSheetId="0">[2]Регион!#REF!</definedName>
    <definedName name="_2100">[2]Регион!#REF!</definedName>
    <definedName name="_2110" localSheetId="23">[2]Регион!#REF!</definedName>
    <definedName name="_2110" localSheetId="13">[2]Регион!#REF!</definedName>
    <definedName name="_2110" localSheetId="15">[2]Регион!#REF!</definedName>
    <definedName name="_2110" localSheetId="16">[2]Регион!#REF!</definedName>
    <definedName name="_2110" localSheetId="0">[2]Регион!#REF!</definedName>
    <definedName name="_2110">[2]Регион!#REF!</definedName>
    <definedName name="_3080" localSheetId="23">[2]Регион!#REF!</definedName>
    <definedName name="_3080" localSheetId="13">[2]Регион!#REF!</definedName>
    <definedName name="_3080" localSheetId="15">[2]Регион!#REF!</definedName>
    <definedName name="_3080" localSheetId="16">[2]Регион!#REF!</definedName>
    <definedName name="_3080" localSheetId="0">[2]Регион!#REF!</definedName>
    <definedName name="_3080">[2]Регион!#REF!</definedName>
    <definedName name="_3090" localSheetId="23">[2]Регион!#REF!</definedName>
    <definedName name="_3090" localSheetId="13">[2]Регион!#REF!</definedName>
    <definedName name="_3090" localSheetId="15">[2]Регион!#REF!</definedName>
    <definedName name="_3090" localSheetId="16">[2]Регион!#REF!</definedName>
    <definedName name="_3090" localSheetId="0">[2]Регион!#REF!</definedName>
    <definedName name="_3090">[2]Регион!#REF!</definedName>
    <definedName name="_3100" localSheetId="23">[2]Регион!#REF!</definedName>
    <definedName name="_3100" localSheetId="13">[2]Регион!#REF!</definedName>
    <definedName name="_3100" localSheetId="15">[2]Регион!#REF!</definedName>
    <definedName name="_3100" localSheetId="16">[2]Регион!#REF!</definedName>
    <definedName name="_3100" localSheetId="0">[2]Регион!#REF!</definedName>
    <definedName name="_3100">[2]Регион!#REF!</definedName>
    <definedName name="_3110" localSheetId="23">[2]Регион!#REF!</definedName>
    <definedName name="_3110" localSheetId="13">[2]Регион!#REF!</definedName>
    <definedName name="_3110" localSheetId="15">[2]Регион!#REF!</definedName>
    <definedName name="_3110" localSheetId="16">[2]Регион!#REF!</definedName>
    <definedName name="_3110" localSheetId="0">[2]Регион!#REF!</definedName>
    <definedName name="_3110">[2]Регион!#REF!</definedName>
    <definedName name="_4080" localSheetId="23">[2]Регион!#REF!</definedName>
    <definedName name="_4080" localSheetId="13">[2]Регион!#REF!</definedName>
    <definedName name="_4080" localSheetId="15">[2]Регион!#REF!</definedName>
    <definedName name="_4080" localSheetId="16">[2]Регион!#REF!</definedName>
    <definedName name="_4080" localSheetId="0">[2]Регион!#REF!</definedName>
    <definedName name="_4080">[2]Регион!#REF!</definedName>
    <definedName name="_4090" localSheetId="23">[2]Регион!#REF!</definedName>
    <definedName name="_4090" localSheetId="13">[2]Регион!#REF!</definedName>
    <definedName name="_4090" localSheetId="15">[2]Регион!#REF!</definedName>
    <definedName name="_4090" localSheetId="16">[2]Регион!#REF!</definedName>
    <definedName name="_4090" localSheetId="0">[2]Регион!#REF!</definedName>
    <definedName name="_4090">[2]Регион!#REF!</definedName>
    <definedName name="_4100" localSheetId="23">[2]Регион!#REF!</definedName>
    <definedName name="_4100" localSheetId="13">[2]Регион!#REF!</definedName>
    <definedName name="_4100" localSheetId="15">[2]Регион!#REF!</definedName>
    <definedName name="_4100" localSheetId="16">[2]Регион!#REF!</definedName>
    <definedName name="_4100" localSheetId="0">[2]Регион!#REF!</definedName>
    <definedName name="_4100">[2]Регион!#REF!</definedName>
    <definedName name="_4110" localSheetId="23">[2]Регион!#REF!</definedName>
    <definedName name="_4110" localSheetId="13">[2]Регион!#REF!</definedName>
    <definedName name="_4110" localSheetId="15">[2]Регион!#REF!</definedName>
    <definedName name="_4110" localSheetId="16">[2]Регион!#REF!</definedName>
    <definedName name="_4110" localSheetId="0">[2]Регион!#REF!</definedName>
    <definedName name="_4110">[2]Регион!#REF!</definedName>
    <definedName name="_5080" localSheetId="23">[2]Регион!#REF!</definedName>
    <definedName name="_5080" localSheetId="13">[2]Регион!#REF!</definedName>
    <definedName name="_5080" localSheetId="15">[2]Регион!#REF!</definedName>
    <definedName name="_5080" localSheetId="16">[2]Регион!#REF!</definedName>
    <definedName name="_5080" localSheetId="0">[2]Регион!#REF!</definedName>
    <definedName name="_5080">[2]Регион!#REF!</definedName>
    <definedName name="_5090" localSheetId="23">[2]Регион!#REF!</definedName>
    <definedName name="_5090" localSheetId="13">[2]Регион!#REF!</definedName>
    <definedName name="_5090" localSheetId="15">[2]Регион!#REF!</definedName>
    <definedName name="_5090" localSheetId="16">[2]Регион!#REF!</definedName>
    <definedName name="_5090" localSheetId="0">[2]Регион!#REF!</definedName>
    <definedName name="_5090">[2]Регион!#REF!</definedName>
    <definedName name="_5100" localSheetId="23">[2]Регион!#REF!</definedName>
    <definedName name="_5100" localSheetId="13">[2]Регион!#REF!</definedName>
    <definedName name="_5100" localSheetId="15">[2]Регион!#REF!</definedName>
    <definedName name="_5100" localSheetId="16">[2]Регион!#REF!</definedName>
    <definedName name="_5100" localSheetId="0">[2]Регион!#REF!</definedName>
    <definedName name="_5100">[2]Регион!#REF!</definedName>
    <definedName name="_5110" localSheetId="23">[2]Регион!#REF!</definedName>
    <definedName name="_5110" localSheetId="13">[2]Регион!#REF!</definedName>
    <definedName name="_5110" localSheetId="15">[2]Регион!#REF!</definedName>
    <definedName name="_5110" localSheetId="16">[2]Регион!#REF!</definedName>
    <definedName name="_5110" localSheetId="0">[2]Регион!#REF!</definedName>
    <definedName name="_5110">[2]Регион!#REF!</definedName>
    <definedName name="_6080" localSheetId="23">[2]Регион!#REF!</definedName>
    <definedName name="_6080" localSheetId="13">[2]Регион!#REF!</definedName>
    <definedName name="_6080" localSheetId="15">[2]Регион!#REF!</definedName>
    <definedName name="_6080" localSheetId="16">[2]Регион!#REF!</definedName>
    <definedName name="_6080" localSheetId="0">[2]Регион!#REF!</definedName>
    <definedName name="_6080">[2]Регион!#REF!</definedName>
    <definedName name="_6090" localSheetId="23">[2]Регион!#REF!</definedName>
    <definedName name="_6090" localSheetId="13">[2]Регион!#REF!</definedName>
    <definedName name="_6090" localSheetId="15">[2]Регион!#REF!</definedName>
    <definedName name="_6090" localSheetId="16">[2]Регион!#REF!</definedName>
    <definedName name="_6090" localSheetId="0">[2]Регион!#REF!</definedName>
    <definedName name="_6090">[2]Регион!#REF!</definedName>
    <definedName name="_6100" localSheetId="23">[2]Регион!#REF!</definedName>
    <definedName name="_6100" localSheetId="13">[2]Регион!#REF!</definedName>
    <definedName name="_6100" localSheetId="15">[2]Регион!#REF!</definedName>
    <definedName name="_6100" localSheetId="16">[2]Регион!#REF!</definedName>
    <definedName name="_6100" localSheetId="0">[2]Регион!#REF!</definedName>
    <definedName name="_6100">[2]Регион!#REF!</definedName>
    <definedName name="_6110" localSheetId="23">[2]Регион!#REF!</definedName>
    <definedName name="_6110" localSheetId="13">[2]Регион!#REF!</definedName>
    <definedName name="_6110" localSheetId="15">[2]Регион!#REF!</definedName>
    <definedName name="_6110" localSheetId="16">[2]Регион!#REF!</definedName>
    <definedName name="_6110" localSheetId="0">[2]Регион!#REF!</definedName>
    <definedName name="_6110">[2]Регион!#REF!</definedName>
    <definedName name="_7031_1" localSheetId="23">[2]Регион!#REF!</definedName>
    <definedName name="_7031_1" localSheetId="13">[2]Регион!#REF!</definedName>
    <definedName name="_7031_1" localSheetId="15">[2]Регион!#REF!</definedName>
    <definedName name="_7031_1" localSheetId="16">[2]Регион!#REF!</definedName>
    <definedName name="_7031_1" localSheetId="0">[2]Регион!#REF!</definedName>
    <definedName name="_7031_1">[2]Регион!#REF!</definedName>
    <definedName name="_7031_2" localSheetId="23">[2]Регион!#REF!</definedName>
    <definedName name="_7031_2" localSheetId="13">[2]Регион!#REF!</definedName>
    <definedName name="_7031_2" localSheetId="15">[2]Регион!#REF!</definedName>
    <definedName name="_7031_2" localSheetId="16">[2]Регион!#REF!</definedName>
    <definedName name="_7031_2" localSheetId="0">[2]Регион!#REF!</definedName>
    <definedName name="_7031_2">[2]Регион!#REF!</definedName>
    <definedName name="_7032_1" localSheetId="23">[2]Регион!#REF!</definedName>
    <definedName name="_7032_1" localSheetId="13">[2]Регион!#REF!</definedName>
    <definedName name="_7032_1" localSheetId="15">[2]Регион!#REF!</definedName>
    <definedName name="_7032_1" localSheetId="16">[2]Регион!#REF!</definedName>
    <definedName name="_7032_1" localSheetId="0">[2]Регион!#REF!</definedName>
    <definedName name="_7032_1">[2]Регион!#REF!</definedName>
    <definedName name="_7032_2" localSheetId="23">[2]Регион!#REF!</definedName>
    <definedName name="_7032_2" localSheetId="13">[2]Регион!#REF!</definedName>
    <definedName name="_7032_2" localSheetId="15">[2]Регион!#REF!</definedName>
    <definedName name="_7032_2" localSheetId="16">[2]Регион!#REF!</definedName>
    <definedName name="_7032_2" localSheetId="0">[2]Регион!#REF!</definedName>
    <definedName name="_7032_2">[2]Регион!#REF!</definedName>
    <definedName name="_7033_1" localSheetId="23">[2]Регион!#REF!</definedName>
    <definedName name="_7033_1" localSheetId="13">[2]Регион!#REF!</definedName>
    <definedName name="_7033_1" localSheetId="15">[2]Регион!#REF!</definedName>
    <definedName name="_7033_1" localSheetId="16">[2]Регион!#REF!</definedName>
    <definedName name="_7033_1" localSheetId="0">[2]Регион!#REF!</definedName>
    <definedName name="_7033_1">[2]Регион!#REF!</definedName>
    <definedName name="_7033_2" localSheetId="23">[2]Регион!#REF!</definedName>
    <definedName name="_7033_2" localSheetId="13">[2]Регион!#REF!</definedName>
    <definedName name="_7033_2" localSheetId="15">[2]Регион!#REF!</definedName>
    <definedName name="_7033_2" localSheetId="16">[2]Регион!#REF!</definedName>
    <definedName name="_7033_2" localSheetId="0">[2]Регион!#REF!</definedName>
    <definedName name="_7033_2">[2]Регион!#REF!</definedName>
    <definedName name="_7034_1" localSheetId="23">[2]Регион!#REF!</definedName>
    <definedName name="_7034_1" localSheetId="13">[2]Регион!#REF!</definedName>
    <definedName name="_7034_1" localSheetId="15">[2]Регион!#REF!</definedName>
    <definedName name="_7034_1" localSheetId="16">[2]Регион!#REF!</definedName>
    <definedName name="_7034_1" localSheetId="0">[2]Регион!#REF!</definedName>
    <definedName name="_7034_1">[2]Регион!#REF!</definedName>
    <definedName name="_7034_2" localSheetId="23">[2]Регион!#REF!</definedName>
    <definedName name="_7034_2" localSheetId="13">[2]Регион!#REF!</definedName>
    <definedName name="_7034_2" localSheetId="15">[2]Регион!#REF!</definedName>
    <definedName name="_7034_2" localSheetId="16">[2]Регион!#REF!</definedName>
    <definedName name="_7034_2" localSheetId="0">[2]Регион!#REF!</definedName>
    <definedName name="_7034_2">[2]Регион!#REF!</definedName>
    <definedName name="column_head" localSheetId="12">#REF!</definedName>
    <definedName name="column_head" localSheetId="23">#REF!</definedName>
    <definedName name="column_head" localSheetId="13">#REF!</definedName>
    <definedName name="column_head" localSheetId="15">#REF!</definedName>
    <definedName name="column_head" localSheetId="16">#REF!</definedName>
    <definedName name="column_head" localSheetId="0">#REF!</definedName>
    <definedName name="column_head">#REF!</definedName>
    <definedName name="column_headings" localSheetId="12">#REF!</definedName>
    <definedName name="column_headings" localSheetId="18">#REF!</definedName>
    <definedName name="column_headings" localSheetId="19">#REF!</definedName>
    <definedName name="column_headings" localSheetId="21">#REF!</definedName>
    <definedName name="column_headings" localSheetId="23">#REF!</definedName>
    <definedName name="column_headings" localSheetId="13">#REF!</definedName>
    <definedName name="column_headings" localSheetId="15">#REF!</definedName>
    <definedName name="column_headings" localSheetId="16">#REF!</definedName>
    <definedName name="column_headings" localSheetId="0">#REF!</definedName>
    <definedName name="column_headings">#REF!</definedName>
    <definedName name="column_numbers" localSheetId="12">#REF!</definedName>
    <definedName name="column_numbers" localSheetId="18">#REF!</definedName>
    <definedName name="column_numbers" localSheetId="19">#REF!</definedName>
    <definedName name="column_numbers" localSheetId="21">#REF!</definedName>
    <definedName name="column_numbers" localSheetId="23">#REF!</definedName>
    <definedName name="column_numbers" localSheetId="13">#REF!</definedName>
    <definedName name="column_numbers" localSheetId="15">#REF!</definedName>
    <definedName name="column_numbers" localSheetId="16">#REF!</definedName>
    <definedName name="column_numbers" localSheetId="0">#REF!</definedName>
    <definedName name="column_numbers">#REF!</definedName>
    <definedName name="data" localSheetId="12">#REF!</definedName>
    <definedName name="data" localSheetId="18">#REF!</definedName>
    <definedName name="data" localSheetId="19">#REF!</definedName>
    <definedName name="data" localSheetId="21">#REF!</definedName>
    <definedName name="data" localSheetId="23">#REF!</definedName>
    <definedName name="data" localSheetId="13">#REF!</definedName>
    <definedName name="data" localSheetId="15">#REF!</definedName>
    <definedName name="data" localSheetId="16">#REF!</definedName>
    <definedName name="data" localSheetId="0">#REF!</definedName>
    <definedName name="data">#REF!</definedName>
    <definedName name="data2" localSheetId="12">#REF!</definedName>
    <definedName name="data2" localSheetId="18">#REF!</definedName>
    <definedName name="data2" localSheetId="19">#REF!</definedName>
    <definedName name="data2" localSheetId="21">#REF!</definedName>
    <definedName name="data2" localSheetId="23">#REF!</definedName>
    <definedName name="data2" localSheetId="13">#REF!</definedName>
    <definedName name="data2" localSheetId="15">#REF!</definedName>
    <definedName name="data2" localSheetId="16">#REF!</definedName>
    <definedName name="data2" localSheetId="0">#REF!</definedName>
    <definedName name="data2">#REF!</definedName>
    <definedName name="Diag" localSheetId="12">#REF!,#REF!</definedName>
    <definedName name="Diag" localSheetId="23">#REF!,#REF!</definedName>
    <definedName name="Diag" localSheetId="13">#REF!,#REF!</definedName>
    <definedName name="Diag" localSheetId="15">#REF!,#REF!</definedName>
    <definedName name="Diag" localSheetId="16">#REF!,#REF!</definedName>
    <definedName name="Diag" localSheetId="0">#REF!,#REF!</definedName>
    <definedName name="Diag">#REF!,#REF!</definedName>
    <definedName name="ea_flux" localSheetId="12">#REF!</definedName>
    <definedName name="ea_flux" localSheetId="18">#REF!</definedName>
    <definedName name="ea_flux" localSheetId="19">#REF!</definedName>
    <definedName name="ea_flux" localSheetId="23">#REF!</definedName>
    <definedName name="ea_flux" localSheetId="13">#REF!</definedName>
    <definedName name="ea_flux" localSheetId="15">#REF!</definedName>
    <definedName name="ea_flux" localSheetId="16">#REF!</definedName>
    <definedName name="ea_flux" localSheetId="0">#REF!</definedName>
    <definedName name="ea_flux">#REF!</definedName>
    <definedName name="Equilibre" localSheetId="12">#REF!</definedName>
    <definedName name="Equilibre" localSheetId="18">#REF!</definedName>
    <definedName name="Equilibre" localSheetId="19">#REF!</definedName>
    <definedName name="Equilibre" localSheetId="23">#REF!</definedName>
    <definedName name="Equilibre" localSheetId="13">#REF!</definedName>
    <definedName name="Equilibre" localSheetId="15">#REF!</definedName>
    <definedName name="Equilibre" localSheetId="16">#REF!</definedName>
    <definedName name="Equilibre" localSheetId="0">#REF!</definedName>
    <definedName name="Equilibre">#REF!</definedName>
    <definedName name="females" localSheetId="12">'[3]rba table'!$I$10:$I$49</definedName>
    <definedName name="females" localSheetId="13">'[3]rba table'!$I$10:$I$49</definedName>
    <definedName name="females" localSheetId="15">'[3]rba table'!$I$10:$I$49</definedName>
    <definedName name="females" localSheetId="16">'[3]rba table'!$I$10:$I$49</definedName>
    <definedName name="females">'[4]rba table'!$I$10:$I$49</definedName>
    <definedName name="fig4b" localSheetId="12">#REF!</definedName>
    <definedName name="fig4b" localSheetId="23">#REF!</definedName>
    <definedName name="fig4b" localSheetId="13">#REF!</definedName>
    <definedName name="fig4b" localSheetId="15">#REF!</definedName>
    <definedName name="fig4b" localSheetId="16">#REF!</definedName>
    <definedName name="fig4b" localSheetId="0">#REF!</definedName>
    <definedName name="fig4b">#REF!</definedName>
    <definedName name="fmtr" localSheetId="12">#REF!</definedName>
    <definedName name="fmtr" localSheetId="23">#REF!</definedName>
    <definedName name="fmtr" localSheetId="13">#REF!</definedName>
    <definedName name="fmtr" localSheetId="15">#REF!</definedName>
    <definedName name="fmtr" localSheetId="16">#REF!</definedName>
    <definedName name="fmtr" localSheetId="0">#REF!</definedName>
    <definedName name="fmtr">#REF!</definedName>
    <definedName name="footno" localSheetId="12">#REF!</definedName>
    <definedName name="footno" localSheetId="23">#REF!</definedName>
    <definedName name="footno" localSheetId="13">#REF!</definedName>
    <definedName name="footno" localSheetId="15">#REF!</definedName>
    <definedName name="footno" localSheetId="16">#REF!</definedName>
    <definedName name="footno" localSheetId="0">#REF!</definedName>
    <definedName name="footno">#REF!</definedName>
    <definedName name="footnotes" localSheetId="12">#REF!</definedName>
    <definedName name="footnotes" localSheetId="18">#REF!</definedName>
    <definedName name="footnotes" localSheetId="19">#REF!</definedName>
    <definedName name="footnotes" localSheetId="21">#REF!</definedName>
    <definedName name="footnotes" localSheetId="23">#REF!</definedName>
    <definedName name="footnotes" localSheetId="13">#REF!</definedName>
    <definedName name="footnotes" localSheetId="15">#REF!</definedName>
    <definedName name="footnotes" localSheetId="16">#REF!</definedName>
    <definedName name="footnotes" localSheetId="0">#REF!</definedName>
    <definedName name="footnotes">#REF!</definedName>
    <definedName name="footnotes2" localSheetId="12">#REF!</definedName>
    <definedName name="footnotes2" localSheetId="23">#REF!</definedName>
    <definedName name="footnotes2" localSheetId="13">#REF!</definedName>
    <definedName name="footnotes2" localSheetId="15">#REF!</definedName>
    <definedName name="footnotes2" localSheetId="16">#REF!</definedName>
    <definedName name="footnotes2" localSheetId="0">#REF!</definedName>
    <definedName name="footnotes2">#REF!</definedName>
    <definedName name="GEOG9703" localSheetId="12">#REF!</definedName>
    <definedName name="GEOG9703" localSheetId="23">#REF!</definedName>
    <definedName name="GEOG9703" localSheetId="13">#REF!</definedName>
    <definedName name="GEOG9703" localSheetId="15">#REF!</definedName>
    <definedName name="GEOG9703" localSheetId="16">#REF!</definedName>
    <definedName name="GEOG9703" localSheetId="0">#REF!</definedName>
    <definedName name="GEOG9703">#REF!</definedName>
    <definedName name="HTML_CodePage" hidden="1">1252</definedName>
    <definedName name="HTML_Control" localSheetId="12" hidden="1">{"'swa xoffs'!$A$4:$Q$37"}</definedName>
    <definedName name="HTML_Control" localSheetId="13" hidden="1">{"'swa xoffs'!$A$4:$Q$37"}</definedName>
    <definedName name="HTML_Control" localSheetId="15" hidden="1">{"'swa xoffs'!$A$4:$Q$37"}</definedName>
    <definedName name="HTML_Control" localSheetId="16"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2">'[3]rba table'!$C$10:$C$49</definedName>
    <definedName name="males" localSheetId="13">'[3]rba table'!$C$10:$C$49</definedName>
    <definedName name="males" localSheetId="15">'[3]rba table'!$C$10:$C$49</definedName>
    <definedName name="males" localSheetId="16">'[3]rba table'!$C$10:$C$49</definedName>
    <definedName name="males">'[4]rba table'!$C$10:$C$49</definedName>
    <definedName name="PIB" localSheetId="12">#REF!</definedName>
    <definedName name="PIB" localSheetId="18">#REF!</definedName>
    <definedName name="PIB" localSheetId="19">#REF!</definedName>
    <definedName name="PIB" localSheetId="23">#REF!</definedName>
    <definedName name="PIB" localSheetId="13">#REF!</definedName>
    <definedName name="PIB" localSheetId="15">#REF!</definedName>
    <definedName name="PIB" localSheetId="16">#REF!</definedName>
    <definedName name="PIB" localSheetId="0">#REF!</definedName>
    <definedName name="PIB">#REF!</definedName>
    <definedName name="Print_Area" localSheetId="18">DataG10.11!$A$5:$E$120</definedName>
    <definedName name="Print_Area" localSheetId="19">DataG10.12!$A$5:$E$120</definedName>
    <definedName name="Rentflag" localSheetId="12">IF([5]Comparison!$B$7,"","not ")</definedName>
    <definedName name="Rentflag" localSheetId="13">IF([5]Comparison!$B$7,"","not ")</definedName>
    <definedName name="Rentflag" localSheetId="15">IF([5]Comparison!$B$7,"","not ")</definedName>
    <definedName name="Rentflag" localSheetId="16">IF([5]Comparison!$B$7,"","not ")</definedName>
    <definedName name="Rentflag" localSheetId="0">IF([6]Comparison!$B$7,"","not ")</definedName>
    <definedName name="Rentflag">IF([7]Comparison!$B$7,"","not ")</definedName>
    <definedName name="ressources" localSheetId="12">#REF!</definedName>
    <definedName name="ressources" localSheetId="18">#REF!</definedName>
    <definedName name="ressources" localSheetId="19">#REF!</definedName>
    <definedName name="ressources" localSheetId="23">#REF!</definedName>
    <definedName name="ressources" localSheetId="13">#REF!</definedName>
    <definedName name="ressources" localSheetId="15">#REF!</definedName>
    <definedName name="ressources" localSheetId="16">#REF!</definedName>
    <definedName name="ressources" localSheetId="0">#REF!</definedName>
    <definedName name="ressources">#REF!</definedName>
    <definedName name="rpflux" localSheetId="12">#REF!</definedName>
    <definedName name="rpflux" localSheetId="18">#REF!</definedName>
    <definedName name="rpflux" localSheetId="19">#REF!</definedName>
    <definedName name="rpflux" localSheetId="23">#REF!</definedName>
    <definedName name="rpflux" localSheetId="13">#REF!</definedName>
    <definedName name="rpflux" localSheetId="15">#REF!</definedName>
    <definedName name="rpflux" localSheetId="16">#REF!</definedName>
    <definedName name="rpflux" localSheetId="0">#REF!</definedName>
    <definedName name="rpflux">#REF!</definedName>
    <definedName name="rptof" localSheetId="12">#REF!</definedName>
    <definedName name="rptof" localSheetId="18">#REF!</definedName>
    <definedName name="rptof" localSheetId="19">#REF!</definedName>
    <definedName name="rptof" localSheetId="23">#REF!</definedName>
    <definedName name="rptof" localSheetId="13">#REF!</definedName>
    <definedName name="rptof" localSheetId="15">#REF!</definedName>
    <definedName name="rptof" localSheetId="16">#REF!</definedName>
    <definedName name="rptof" localSheetId="0">#REF!</definedName>
    <definedName name="rptof">#REF!</definedName>
    <definedName name="rq" localSheetId="23">#REF!</definedName>
    <definedName name="rq" localSheetId="13">#REF!</definedName>
    <definedName name="rq" localSheetId="15">#REF!</definedName>
    <definedName name="rq" localSheetId="16">#REF!</definedName>
    <definedName name="rq" localSheetId="0">#REF!</definedName>
    <definedName name="rq">#REF!</definedName>
    <definedName name="spanners_level1" localSheetId="12">#REF!</definedName>
    <definedName name="spanners_level1" localSheetId="18">#REF!</definedName>
    <definedName name="spanners_level1" localSheetId="19">#REF!</definedName>
    <definedName name="spanners_level1" localSheetId="21">#REF!</definedName>
    <definedName name="spanners_level1" localSheetId="23">#REF!</definedName>
    <definedName name="spanners_level1" localSheetId="13">#REF!</definedName>
    <definedName name="spanners_level1" localSheetId="15">#REF!</definedName>
    <definedName name="spanners_level1" localSheetId="16">#REF!</definedName>
    <definedName name="spanners_level1" localSheetId="0">#REF!</definedName>
    <definedName name="spanners_level1">#REF!</definedName>
    <definedName name="spanners_level2" localSheetId="12">#REF!</definedName>
    <definedName name="spanners_level2" localSheetId="18">#REF!</definedName>
    <definedName name="spanners_level2" localSheetId="19">#REF!</definedName>
    <definedName name="spanners_level2" localSheetId="21">#REF!</definedName>
    <definedName name="spanners_level2" localSheetId="23">#REF!</definedName>
    <definedName name="spanners_level2" localSheetId="13">#REF!</definedName>
    <definedName name="spanners_level2" localSheetId="15">#REF!</definedName>
    <definedName name="spanners_level2" localSheetId="16">#REF!</definedName>
    <definedName name="spanners_level2" localSheetId="0">#REF!</definedName>
    <definedName name="spanners_level2">#REF!</definedName>
    <definedName name="spanners_level3" localSheetId="12">#REF!</definedName>
    <definedName name="spanners_level3" localSheetId="18">#REF!</definedName>
    <definedName name="spanners_level3" localSheetId="19">#REF!</definedName>
    <definedName name="spanners_level3" localSheetId="21">#REF!</definedName>
    <definedName name="spanners_level3" localSheetId="23">#REF!</definedName>
    <definedName name="spanners_level3" localSheetId="13">#REF!</definedName>
    <definedName name="spanners_level3" localSheetId="15">#REF!</definedName>
    <definedName name="spanners_level3" localSheetId="16">#REF!</definedName>
    <definedName name="spanners_level3" localSheetId="0">#REF!</definedName>
    <definedName name="spanners_level3">#REF!</definedName>
    <definedName name="spanners_level4" localSheetId="12">#REF!</definedName>
    <definedName name="spanners_level4" localSheetId="18">#REF!</definedName>
    <definedName name="spanners_level4" localSheetId="19">#REF!</definedName>
    <definedName name="spanners_level4" localSheetId="21">#REF!</definedName>
    <definedName name="spanners_level4" localSheetId="23">#REF!</definedName>
    <definedName name="spanners_level4" localSheetId="13">#REF!</definedName>
    <definedName name="spanners_level4" localSheetId="15">#REF!</definedName>
    <definedName name="spanners_level4" localSheetId="16">#REF!</definedName>
    <definedName name="spanners_level4" localSheetId="0">#REF!</definedName>
    <definedName name="spanners_level4">#REF!</definedName>
    <definedName name="spanners_level5" localSheetId="12">#REF!</definedName>
    <definedName name="spanners_level5" localSheetId="18">#REF!</definedName>
    <definedName name="spanners_level5" localSheetId="19">#REF!</definedName>
    <definedName name="spanners_level5" localSheetId="21">#REF!</definedName>
    <definedName name="spanners_level5" localSheetId="23">#REF!</definedName>
    <definedName name="spanners_level5" localSheetId="13">#REF!</definedName>
    <definedName name="spanners_level5" localSheetId="15">#REF!</definedName>
    <definedName name="spanners_level5" localSheetId="16">#REF!</definedName>
    <definedName name="spanners_level5" localSheetId="0">#REF!</definedName>
    <definedName name="spanners_level5">#REF!</definedName>
    <definedName name="spanners_levelV" localSheetId="12">#REF!</definedName>
    <definedName name="spanners_levelV" localSheetId="23">#REF!</definedName>
    <definedName name="spanners_levelV" localSheetId="13">#REF!</definedName>
    <definedName name="spanners_levelV" localSheetId="15">#REF!</definedName>
    <definedName name="spanners_levelV" localSheetId="16">#REF!</definedName>
    <definedName name="spanners_levelV" localSheetId="0">#REF!</definedName>
    <definedName name="spanners_levelV">#REF!</definedName>
    <definedName name="spanners_levelX" localSheetId="12">#REF!</definedName>
    <definedName name="spanners_levelX" localSheetId="23">#REF!</definedName>
    <definedName name="spanners_levelX" localSheetId="13">#REF!</definedName>
    <definedName name="spanners_levelX" localSheetId="15">#REF!</definedName>
    <definedName name="spanners_levelX" localSheetId="16">#REF!</definedName>
    <definedName name="spanners_levelX" localSheetId="0">#REF!</definedName>
    <definedName name="spanners_levelX">#REF!</definedName>
    <definedName name="spanners_levelY" localSheetId="12">#REF!</definedName>
    <definedName name="spanners_levelY" localSheetId="23">#REF!</definedName>
    <definedName name="spanners_levelY" localSheetId="13">#REF!</definedName>
    <definedName name="spanners_levelY" localSheetId="15">#REF!</definedName>
    <definedName name="spanners_levelY" localSheetId="16">#REF!</definedName>
    <definedName name="spanners_levelY" localSheetId="0">#REF!</definedName>
    <definedName name="spanners_levelY">#REF!</definedName>
    <definedName name="spanners_levelZ" localSheetId="12">#REF!</definedName>
    <definedName name="spanners_levelZ" localSheetId="23">#REF!</definedName>
    <definedName name="spanners_levelZ" localSheetId="13">#REF!</definedName>
    <definedName name="spanners_levelZ" localSheetId="15">#REF!</definedName>
    <definedName name="spanners_levelZ" localSheetId="16">#REF!</definedName>
    <definedName name="spanners_levelZ" localSheetId="0">#REF!</definedName>
    <definedName name="spanners_levelZ">#REF!</definedName>
    <definedName name="stub_lines" localSheetId="12">#REF!</definedName>
    <definedName name="stub_lines" localSheetId="18">#REF!</definedName>
    <definedName name="stub_lines" localSheetId="19">#REF!</definedName>
    <definedName name="stub_lines" localSheetId="21">#REF!</definedName>
    <definedName name="stub_lines" localSheetId="23">#REF!</definedName>
    <definedName name="stub_lines" localSheetId="13">#REF!</definedName>
    <definedName name="stub_lines" localSheetId="15">#REF!</definedName>
    <definedName name="stub_lines" localSheetId="16">#REF!</definedName>
    <definedName name="stub_lines" localSheetId="0">#REF!</definedName>
    <definedName name="stub_lines">#REF!</definedName>
    <definedName name="Table_DE.4b__Sources_of_private_wealth_accumulation_in_Germany__1870_2010___Multiplicative_decomposition">[8]TableDE4b!$A$3</definedName>
    <definedName name="tableJEL" localSheetId="15">#REF!</definedName>
    <definedName name="tableJEL" localSheetId="16">#REF!</definedName>
    <definedName name="tableJEL" localSheetId="0">#REF!</definedName>
    <definedName name="tableJEL">#REF!</definedName>
    <definedName name="temp" localSheetId="12">#REF!</definedName>
    <definedName name="temp" localSheetId="18">#REF!</definedName>
    <definedName name="temp" localSheetId="19">#REF!</definedName>
    <definedName name="temp" localSheetId="23">#REF!</definedName>
    <definedName name="temp" localSheetId="13">#REF!</definedName>
    <definedName name="temp" localSheetId="15">#REF!</definedName>
    <definedName name="temp" localSheetId="16">#REF!</definedName>
    <definedName name="temp" localSheetId="0">#REF!</definedName>
    <definedName name="temp">#REF!</definedName>
    <definedName name="test" localSheetId="23">[1]Регион!#REF!</definedName>
    <definedName name="test" localSheetId="13">[1]Регион!#REF!</definedName>
    <definedName name="test" localSheetId="15">[1]Регион!#REF!</definedName>
    <definedName name="test" localSheetId="16">[1]Регион!#REF!</definedName>
    <definedName name="test" localSheetId="0">[1]Регион!#REF!</definedName>
    <definedName name="test">[1]Регион!#REF!</definedName>
    <definedName name="titles" localSheetId="12">#REF!</definedName>
    <definedName name="titles" localSheetId="18">#REF!</definedName>
    <definedName name="titles" localSheetId="19">#REF!</definedName>
    <definedName name="titles" localSheetId="21">#REF!</definedName>
    <definedName name="titles" localSheetId="23">#REF!</definedName>
    <definedName name="titles" localSheetId="13">#REF!</definedName>
    <definedName name="titles" localSheetId="15">#REF!</definedName>
    <definedName name="titles" localSheetId="16">#REF!</definedName>
    <definedName name="titles" localSheetId="0">#REF!</definedName>
    <definedName name="titles">#REF!</definedName>
    <definedName name="totals" localSheetId="12">#REF!</definedName>
    <definedName name="totals" localSheetId="18">#REF!</definedName>
    <definedName name="totals" localSheetId="19">#REF!</definedName>
    <definedName name="totals" localSheetId="21">#REF!</definedName>
    <definedName name="totals" localSheetId="23">#REF!</definedName>
    <definedName name="totals" localSheetId="13">#REF!</definedName>
    <definedName name="totals" localSheetId="15">#REF!</definedName>
    <definedName name="totals" localSheetId="16">#REF!</definedName>
    <definedName name="totals" localSheetId="0">#REF!</definedName>
    <definedName name="totals">#REF!</definedName>
    <definedName name="tt" localSheetId="23">#REF!</definedName>
    <definedName name="tt" localSheetId="13">#REF!</definedName>
    <definedName name="tt" localSheetId="15">#REF!</definedName>
    <definedName name="tt" localSheetId="16">#REF!</definedName>
    <definedName name="tt" localSheetId="0">#REF!</definedName>
    <definedName name="tt">#REF!</definedName>
    <definedName name="xxx" localSheetId="12">#REF!</definedName>
    <definedName name="xxx" localSheetId="18">#REF!</definedName>
    <definedName name="xxx" localSheetId="19">#REF!</definedName>
    <definedName name="xxx" localSheetId="23">#REF!</definedName>
    <definedName name="xxx" localSheetId="13">#REF!</definedName>
    <definedName name="xxx" localSheetId="15">#REF!</definedName>
    <definedName name="xxx" localSheetId="16">#REF!</definedName>
    <definedName name="xxx" localSheetId="0">#REF!</definedName>
    <definedName name="xxx">#REF!</definedName>
    <definedName name="Year" localSheetId="12">[5]Output!$C$4:$C$38</definedName>
    <definedName name="Year" localSheetId="13">[5]Output!$C$4:$C$38</definedName>
    <definedName name="Year" localSheetId="15">[5]Output!$C$4:$C$38</definedName>
    <definedName name="Year" localSheetId="16">[5]Output!$C$4:$C$38</definedName>
    <definedName name="Year" localSheetId="0">[6]Output!$C$4:$C$38</definedName>
    <definedName name="Year">[7]Output!$C$4:$C$38</definedName>
    <definedName name="YearLabel" localSheetId="12">[5]Output!$B$15</definedName>
    <definedName name="YearLabel" localSheetId="13">[5]Output!$B$15</definedName>
    <definedName name="YearLabel" localSheetId="15">[5]Output!$B$15</definedName>
    <definedName name="YearLabel" localSheetId="16">[5]Output!$B$15</definedName>
    <definedName name="YearLabel" localSheetId="0">[6]Output!$B$15</definedName>
    <definedName name="YearLabel">[7]Output!$B$15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6" i="66" l="1"/>
  <c r="E86" i="66"/>
  <c r="C136" i="66"/>
  <c r="C126" i="66"/>
  <c r="C116" i="66"/>
  <c r="A155" i="66"/>
  <c r="A154" i="66"/>
  <c r="A153" i="66"/>
  <c r="A152" i="66"/>
  <c r="A151" i="66"/>
  <c r="A150" i="66"/>
  <c r="A149" i="66"/>
  <c r="A148" i="66"/>
  <c r="A147" i="66"/>
  <c r="A146" i="66"/>
  <c r="A145" i="66"/>
  <c r="A144" i="66"/>
  <c r="A143" i="66"/>
  <c r="A142" i="66"/>
  <c r="A141" i="66"/>
  <c r="A140" i="66"/>
  <c r="A139" i="66"/>
  <c r="A138" i="66"/>
  <c r="A137" i="66"/>
  <c r="A136" i="66"/>
  <c r="A135" i="66"/>
  <c r="A134" i="66"/>
  <c r="A133" i="66"/>
  <c r="A132" i="66"/>
  <c r="A131" i="66"/>
  <c r="A130" i="66"/>
  <c r="A129" i="66"/>
  <c r="A128" i="66"/>
  <c r="A127" i="66"/>
  <c r="A126" i="66"/>
  <c r="A125" i="66"/>
  <c r="A124" i="66"/>
  <c r="A123" i="66"/>
  <c r="A122" i="66"/>
  <c r="A121" i="66"/>
  <c r="A120" i="66"/>
  <c r="A119" i="66"/>
  <c r="A118" i="66"/>
  <c r="A117" i="66"/>
  <c r="A116" i="66"/>
  <c r="A115" i="66"/>
  <c r="A114" i="66"/>
  <c r="A113" i="66"/>
  <c r="A112" i="66"/>
  <c r="A111" i="66"/>
  <c r="A110" i="66"/>
  <c r="A109" i="66"/>
  <c r="A108" i="66"/>
  <c r="A107" i="66"/>
  <c r="A106" i="66"/>
  <c r="A105" i="66"/>
  <c r="A104" i="66"/>
  <c r="A103" i="66"/>
  <c r="A102" i="66"/>
  <c r="A101" i="66"/>
  <c r="A100" i="66"/>
  <c r="A99" i="66"/>
  <c r="A98" i="66"/>
  <c r="A97" i="66"/>
  <c r="A96" i="66"/>
  <c r="A95" i="66"/>
  <c r="A94" i="66"/>
  <c r="A93" i="66"/>
  <c r="A92" i="66"/>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18" i="66"/>
  <c r="A17" i="66"/>
  <c r="A16" i="66"/>
  <c r="A15" i="66"/>
  <c r="A14" i="66"/>
  <c r="A13" i="66"/>
  <c r="A12" i="66"/>
  <c r="A11" i="66"/>
  <c r="A10" i="66"/>
  <c r="A9" i="66"/>
  <c r="A8" i="66"/>
  <c r="A7" i="66"/>
  <c r="A6" i="66"/>
  <c r="B156" i="66"/>
  <c r="C156" i="66"/>
  <c r="A157" i="66"/>
  <c r="A158" i="66"/>
  <c r="A159" i="66"/>
  <c r="A160" i="66"/>
  <c r="A161" i="66"/>
  <c r="C161" i="66"/>
  <c r="A162" i="66"/>
  <c r="C162" i="66"/>
  <c r="A163" i="66"/>
  <c r="C163" i="66"/>
  <c r="A164" i="66"/>
  <c r="C164" i="66"/>
  <c r="A165" i="66"/>
  <c r="C165" i="66"/>
  <c r="A166" i="66"/>
  <c r="C166" i="66"/>
  <c r="A167" i="66"/>
  <c r="C167" i="66"/>
  <c r="A168" i="66"/>
  <c r="C168" i="66"/>
  <c r="A169" i="66"/>
  <c r="C169" i="66"/>
  <c r="A170" i="66"/>
  <c r="C170" i="66"/>
  <c r="A171" i="66"/>
  <c r="C171" i="66"/>
  <c r="A172" i="66"/>
  <c r="C172" i="66"/>
  <c r="A173" i="66"/>
  <c r="C173" i="66"/>
  <c r="A174" i="66"/>
  <c r="C174" i="66"/>
  <c r="A175" i="66"/>
  <c r="C175" i="66"/>
  <c r="A176" i="66"/>
  <c r="C176" i="66"/>
  <c r="A177" i="66"/>
  <c r="C177" i="66"/>
  <c r="A178" i="66"/>
  <c r="C178" i="66"/>
  <c r="A179" i="66"/>
  <c r="C179" i="66"/>
  <c r="A180" i="66"/>
  <c r="C180" i="66"/>
  <c r="A181" i="66"/>
  <c r="C181" i="66"/>
  <c r="A182" i="66"/>
  <c r="C182" i="66"/>
  <c r="A183" i="66"/>
  <c r="C183" i="66"/>
  <c r="A184" i="66"/>
  <c r="C184" i="66"/>
  <c r="A185" i="66"/>
  <c r="C185" i="66"/>
  <c r="A186" i="66"/>
  <c r="C186" i="66"/>
  <c r="A187" i="66"/>
  <c r="C187" i="66"/>
  <c r="A188" i="66"/>
  <c r="C188" i="66"/>
  <c r="A189" i="66"/>
  <c r="C189" i="66"/>
  <c r="A190" i="66"/>
  <c r="C190" i="66"/>
  <c r="A191" i="66"/>
  <c r="C191" i="66"/>
  <c r="A192" i="66"/>
  <c r="C192" i="66"/>
  <c r="A193" i="66"/>
  <c r="C193" i="66"/>
  <c r="A194" i="66"/>
  <c r="C194" i="66"/>
  <c r="A195" i="66"/>
  <c r="C195" i="66"/>
  <c r="A196" i="66"/>
  <c r="C196" i="66"/>
  <c r="A197" i="66"/>
  <c r="C197" i="66"/>
  <c r="A198" i="66"/>
  <c r="C198" i="66"/>
  <c r="A199" i="66"/>
  <c r="C199" i="66"/>
  <c r="A200" i="66"/>
  <c r="C200" i="66"/>
  <c r="A201" i="66"/>
  <c r="C201" i="66"/>
  <c r="A202" i="66"/>
  <c r="C202" i="66"/>
  <c r="A203" i="66"/>
  <c r="C203" i="66"/>
  <c r="A204" i="66"/>
  <c r="C204" i="66"/>
  <c r="A205" i="66"/>
  <c r="C205" i="66"/>
  <c r="A206" i="66"/>
  <c r="C206" i="66"/>
  <c r="A207" i="66"/>
  <c r="C207" i="66"/>
  <c r="A208" i="66"/>
  <c r="C208" i="66"/>
  <c r="A209" i="66"/>
  <c r="C209" i="66"/>
  <c r="A210" i="66"/>
  <c r="C210" i="66"/>
  <c r="A211" i="66"/>
  <c r="C211" i="66"/>
  <c r="A212" i="66"/>
  <c r="C212" i="66"/>
  <c r="A213" i="66"/>
  <c r="C213" i="66"/>
  <c r="A214" i="66"/>
  <c r="C214" i="66"/>
  <c r="A215" i="66"/>
  <c r="C215" i="66"/>
  <c r="C216" i="66"/>
  <c r="A217" i="66"/>
  <c r="C217" i="66"/>
  <c r="A218" i="66"/>
  <c r="C218" i="66"/>
  <c r="A219" i="66"/>
  <c r="C219" i="66"/>
  <c r="A220" i="66"/>
  <c r="C220" i="66"/>
  <c r="A221" i="66"/>
  <c r="C221" i="66"/>
  <c r="A222" i="66"/>
  <c r="C222" i="66"/>
  <c r="A223" i="66"/>
  <c r="C223" i="66"/>
  <c r="A224" i="66"/>
  <c r="C224" i="66"/>
  <c r="A225" i="66"/>
  <c r="C225" i="66"/>
  <c r="A226" i="66"/>
  <c r="C226" i="66"/>
  <c r="A227" i="66"/>
  <c r="C227" i="66"/>
  <c r="A228" i="66"/>
  <c r="C228" i="66"/>
  <c r="A229" i="66"/>
  <c r="C229" i="66"/>
  <c r="A230" i="66"/>
  <c r="C230" i="66"/>
  <c r="A231" i="66"/>
  <c r="C231" i="66"/>
  <c r="A232" i="66"/>
  <c r="C232" i="66"/>
  <c r="A233" i="66"/>
  <c r="C233" i="66"/>
  <c r="A234" i="66"/>
  <c r="C234" i="66"/>
  <c r="A235" i="66"/>
  <c r="C235" i="66"/>
  <c r="A236" i="66"/>
  <c r="C236" i="66"/>
  <c r="A237" i="66"/>
  <c r="C237" i="66"/>
  <c r="A238" i="66"/>
  <c r="B238" i="66"/>
  <c r="C238" i="66"/>
  <c r="A239" i="66"/>
  <c r="B239" i="66"/>
  <c r="C239" i="66"/>
  <c r="A240" i="66"/>
  <c r="B240" i="66"/>
  <c r="C240" i="66"/>
  <c r="A241" i="66"/>
  <c r="B241" i="66"/>
  <c r="C241" i="66"/>
  <c r="A242" i="66"/>
  <c r="B242" i="66"/>
  <c r="C242" i="66"/>
  <c r="A243" i="66"/>
  <c r="B243" i="66"/>
  <c r="C243" i="66"/>
  <c r="A244" i="66"/>
  <c r="C244" i="66"/>
  <c r="A245" i="66"/>
  <c r="C245" i="66"/>
  <c r="A246" i="66"/>
  <c r="C246" i="66"/>
  <c r="A247" i="66"/>
  <c r="C247" i="66"/>
  <c r="A248" i="66"/>
  <c r="C248" i="66"/>
  <c r="A249" i="66"/>
  <c r="C249" i="66"/>
  <c r="A250" i="66"/>
  <c r="C250" i="66"/>
  <c r="A251" i="66"/>
  <c r="C251" i="66"/>
  <c r="A252" i="66"/>
  <c r="C252" i="66"/>
  <c r="A253" i="66"/>
  <c r="C253" i="66"/>
  <c r="A254" i="66"/>
  <c r="C254" i="66"/>
  <c r="A255" i="66"/>
  <c r="C255" i="66"/>
  <c r="A256" i="66"/>
  <c r="C256" i="66"/>
  <c r="A257" i="66"/>
  <c r="C257" i="66"/>
  <c r="A258" i="66"/>
  <c r="C258" i="66"/>
  <c r="A259" i="66"/>
  <c r="C259" i="66"/>
  <c r="A260" i="66"/>
  <c r="C260" i="66"/>
  <c r="A261" i="66"/>
  <c r="C261" i="66"/>
  <c r="A262" i="66"/>
  <c r="C262" i="66"/>
  <c r="A263" i="66"/>
  <c r="C263" i="66"/>
  <c r="A264" i="66"/>
  <c r="C264" i="66"/>
  <c r="A265" i="66"/>
  <c r="C265" i="66"/>
  <c r="A266" i="66"/>
  <c r="C266" i="66"/>
  <c r="A267" i="66"/>
  <c r="C267" i="66"/>
  <c r="A268" i="66"/>
  <c r="C268" i="66"/>
  <c r="A269" i="66"/>
  <c r="C269" i="66"/>
  <c r="A270" i="66"/>
  <c r="C270" i="66"/>
  <c r="A271" i="66"/>
  <c r="C271" i="66"/>
  <c r="A272" i="66"/>
  <c r="C272" i="66"/>
  <c r="A273" i="66"/>
  <c r="A274" i="66"/>
  <c r="A275" i="66"/>
  <c r="A276" i="66"/>
  <c r="E276" i="66"/>
  <c r="A277" i="66"/>
  <c r="E277" i="66"/>
  <c r="A278" i="66"/>
  <c r="E278" i="66"/>
  <c r="A279" i="66"/>
  <c r="E279" i="66"/>
  <c r="A280" i="66"/>
  <c r="E280" i="66"/>
  <c r="A281" i="66"/>
  <c r="E281" i="66"/>
  <c r="A282" i="66"/>
  <c r="A283" i="66"/>
  <c r="A284" i="66"/>
  <c r="A285" i="66"/>
  <c r="A286" i="66"/>
  <c r="A287" i="66"/>
  <c r="A288" i="66"/>
  <c r="A289" i="66"/>
  <c r="A290" i="66"/>
  <c r="A291" i="66"/>
  <c r="A292" i="66"/>
  <c r="A293" i="66"/>
  <c r="A294" i="66"/>
  <c r="A295" i="66"/>
  <c r="A296" i="66"/>
  <c r="A297" i="66"/>
  <c r="A298" i="66"/>
  <c r="A299" i="66"/>
  <c r="A300" i="66"/>
  <c r="A301" i="66"/>
  <c r="A302" i="66"/>
  <c r="A303" i="66"/>
  <c r="A304" i="66"/>
  <c r="A305" i="66"/>
  <c r="A306" i="66"/>
  <c r="A307" i="66"/>
  <c r="A308" i="66"/>
  <c r="A309" i="66"/>
  <c r="A310" i="66"/>
  <c r="A311" i="66"/>
  <c r="A312" i="66"/>
  <c r="A313" i="66"/>
  <c r="A314" i="66"/>
  <c r="A315" i="66"/>
  <c r="A317" i="66"/>
  <c r="A318" i="66"/>
  <c r="A319" i="66"/>
  <c r="A320" i="66"/>
  <c r="A321" i="66"/>
  <c r="A322" i="66"/>
  <c r="B322" i="66"/>
  <c r="C322" i="66"/>
  <c r="D322" i="66"/>
  <c r="E322" i="66"/>
  <c r="H322" i="66"/>
  <c r="I322" i="66"/>
  <c r="A323" i="66"/>
  <c r="B323" i="66"/>
  <c r="C323" i="66"/>
  <c r="D323" i="66"/>
  <c r="E323" i="66"/>
  <c r="F323" i="66"/>
  <c r="G323" i="66"/>
  <c r="H323" i="66"/>
  <c r="I323" i="66"/>
  <c r="A324" i="66"/>
  <c r="A325" i="66"/>
  <c r="A326" i="66"/>
  <c r="C126" i="11"/>
  <c r="C125" i="11"/>
  <c r="C124" i="11"/>
  <c r="C123" i="11"/>
  <c r="C122" i="11"/>
  <c r="G35" i="42"/>
  <c r="G34" i="42"/>
  <c r="G32" i="42"/>
  <c r="G30" i="42"/>
  <c r="G28" i="42"/>
  <c r="G26" i="42"/>
  <c r="G24" i="42"/>
  <c r="G22" i="42"/>
  <c r="G20" i="42"/>
  <c r="G18" i="42"/>
  <c r="G16" i="42"/>
  <c r="G14" i="42"/>
  <c r="G12" i="42"/>
  <c r="G10" i="42"/>
  <c r="G8" i="42"/>
  <c r="G6" i="42"/>
  <c r="B134" i="8"/>
  <c r="F134" i="8"/>
  <c r="F133" i="8"/>
  <c r="F132" i="8"/>
  <c r="F131" i="8"/>
  <c r="E134" i="8"/>
  <c r="D134" i="8"/>
  <c r="C134" i="8"/>
  <c r="E133" i="8"/>
  <c r="D133" i="8"/>
  <c r="C133" i="8"/>
  <c r="E132" i="8"/>
  <c r="D132" i="8"/>
  <c r="C132" i="8"/>
  <c r="E131" i="8"/>
  <c r="D131" i="8"/>
  <c r="C131" i="8"/>
  <c r="B133" i="8"/>
  <c r="B132" i="8"/>
  <c r="B131"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28" i="9"/>
  <c r="I127" i="9"/>
  <c r="I126" i="9"/>
  <c r="H128" i="9"/>
  <c r="H127" i="9"/>
  <c r="H126" i="9"/>
  <c r="I118" i="8"/>
  <c r="I119" i="8"/>
  <c r="I120" i="8"/>
  <c r="I121" i="8"/>
  <c r="I122" i="8"/>
  <c r="I123" i="8"/>
  <c r="I124" i="8"/>
  <c r="I125" i="8"/>
  <c r="I128" i="8"/>
  <c r="I127" i="8"/>
  <c r="I126" i="8"/>
  <c r="H121" i="8"/>
  <c r="H122" i="8"/>
  <c r="H123" i="8"/>
  <c r="H124" i="8"/>
  <c r="H125" i="8"/>
  <c r="H128" i="8"/>
  <c r="H127" i="8"/>
  <c r="H126"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28" i="9"/>
  <c r="D128" i="9"/>
  <c r="B128" i="9"/>
  <c r="E127" i="9"/>
  <c r="D127" i="9"/>
  <c r="C127" i="9"/>
  <c r="B127" i="9"/>
  <c r="F126" i="9"/>
  <c r="E126" i="9"/>
  <c r="D126" i="9"/>
  <c r="C126" i="9"/>
  <c r="B126" i="9"/>
  <c r="C122" i="9"/>
  <c r="C123" i="9"/>
  <c r="C124" i="9"/>
  <c r="C125" i="9"/>
  <c r="F124" i="9"/>
  <c r="G124" i="9"/>
  <c r="C128" i="9"/>
  <c r="F125" i="9"/>
  <c r="F128" i="9"/>
  <c r="AV22" i="11"/>
  <c r="L22" i="11"/>
  <c r="E22" i="11"/>
  <c r="BA22" i="11"/>
  <c r="P22" i="11"/>
  <c r="AV23" i="11"/>
  <c r="L23" i="11"/>
  <c r="E23" i="11"/>
  <c r="BA23" i="11"/>
  <c r="P23" i="11"/>
  <c r="AV24" i="11"/>
  <c r="L24" i="11"/>
  <c r="G125" i="9"/>
  <c r="G126" i="9"/>
  <c r="G54" i="9"/>
  <c r="G118" i="9"/>
  <c r="G55" i="9"/>
  <c r="G127" i="9"/>
  <c r="G103" i="9"/>
  <c r="G111" i="9"/>
  <c r="G119" i="9"/>
  <c r="F127" i="9"/>
  <c r="G122" i="9"/>
  <c r="G99" i="9"/>
  <c r="G100" i="9"/>
  <c r="G101" i="9"/>
  <c r="G107" i="9"/>
  <c r="G108" i="9"/>
  <c r="G109" i="9"/>
  <c r="G115" i="9"/>
  <c r="G116" i="9"/>
  <c r="G117" i="9"/>
  <c r="G123" i="9"/>
  <c r="G128"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6"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6" i="8"/>
  <c r="C126" i="8"/>
  <c r="D126" i="8"/>
  <c r="E126" i="8"/>
  <c r="F126" i="8"/>
  <c r="B127" i="8"/>
  <c r="C127" i="8"/>
  <c r="D127" i="8"/>
  <c r="E127" i="8"/>
  <c r="F127" i="8"/>
  <c r="B128" i="8"/>
  <c r="C128" i="8"/>
  <c r="D128" i="8"/>
  <c r="E128" i="8"/>
  <c r="F128" i="8"/>
  <c r="G128"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alcChain>
</file>

<file path=xl/sharedStrings.xml><?xml version="1.0" encoding="utf-8"?>
<sst xmlns="http://schemas.openxmlformats.org/spreadsheetml/2006/main" count="677" uniqueCount="396">
  <si>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</si>
  <si>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</si>
  <si>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</si>
  <si>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</si>
  <si>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</si>
  <si>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</si>
  <si>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</si>
  <si>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</si>
  <si>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</si>
  <si>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</si>
  <si>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</si>
  <si>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</si>
  <si>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</si>
  <si>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</si>
  <si>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</si>
  <si>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</si>
  <si>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</si>
  <si>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</si>
  <si>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</si>
  <si>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</si>
  <si>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</si>
  <si>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</si>
  <si>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</si>
  <si>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</si>
  <si>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</si>
  <si>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</si>
  <si>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</si>
  <si>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</si>
  <si>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</si>
  <si>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</si>
  <si>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</si>
  <si>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</si>
  <si>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</si>
  <si>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</si>
  <si>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</si>
  <si>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</si>
  <si>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</si>
  <si>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</si>
  <si>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</si>
  <si>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</si>
  <si>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</si>
  <si>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</si>
  <si>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</si>
  <si>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</si>
  <si>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</si>
  <si>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</si>
  <si>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</si>
  <si>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</si>
  <si>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</si>
  <si>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</si>
  <si>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</si>
  <si>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</si>
  <si>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</si>
  <si>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</si>
  <si>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</si>
  <si>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</si>
  <si>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</si>
  <si>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</si>
  <si>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</si>
  <si>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</si>
  <si>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</si>
  <si>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</si>
  <si>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</si>
  <si>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</si>
  <si>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</si>
  <si>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</si>
  <si>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</si>
  <si>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</si>
  <si>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</si>
  <si>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</si>
  <si>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</si>
  <si>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</si>
  <si>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</si>
  <si>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</si>
  <si>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</si>
  <si>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</si>
  <si>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</si>
  <si>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</si>
  <si>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</si>
  <si>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</si>
  <si>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</si>
  <si>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</si>
  <si>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</si>
  <si>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</si>
  <si>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</si>
  <si>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</si>
  <si>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</si>
  <si>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</si>
  <si>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</si>
  <si>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</si>
  <si>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</si>
  <si>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</si>
  <si>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</si>
  <si>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</si>
  <si>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</si>
  <si>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</si>
  <si>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</si>
  <si>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</si>
  <si>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</si>
  <si>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</si>
  <si>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</si>
  <si>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</si>
  <si>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</si>
  <si>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</si>
  <si>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</si>
  <si>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</si>
  <si>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</si>
  <si>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</si>
  <si>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</si>
  <si>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</si>
  <si>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</si>
  <si>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</si>
  <si>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</si>
  <si>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</si>
  <si>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</si>
  <si>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</si>
  <si>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</si>
  <si>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</si>
  <si>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</si>
  <si>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</si>
  <si>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</si>
  <si>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</si>
  <si>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</si>
  <si>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</si>
  <si>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</si>
  <si>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</si>
  <si>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</si>
  <si>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</si>
  <si>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</si>
  <si>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</si>
  <si>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</si>
  <si>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</si>
  <si>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</si>
  <si>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</si>
  <si>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</si>
  <si>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</si>
  <si>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</si>
  <si>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</si>
  <si>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</si>
  <si>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</si>
  <si>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</si>
  <si>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</si>
  <si>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</si>
  <si>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</si>
  <si>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</si>
  <si>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</si>
  <si>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</si>
  <si>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</si>
  <si>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</si>
  <si>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</si>
  <si>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</si>
  <si>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</si>
  <si>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</si>
  <si>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</si>
  <si>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</si>
  <si>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</si>
  <si>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</si>
  <si>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</si>
  <si>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</si>
  <si>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</si>
  <si>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</si>
  <si>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</si>
  <si>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</si>
  <si>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</si>
  <si>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</si>
  <si>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</si>
  <si>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</si>
  <si>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</si>
  <si>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</si>
  <si>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</si>
  <si>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</si>
  <si>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</si>
  <si>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</si>
  <si>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</si>
  <si>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</si>
  <si>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</si>
  <si>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</si>
  <si>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</si>
  <si>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</si>
  <si>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</si>
  <si>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</si>
  <si>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</si>
  <si>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</si>
  <si>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</si>
  <si>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</si>
  <si>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</si>
  <si>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</si>
  <si>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</si>
  <si>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</si>
  <si>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</si>
  <si>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</si>
  <si>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</si>
  <si>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</si>
  <si>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</si>
  <si>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</si>
  <si>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</si>
  <si>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</si>
  <si>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</si>
  <si>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</si>
  <si>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</si>
  <si>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</si>
  <si>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</si>
  <si>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</si>
  <si>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</si>
  <si>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</si>
  <si>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</si>
  <si>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</si>
  <si>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</si>
  <si>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</si>
  <si>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</si>
  <si>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</si>
  <si>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</si>
  <si>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</si>
  <si>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</si>
  <si>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</si>
  <si>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</si>
  <si>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</si>
  <si>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</si>
  <si>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</si>
  <si>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</si>
  <si>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</si>
  <si>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</si>
  <si>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</si>
  <si>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</si>
  <si>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</si>
  <si>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</si>
  <si>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</si>
  <si>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</si>
  <si>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</si>
  <si>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</si>
  <si>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</si>
  <si>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</si>
  <si>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</si>
  <si>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</si>
  <si>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</si>
  <si>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</si>
  <si>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</si>
  <si>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</si>
  <si>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</si>
  <si>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</si>
  <si>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</si>
  <si>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</si>
  <si>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</si>
  <si>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</si>
  <si>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</si>
  <si>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</si>
  <si>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</si>
  <si>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</si>
  <si>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</si>
  <si>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</si>
  <si>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</si>
  <si>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</si>
  <si>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</si>
  <si>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</si>
  <si>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</si>
  <si>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</si>
  <si>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</si>
  <si>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</si>
  <si>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</si>
  <si>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</si>
  <si>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</si>
  <si>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</si>
  <si>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</si>
  <si>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</si>
  <si>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</si>
  <si>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</si>
  <si>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</si>
  <si>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</si>
  <si>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</si>
  <si>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</si>
  <si>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</si>
  <si>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</si>
  <si>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</si>
  <si>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</si>
  <si>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</si>
  <si>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</si>
  <si>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</si>
  <si>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</si>
  <si>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</si>
  <si>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</si>
  <si>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</si>
  <si>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</si>
  <si>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</si>
  <si>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</si>
  <si>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</si>
  <si>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</si>
  <si>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</si>
  <si>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</si>
  <si>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</si>
  <si>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</si>
  <si>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</si>
  <si>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</si>
  <si>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</si>
  <si>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</si>
  <si>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</si>
  <si>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</si>
  <si>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</si>
  <si>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</si>
  <si>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</si>
  <si>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</si>
  <si>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</si>
  <si>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</si>
  <si>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</si>
  <si>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</si>
  <si>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</si>
  <si>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</si>
  <si>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</si>
  <si>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</si>
  <si>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</si>
  <si>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</si>
  <si>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</si>
  <si>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</si>
  <si>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</si>
  <si>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</si>
  <si>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</si>
  <si>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</si>
  <si>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</si>
  <si>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</si>
  <si>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</si>
  <si>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</si>
  <si>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</si>
  <si>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</si>
  <si>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</si>
  <si>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</si>
  <si>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</si>
  <si>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</si>
  <si>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</si>
  <si>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</si>
  <si>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</si>
  <si>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</si>
  <si>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</si>
  <si>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</si>
  <si>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</si>
  <si>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</si>
  <si>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</si>
  <si>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</si>
  <si>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</si>
  <si>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</si>
  <si>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</si>
  <si>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</si>
  <si>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</si>
  <si>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</si>
  <si>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</si>
  <si>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</si>
  <si>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</si>
  <si>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</si>
  <si>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</si>
  <si>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</si>
  <si>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</si>
  <si>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</si>
  <si>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</si>
  <si>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</si>
  <si>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</si>
  <si>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</si>
  <si>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</si>
  <si>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</si>
  <si>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</si>
  <si>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</si>
  <si>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</si>
  <si>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</si>
  <si>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</si>
  <si>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</si>
  <si>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</si>
  <si>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</si>
  <si>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</si>
  <si>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</si>
  <si>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</si>
  <si>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</si>
  <si>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</si>
  <si>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</si>
  <si>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</si>
  <si>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</si>
  <si>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</si>
  <si>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</si>
  <si>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</si>
  <si>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</si>
  <si>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</si>
  <si>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</si>
  <si>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</si>
  <si>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</si>
  <si>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</si>
  <si>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</si>
  <si>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</si>
  <si>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</si>
  <si>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</si>
  <si>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</si>
  <si>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</si>
  <si>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</si>
  <si>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Données utilisées pour le graphique sur le capital privé et la dette publique 1700-2020</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</si>
  <si>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1700-1850 avec Table Uk6e) (correction dénominateur 1932-1937); complétées également pour 1700-1850-1869 FR (en utilisant Piketty-Zucman 2013 France.xls, feuille DataFR2, colonne AT/colonne B) (et Table FR6.f pour private wealth 1850 et 1860) (et correction 1970-1975 pour discontinuité dans actifs publics); et Table US6.f pour US 1850 et 1860.</t>
  </si>
  <si>
    <t>See texte of the appendix for full biblographical references in relation to these estimates</t>
  </si>
  <si>
    <t>See text of the chapter for an interpretative discussion</t>
  </si>
  <si>
    <t>Beware: the estimates presented in this folder are fragile and ought to be interpreted with care</t>
  </si>
  <si>
    <t>T. Piketty, Capital and ideology, HUP 2020</t>
  </si>
  <si>
    <t>Supplementary tables and figures from Chapter 10: The crisis of proprietarian societies</t>
  </si>
  <si>
    <t>(last revised: 7/1/2020)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</si>
</sst>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8"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9" fillId="0" borderId="0"/>
    <xf numFmtId="9" fontId="9" fillId="0" borderId="0" applyFont="0" applyFill="0" applyBorder="0" applyAlignment="0" applyProtection="0"/>
    <xf numFmtId="0" fontId="10" fillId="0" borderId="0"/>
    <xf numFmtId="9" fontId="10"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10" fillId="0" borderId="0"/>
    <xf numFmtId="0" fontId="23" fillId="0" borderId="0"/>
    <xf numFmtId="0" fontId="10" fillId="0" borderId="0"/>
    <xf numFmtId="0" fontId="10" fillId="0" borderId="0"/>
    <xf numFmtId="0" fontId="26" fillId="0" borderId="0"/>
    <xf numFmtId="0" fontId="27" fillId="0" borderId="0"/>
    <xf numFmtId="0" fontId="27" fillId="0" borderId="0"/>
    <xf numFmtId="0" fontId="28" fillId="0" borderId="0" applyNumberFormat="0" applyFill="0" applyBorder="0" applyAlignment="0" applyProtection="0"/>
    <xf numFmtId="0" fontId="7" fillId="0" borderId="0"/>
    <xf numFmtId="0" fontId="32" fillId="0" borderId="0"/>
    <xf numFmtId="0" fontId="32" fillId="0" borderId="0"/>
    <xf numFmtId="0" fontId="6" fillId="0" borderId="0"/>
    <xf numFmtId="0" fontId="7" fillId="0" borderId="0"/>
    <xf numFmtId="9" fontId="7" fillId="0" borderId="0" applyFont="0" applyFill="0" applyBorder="0" applyAlignment="0" applyProtection="0"/>
    <xf numFmtId="9" fontId="6" fillId="0" borderId="0" applyFont="0" applyFill="0" applyBorder="0" applyAlignment="0" applyProtection="0"/>
    <xf numFmtId="9" fontId="36" fillId="0" borderId="0" applyFont="0" applyFill="0" applyBorder="0" applyAlignment="0" applyProtection="0"/>
  </cellStyleXfs>
  <cellXfs count="471">
    <xf numFmtId="0" fontId="0" fillId="0" borderId="0" xfId="0"/>
    <xf numFmtId="0" fontId="7" fillId="0" borderId="0" xfId="0" applyFont="1"/>
    <xf numFmtId="0" fontId="8" fillId="0" borderId="0" xfId="0" applyFont="1"/>
    <xf numFmtId="0" fontId="10" fillId="0" borderId="0" xfId="3"/>
    <xf numFmtId="0" fontId="10" fillId="0" borderId="0" xfId="3" applyAlignment="1">
      <alignment horizontal="left"/>
    </xf>
    <xf numFmtId="9" fontId="11" fillId="0" borderId="0" xfId="3" applyNumberFormat="1" applyFont="1" applyBorder="1" applyAlignment="1">
      <alignment horizontal="center"/>
    </xf>
    <xf numFmtId="0" fontId="11" fillId="0" borderId="0" xfId="3" applyFont="1" applyBorder="1" applyAlignment="1">
      <alignment horizontal="center"/>
    </xf>
    <xf numFmtId="9" fontId="11" fillId="0" borderId="1" xfId="3" applyNumberFormat="1" applyFont="1" applyBorder="1" applyAlignment="1">
      <alignment horizontal="center"/>
    </xf>
    <xf numFmtId="0" fontId="11" fillId="0" borderId="1" xfId="3" applyFont="1" applyBorder="1" applyAlignment="1">
      <alignment horizontal="center"/>
    </xf>
    <xf numFmtId="9" fontId="11" fillId="0" borderId="2" xfId="3" applyNumberFormat="1" applyFont="1" applyBorder="1" applyAlignment="1">
      <alignment horizontal="center"/>
    </xf>
    <xf numFmtId="0" fontId="11" fillId="0" borderId="2" xfId="3" applyFont="1" applyBorder="1" applyAlignment="1">
      <alignment horizontal="center"/>
    </xf>
    <xf numFmtId="0" fontId="12" fillId="0" borderId="0" xfId="3" applyFont="1" applyBorder="1" applyAlignment="1">
      <alignment horizontal="center" vertical="center" wrapText="1"/>
    </xf>
    <xf numFmtId="0" fontId="11" fillId="0" borderId="3" xfId="3" applyFont="1" applyBorder="1" applyAlignment="1">
      <alignment horizontal="center" vertical="center" wrapText="1"/>
    </xf>
    <xf numFmtId="0" fontId="11" fillId="0" borderId="4" xfId="3" applyFont="1" applyBorder="1"/>
    <xf numFmtId="0" fontId="10" fillId="0" borderId="0" xfId="3" applyAlignment="1">
      <alignment horizontal="center" vertical="center"/>
    </xf>
    <xf numFmtId="0" fontId="12" fillId="0" borderId="0" xfId="3" applyFont="1" applyAlignment="1">
      <alignment vertical="center"/>
    </xf>
    <xf numFmtId="0" fontId="12" fillId="0" borderId="0" xfId="3" applyFont="1"/>
    <xf numFmtId="0" fontId="11" fillId="0" borderId="4" xfId="3" applyFont="1" applyBorder="1" applyAlignment="1">
      <alignment horizontal="center"/>
    </xf>
    <xf numFmtId="9" fontId="11" fillId="0" borderId="8" xfId="3" applyNumberFormat="1" applyFont="1" applyBorder="1" applyAlignment="1">
      <alignment horizontal="center"/>
    </xf>
    <xf numFmtId="0" fontId="11" fillId="0" borderId="9" xfId="3" applyFont="1" applyBorder="1" applyAlignment="1">
      <alignment horizontal="center"/>
    </xf>
    <xf numFmtId="0" fontId="11" fillId="0" borderId="10" xfId="3" applyFont="1" applyBorder="1" applyAlignment="1">
      <alignment horizontal="center"/>
    </xf>
    <xf numFmtId="0" fontId="11" fillId="0" borderId="11" xfId="3" applyFont="1" applyBorder="1" applyAlignment="1">
      <alignment horizontal="center"/>
    </xf>
    <xf numFmtId="0" fontId="11" fillId="0" borderId="12" xfId="3" applyFont="1" applyBorder="1" applyAlignment="1">
      <alignment horizontal="center" vertical="center" wrapText="1"/>
    </xf>
    <xf numFmtId="0" fontId="11" fillId="0" borderId="13" xfId="3" applyFont="1" applyBorder="1" applyAlignment="1">
      <alignment horizontal="center" vertical="center" wrapText="1"/>
    </xf>
    <xf numFmtId="0" fontId="11" fillId="0" borderId="14" xfId="3" applyFont="1" applyBorder="1"/>
    <xf numFmtId="9" fontId="13" fillId="0" borderId="1" xfId="3" applyNumberFormat="1" applyFont="1" applyBorder="1" applyAlignment="1">
      <alignment horizontal="center"/>
    </xf>
    <xf numFmtId="0" fontId="11" fillId="0" borderId="0" xfId="3" applyFont="1" applyBorder="1" applyAlignment="1">
      <alignment horizontal="left"/>
    </xf>
    <xf numFmtId="0" fontId="11" fillId="0" borderId="0" xfId="3" applyFont="1"/>
    <xf numFmtId="0" fontId="11" fillId="0" borderId="16" xfId="3" applyFont="1" applyBorder="1" applyAlignment="1">
      <alignment horizontal="center"/>
    </xf>
    <xf numFmtId="9" fontId="11" fillId="0" borderId="17" xfId="3" applyNumberFormat="1" applyFont="1" applyBorder="1" applyAlignment="1">
      <alignment horizontal="center"/>
    </xf>
    <xf numFmtId="9" fontId="11" fillId="0" borderId="18" xfId="3" applyNumberFormat="1" applyFont="1" applyBorder="1" applyAlignment="1">
      <alignment horizontal="center"/>
    </xf>
    <xf numFmtId="9" fontId="11" fillId="0" borderId="19" xfId="3" applyNumberFormat="1" applyFont="1" applyBorder="1" applyAlignment="1">
      <alignment horizontal="center"/>
    </xf>
    <xf numFmtId="0" fontId="11" fillId="0" borderId="20" xfId="3" applyFont="1" applyBorder="1" applyAlignment="1">
      <alignment horizontal="center"/>
    </xf>
    <xf numFmtId="9" fontId="11" fillId="0" borderId="21" xfId="3" applyNumberFormat="1" applyFont="1" applyBorder="1" applyAlignment="1">
      <alignment horizontal="center"/>
    </xf>
    <xf numFmtId="9" fontId="11" fillId="0" borderId="22" xfId="3" applyNumberFormat="1" applyFont="1" applyBorder="1" applyAlignment="1">
      <alignment horizontal="center"/>
    </xf>
    <xf numFmtId="164" fontId="11" fillId="0" borderId="23" xfId="3" applyNumberFormat="1" applyFont="1" applyBorder="1" applyAlignment="1">
      <alignment horizontal="center"/>
    </xf>
    <xf numFmtId="164" fontId="7" fillId="0" borderId="23" xfId="0" applyNumberFormat="1" applyFont="1" applyBorder="1" applyAlignment="1">
      <alignment horizontal="center"/>
    </xf>
    <xf numFmtId="0" fontId="11" fillId="0" borderId="23" xfId="3" applyFont="1" applyBorder="1" applyAlignment="1">
      <alignment horizontal="center"/>
    </xf>
    <xf numFmtId="0" fontId="11" fillId="0" borderId="1" xfId="3" applyFont="1" applyBorder="1"/>
    <xf numFmtId="164" fontId="7" fillId="0" borderId="1" xfId="0" applyNumberFormat="1" applyFont="1" applyBorder="1" applyAlignment="1">
      <alignment horizontal="center"/>
    </xf>
    <xf numFmtId="164" fontId="11" fillId="0" borderId="1" xfId="3" applyNumberFormat="1" applyFont="1" applyBorder="1" applyAlignment="1">
      <alignment horizontal="center"/>
    </xf>
    <xf numFmtId="164" fontId="11" fillId="0" borderId="1" xfId="4" applyNumberFormat="1" applyFont="1" applyBorder="1" applyAlignment="1">
      <alignment horizontal="center"/>
    </xf>
    <xf numFmtId="0" fontId="12" fillId="0" borderId="1" xfId="3" applyFont="1" applyBorder="1" applyAlignment="1">
      <alignment horizontal="center" vertical="center" wrapText="1"/>
    </xf>
    <xf numFmtId="0" fontId="12" fillId="0" borderId="1" xfId="3" applyFont="1" applyBorder="1"/>
    <xf numFmtId="0" fontId="14" fillId="0" borderId="2" xfId="3" applyFont="1" applyBorder="1" applyAlignment="1">
      <alignment vertical="center"/>
    </xf>
    <xf numFmtId="164" fontId="11" fillId="0" borderId="0" xfId="3" applyNumberFormat="1" applyFont="1"/>
    <xf numFmtId="164" fontId="11" fillId="0" borderId="0" xfId="3" applyNumberFormat="1" applyFont="1" applyAlignment="1">
      <alignment vertical="center"/>
    </xf>
    <xf numFmtId="0" fontId="7" fillId="0" borderId="0" xfId="0" applyFont="1" applyAlignment="1">
      <alignment wrapText="1"/>
    </xf>
    <xf numFmtId="164" fontId="7" fillId="0" borderId="0" xfId="0" applyNumberFormat="1" applyFont="1" applyAlignment="1">
      <alignment horizontal="center"/>
    </xf>
    <xf numFmtId="164" fontId="11" fillId="0" borderId="0" xfId="3" applyNumberFormat="1" applyFont="1" applyAlignment="1">
      <alignment horizontal="center"/>
    </xf>
    <xf numFmtId="164" fontId="13" fillId="0" borderId="0" xfId="3" applyNumberFormat="1" applyFont="1" applyAlignment="1">
      <alignment horizontal="center"/>
    </xf>
    <xf numFmtId="0" fontId="7" fillId="0" borderId="0" xfId="0" applyFont="1" applyAlignment="1">
      <alignment horizontal="center" vertical="center" wrapText="1"/>
    </xf>
    <xf numFmtId="9" fontId="7" fillId="0" borderId="0" xfId="0" applyNumberFormat="1" applyFont="1" applyAlignment="1">
      <alignment horizontal="center" vertical="center" wrapText="1"/>
    </xf>
    <xf numFmtId="9" fontId="13" fillId="0" borderId="0" xfId="0" applyNumberFormat="1" applyFont="1" applyAlignment="1">
      <alignment horizontal="center" vertical="center" wrapText="1"/>
    </xf>
    <xf numFmtId="9" fontId="13" fillId="0" borderId="0" xfId="3" applyNumberFormat="1" applyFont="1" applyAlignment="1">
      <alignment horizontal="center"/>
    </xf>
    <xf numFmtId="164" fontId="13" fillId="0" borderId="0" xfId="0" applyNumberFormat="1" applyFont="1" applyAlignment="1">
      <alignment horizontal="center"/>
    </xf>
    <xf numFmtId="0" fontId="10"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6"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6"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7" fillId="0" borderId="0" xfId="0" applyNumberFormat="1" applyFont="1" applyFill="1" applyBorder="1" applyAlignment="1">
      <alignment horizontal="center" vertical="center" wrapText="1"/>
    </xf>
    <xf numFmtId="0" fontId="17" fillId="0" borderId="29"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7" fillId="0" borderId="30" xfId="0" applyNumberFormat="1" applyFont="1" applyFill="1" applyBorder="1" applyAlignment="1">
      <alignment horizontal="center" vertical="center" wrapText="1"/>
    </xf>
    <xf numFmtId="0" fontId="17" fillId="0" borderId="26" xfId="0" applyNumberFormat="1" applyFont="1" applyFill="1" applyBorder="1" applyAlignment="1">
      <alignment horizontal="center" vertical="center" wrapText="1"/>
    </xf>
    <xf numFmtId="0" fontId="17" fillId="0" borderId="27" xfId="0" applyNumberFormat="1" applyFont="1" applyFill="1" applyBorder="1" applyAlignment="1">
      <alignment horizontal="center" vertical="center" wrapText="1"/>
    </xf>
    <xf numFmtId="0" fontId="17" fillId="0" borderId="27" xfId="0" applyNumberFormat="1" applyFont="1" applyBorder="1" applyAlignment="1">
      <alignment horizontal="center" vertical="center" wrapText="1"/>
    </xf>
    <xf numFmtId="0" fontId="17"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9"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7"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7" fillId="0" borderId="28" xfId="0" applyFont="1" applyBorder="1" applyAlignment="1">
      <alignment horizontal="center" vertical="center" wrapText="1"/>
    </xf>
    <xf numFmtId="0" fontId="18" fillId="0" borderId="25" xfId="0" applyFont="1" applyBorder="1" applyAlignment="1">
      <alignment horizontal="center" vertical="center" wrapText="1"/>
    </xf>
    <xf numFmtId="0" fontId="17" fillId="0" borderId="0" xfId="0" applyFont="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7"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7" fillId="6" borderId="0" xfId="0" applyFont="1" applyFill="1"/>
    <xf numFmtId="0" fontId="0" fillId="7" borderId="0" xfId="0" applyFill="1"/>
    <xf numFmtId="0" fontId="17" fillId="7" borderId="0" xfId="0" applyFont="1" applyFill="1"/>
    <xf numFmtId="0" fontId="0" fillId="8" borderId="0" xfId="0" applyFill="1"/>
    <xf numFmtId="0" fontId="17" fillId="8" borderId="0" xfId="0" applyFont="1" applyFill="1"/>
    <xf numFmtId="0" fontId="0" fillId="9" borderId="0" xfId="0" applyFill="1"/>
    <xf numFmtId="0" fontId="17"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20" fillId="0" borderId="32" xfId="0" applyFont="1" applyBorder="1" applyAlignment="1">
      <alignment horizontal="center" vertical="center"/>
    </xf>
    <xf numFmtId="0" fontId="20" fillId="0" borderId="15" xfId="0" applyFont="1" applyBorder="1" applyAlignment="1">
      <alignment horizontal="center" vertical="center"/>
    </xf>
    <xf numFmtId="0" fontId="20" fillId="0" borderId="33" xfId="0" applyFont="1" applyBorder="1" applyAlignment="1">
      <alignment horizontal="center" vertical="center"/>
    </xf>
    <xf numFmtId="0" fontId="11" fillId="0" borderId="0" xfId="3" applyFont="1" applyAlignment="1">
      <alignment horizontal="center"/>
    </xf>
    <xf numFmtId="0" fontId="11" fillId="0" borderId="0" xfId="3" applyFont="1" applyAlignment="1">
      <alignment horizontal="center" vertical="center"/>
    </xf>
    <xf numFmtId="2" fontId="13" fillId="0" borderId="0" xfId="3" applyNumberFormat="1" applyFont="1" applyAlignment="1">
      <alignment horizontal="center"/>
    </xf>
    <xf numFmtId="2" fontId="13" fillId="0" borderId="0" xfId="0" applyNumberFormat="1" applyFont="1" applyAlignment="1">
      <alignment horizontal="center"/>
    </xf>
    <xf numFmtId="164" fontId="11" fillId="0" borderId="0" xfId="0" applyNumberFormat="1" applyFont="1" applyAlignment="1">
      <alignment horizontal="center"/>
    </xf>
    <xf numFmtId="164" fontId="11" fillId="0" borderId="0" xfId="3" applyNumberFormat="1" applyFont="1" applyBorder="1" applyAlignment="1">
      <alignment horizontal="center"/>
    </xf>
    <xf numFmtId="0" fontId="23" fillId="0" borderId="0" xfId="8"/>
    <xf numFmtId="0" fontId="11" fillId="0" borderId="0" xfId="8" applyFont="1" applyAlignment="1">
      <alignment horizontal="center" vertical="center"/>
    </xf>
    <xf numFmtId="0" fontId="10" fillId="0" borderId="16" xfId="8" applyFont="1" applyBorder="1"/>
    <xf numFmtId="0" fontId="23" fillId="0" borderId="17" xfId="8" applyBorder="1"/>
    <xf numFmtId="0" fontId="22" fillId="0" borderId="3" xfId="8" applyFont="1" applyBorder="1" applyAlignment="1">
      <alignment horizontal="center" vertical="center" wrapText="1"/>
    </xf>
    <xf numFmtId="0" fontId="11" fillId="0" borderId="3" xfId="8" applyFont="1" applyBorder="1" applyAlignment="1">
      <alignment horizontal="center" vertical="center"/>
    </xf>
    <xf numFmtId="0" fontId="23" fillId="0" borderId="4" xfId="8" applyBorder="1" applyAlignment="1">
      <alignment horizontal="center"/>
    </xf>
    <xf numFmtId="0" fontId="23" fillId="0" borderId="0" xfId="8" applyBorder="1" applyAlignment="1">
      <alignment horizontal="center" wrapText="1"/>
    </xf>
    <xf numFmtId="0" fontId="23" fillId="0" borderId="19" xfId="8" applyBorder="1" applyAlignment="1">
      <alignment horizontal="center" wrapText="1"/>
    </xf>
    <xf numFmtId="0" fontId="11" fillId="0" borderId="2" xfId="8" applyFont="1" applyBorder="1" applyAlignment="1">
      <alignment horizontal="center" vertical="center"/>
    </xf>
    <xf numFmtId="9" fontId="11" fillId="0" borderId="2" xfId="8" applyNumberFormat="1" applyFont="1" applyBorder="1" applyAlignment="1">
      <alignment horizontal="center" vertical="center"/>
    </xf>
    <xf numFmtId="0" fontId="23" fillId="0" borderId="0" xfId="8" applyBorder="1" applyAlignment="1">
      <alignment horizontal="center"/>
    </xf>
    <xf numFmtId="10" fontId="23" fillId="0" borderId="0" xfId="8" applyNumberFormat="1" applyBorder="1" applyAlignment="1">
      <alignment horizontal="center"/>
    </xf>
    <xf numFmtId="0" fontId="11" fillId="0" borderId="1" xfId="8" applyFont="1" applyBorder="1" applyAlignment="1">
      <alignment horizontal="center" vertical="center"/>
    </xf>
    <xf numFmtId="9" fontId="11" fillId="0" borderId="1" xfId="8" applyNumberFormat="1" applyFont="1" applyBorder="1" applyAlignment="1">
      <alignment horizontal="center" vertical="center"/>
    </xf>
    <xf numFmtId="164" fontId="23" fillId="0" borderId="19" xfId="8" applyNumberFormat="1" applyBorder="1" applyAlignment="1">
      <alignment horizontal="center"/>
    </xf>
    <xf numFmtId="164" fontId="23" fillId="0" borderId="0" xfId="8" applyNumberFormat="1" applyBorder="1" applyAlignment="1">
      <alignment horizontal="center"/>
    </xf>
    <xf numFmtId="0" fontId="11" fillId="0" borderId="23" xfId="8" applyFont="1" applyBorder="1" applyAlignment="1">
      <alignment horizontal="center" vertical="center"/>
    </xf>
    <xf numFmtId="9" fontId="11" fillId="0" borderId="23" xfId="8" applyNumberFormat="1" applyFont="1" applyBorder="1" applyAlignment="1">
      <alignment horizontal="center" vertical="center"/>
    </xf>
    <xf numFmtId="0" fontId="23" fillId="0" borderId="20" xfId="8" applyBorder="1" applyAlignment="1">
      <alignment horizontal="center"/>
    </xf>
    <xf numFmtId="10" fontId="23" fillId="0" borderId="21" xfId="8" applyNumberFormat="1" applyBorder="1" applyAlignment="1">
      <alignment horizontal="center"/>
    </xf>
    <xf numFmtId="164" fontId="23" fillId="0" borderId="22" xfId="8" applyNumberFormat="1" applyBorder="1" applyAlignment="1">
      <alignment horizontal="center"/>
    </xf>
    <xf numFmtId="0" fontId="10" fillId="0" borderId="0" xfId="8" applyFont="1" applyAlignment="1">
      <alignment horizontal="left"/>
    </xf>
    <xf numFmtId="164" fontId="23" fillId="0" borderId="21" xfId="8" applyNumberFormat="1" applyBorder="1" applyAlignment="1">
      <alignment horizontal="center"/>
    </xf>
    <xf numFmtId="0" fontId="12" fillId="0" borderId="0" xfId="8" applyFont="1"/>
    <xf numFmtId="164" fontId="23" fillId="0" borderId="0" xfId="8" applyNumberFormat="1" applyAlignment="1">
      <alignment horizontal="center"/>
    </xf>
    <xf numFmtId="0" fontId="10" fillId="0" borderId="0" xfId="8" applyFont="1" applyBorder="1" applyAlignment="1">
      <alignment horizontal="center" wrapText="1"/>
    </xf>
    <xf numFmtId="0" fontId="10" fillId="0" borderId="19" xfId="8" applyFont="1" applyBorder="1" applyAlignment="1">
      <alignment horizontal="center" wrapText="1"/>
    </xf>
    <xf numFmtId="0" fontId="10" fillId="0" borderId="0" xfId="8" applyFont="1"/>
    <xf numFmtId="0" fontId="10" fillId="0" borderId="18" xfId="8" applyFont="1" applyBorder="1"/>
    <xf numFmtId="0" fontId="23" fillId="0" borderId="19" xfId="8" applyBorder="1"/>
    <xf numFmtId="0" fontId="23" fillId="0" borderId="0" xfId="8" applyBorder="1"/>
    <xf numFmtId="0" fontId="23" fillId="0" borderId="21" xfId="8" applyBorder="1"/>
    <xf numFmtId="0" fontId="7" fillId="0" borderId="0" xfId="0" applyFont="1" applyAlignment="1">
      <alignment horizontal="center"/>
    </xf>
    <xf numFmtId="0" fontId="10" fillId="0" borderId="0" xfId="9"/>
    <xf numFmtId="0" fontId="10" fillId="0" borderId="46" xfId="9" applyBorder="1" applyAlignment="1">
      <alignment horizontal="center" wrapText="1"/>
    </xf>
    <xf numFmtId="0" fontId="10" fillId="0" borderId="46" xfId="9" applyBorder="1"/>
    <xf numFmtId="0" fontId="10" fillId="0" borderId="46" xfId="9" quotePrefix="1" applyBorder="1" applyAlignment="1">
      <alignment horizontal="center"/>
    </xf>
    <xf numFmtId="0" fontId="18" fillId="0" borderId="0" xfId="9" applyFont="1"/>
    <xf numFmtId="164" fontId="18" fillId="0" borderId="0" xfId="9" applyNumberFormat="1" applyFont="1" applyAlignment="1">
      <alignment horizontal="center"/>
    </xf>
    <xf numFmtId="164" fontId="10" fillId="0" borderId="0" xfId="9" applyNumberFormat="1" applyAlignment="1">
      <alignment horizontal="center"/>
    </xf>
    <xf numFmtId="0" fontId="7" fillId="0" borderId="0" xfId="0" applyFont="1" applyAlignment="1">
      <alignment horizontal="left"/>
    </xf>
    <xf numFmtId="164" fontId="7" fillId="0" borderId="0" xfId="0" applyNumberFormat="1" applyFont="1"/>
    <xf numFmtId="0" fontId="10" fillId="0" borderId="0" xfId="9" applyFill="1" applyBorder="1" applyAlignment="1">
      <alignment horizontal="center" wrapText="1"/>
    </xf>
    <xf numFmtId="164" fontId="0" fillId="0" borderId="0" xfId="0" applyNumberFormat="1"/>
    <xf numFmtId="0" fontId="11" fillId="0" borderId="46" xfId="9" applyFont="1" applyBorder="1" applyAlignment="1">
      <alignment horizontal="center" wrapText="1"/>
    </xf>
    <xf numFmtId="0" fontId="11" fillId="0" borderId="0" xfId="9" applyFont="1" applyFill="1" applyBorder="1" applyAlignment="1">
      <alignment horizontal="center" wrapText="1"/>
    </xf>
    <xf numFmtId="2" fontId="7" fillId="0" borderId="0" xfId="0" applyNumberFormat="1" applyFont="1" applyAlignment="1">
      <alignment horizontal="center"/>
    </xf>
    <xf numFmtId="164" fontId="13" fillId="0" borderId="0" xfId="0" applyNumberFormat="1" applyFont="1"/>
    <xf numFmtId="0" fontId="10" fillId="0" borderId="0" xfId="10"/>
    <xf numFmtId="9" fontId="11" fillId="0" borderId="0" xfId="10" applyNumberFormat="1" applyFont="1"/>
    <xf numFmtId="0" fontId="11" fillId="0" borderId="0" xfId="10" applyFont="1"/>
    <xf numFmtId="166" fontId="11" fillId="0" borderId="0" xfId="10" applyNumberFormat="1" applyFont="1"/>
    <xf numFmtId="167" fontId="11" fillId="0" borderId="0" xfId="10" applyNumberFormat="1" applyFont="1" applyAlignment="1">
      <alignment horizontal="center"/>
    </xf>
    <xf numFmtId="164" fontId="11" fillId="0" borderId="0" xfId="6" applyNumberFormat="1" applyFont="1" applyAlignment="1">
      <alignment horizontal="center"/>
    </xf>
    <xf numFmtId="0" fontId="12" fillId="0" borderId="0" xfId="10" applyFont="1"/>
    <xf numFmtId="1" fontId="11" fillId="0" borderId="0" xfId="10" applyNumberFormat="1" applyFont="1" applyAlignment="1">
      <alignment horizontal="center"/>
    </xf>
    <xf numFmtId="0" fontId="11" fillId="0" borderId="0" xfId="10" applyFont="1" applyAlignment="1">
      <alignment horizontal="center" vertical="center" wrapText="1"/>
    </xf>
    <xf numFmtId="0" fontId="11" fillId="0" borderId="0" xfId="3" applyFont="1" applyBorder="1"/>
    <xf numFmtId="9" fontId="11" fillId="0" borderId="0" xfId="3" applyNumberFormat="1" applyFont="1" applyBorder="1"/>
    <xf numFmtId="9" fontId="11" fillId="0" borderId="0" xfId="4" applyNumberFormat="1" applyFont="1" applyBorder="1" applyAlignment="1">
      <alignment horizontal="center"/>
    </xf>
    <xf numFmtId="9" fontId="11" fillId="0" borderId="0" xfId="3" applyNumberFormat="1" applyFont="1" applyAlignment="1">
      <alignment horizontal="center"/>
    </xf>
    <xf numFmtId="9" fontId="11" fillId="0" borderId="0" xfId="3" applyNumberFormat="1" applyFont="1"/>
    <xf numFmtId="0" fontId="12" fillId="0" borderId="16" xfId="3" applyFont="1" applyBorder="1"/>
    <xf numFmtId="9" fontId="13" fillId="0" borderId="0" xfId="3" applyNumberFormat="1" applyFont="1" applyBorder="1" applyAlignment="1">
      <alignment horizontal="center"/>
    </xf>
    <xf numFmtId="9" fontId="13" fillId="0" borderId="0" xfId="4" applyNumberFormat="1" applyFont="1" applyBorder="1" applyAlignment="1">
      <alignment horizontal="center"/>
    </xf>
    <xf numFmtId="9" fontId="13" fillId="0" borderId="19" xfId="3" applyNumberFormat="1" applyFont="1" applyBorder="1" applyAlignment="1">
      <alignment horizontal="center"/>
    </xf>
    <xf numFmtId="0" fontId="10" fillId="0" borderId="0" xfId="3" applyAlignment="1">
      <alignment horizontal="center"/>
    </xf>
    <xf numFmtId="0" fontId="10" fillId="0" borderId="19" xfId="3" applyBorder="1"/>
    <xf numFmtId="0" fontId="27" fillId="0" borderId="0" xfId="12"/>
    <xf numFmtId="0" fontId="11" fillId="0" borderId="0" xfId="12" applyFont="1"/>
    <xf numFmtId="0" fontId="12" fillId="0" borderId="0" xfId="12" applyFont="1"/>
    <xf numFmtId="0" fontId="11" fillId="0" borderId="47" xfId="13" applyFont="1" applyBorder="1" applyAlignment="1">
      <alignment horizontal="center" vertical="center" wrapText="1"/>
    </xf>
    <xf numFmtId="0" fontId="11" fillId="0" borderId="3" xfId="13" applyFont="1" applyBorder="1" applyAlignment="1">
      <alignment horizontal="center" vertical="center" wrapText="1"/>
    </xf>
    <xf numFmtId="0" fontId="11" fillId="0" borderId="16" xfId="13" applyFont="1" applyBorder="1" applyAlignment="1">
      <alignment horizontal="center" vertical="center"/>
    </xf>
    <xf numFmtId="164" fontId="11" fillId="0" borderId="17" xfId="13" applyNumberFormat="1" applyFont="1" applyBorder="1" applyAlignment="1">
      <alignment horizontal="center" vertical="center"/>
    </xf>
    <xf numFmtId="164" fontId="11" fillId="0" borderId="18" xfId="13" applyNumberFormat="1" applyFont="1" applyBorder="1" applyAlignment="1">
      <alignment horizontal="center" vertical="center"/>
    </xf>
    <xf numFmtId="0" fontId="11" fillId="0" borderId="4" xfId="13" applyFont="1" applyBorder="1" applyAlignment="1">
      <alignment horizontal="center" vertical="center"/>
    </xf>
    <xf numFmtId="164" fontId="11" fillId="0" borderId="0" xfId="13" applyNumberFormat="1" applyFont="1" applyBorder="1" applyAlignment="1">
      <alignment horizontal="center" vertical="center"/>
    </xf>
    <xf numFmtId="164" fontId="11" fillId="0" borderId="19" xfId="13" applyNumberFormat="1" applyFont="1" applyBorder="1" applyAlignment="1">
      <alignment horizontal="center" vertical="center"/>
    </xf>
    <xf numFmtId="0" fontId="11" fillId="0" borderId="20" xfId="13" applyFont="1" applyBorder="1" applyAlignment="1">
      <alignment horizontal="center" vertical="center"/>
    </xf>
    <xf numFmtId="164" fontId="11" fillId="0" borderId="21" xfId="13" applyNumberFormat="1" applyFont="1" applyBorder="1" applyAlignment="1">
      <alignment horizontal="center" vertical="center"/>
    </xf>
    <xf numFmtId="164" fontId="11" fillId="0" borderId="22" xfId="13" applyNumberFormat="1" applyFont="1" applyBorder="1" applyAlignment="1">
      <alignment horizontal="center" vertical="center"/>
    </xf>
    <xf numFmtId="0" fontId="11" fillId="0" borderId="2" xfId="3" applyFont="1" applyBorder="1" applyAlignment="1">
      <alignment horizontal="center" vertical="center" wrapText="1"/>
    </xf>
    <xf numFmtId="0" fontId="29" fillId="0" borderId="0" xfId="14" applyFont="1"/>
    <xf numFmtId="0" fontId="7" fillId="0" borderId="0" xfId="15" applyFont="1"/>
    <xf numFmtId="0" fontId="7" fillId="0" borderId="0" xfId="15" applyFont="1" applyFill="1"/>
    <xf numFmtId="0" fontId="30" fillId="0" borderId="0" xfId="15" applyFont="1" applyBorder="1" applyAlignment="1">
      <alignment horizontal="center" vertical="center"/>
    </xf>
    <xf numFmtId="0" fontId="8" fillId="0" borderId="4" xfId="15" applyFont="1" applyBorder="1" applyAlignment="1">
      <alignment horizontal="center" vertical="center"/>
    </xf>
    <xf numFmtId="0" fontId="8" fillId="0" borderId="0" xfId="15" applyFont="1" applyBorder="1" applyAlignment="1">
      <alignment horizontal="center" vertical="center"/>
    </xf>
    <xf numFmtId="0" fontId="7" fillId="0" borderId="19" xfId="15" applyFont="1" applyBorder="1"/>
    <xf numFmtId="0" fontId="7" fillId="0" borderId="0" xfId="15" applyFont="1" applyBorder="1"/>
    <xf numFmtId="0" fontId="31" fillId="0" borderId="0" xfId="15" applyFont="1" applyBorder="1" applyAlignment="1">
      <alignment horizontal="center" vertical="center"/>
    </xf>
    <xf numFmtId="0" fontId="32" fillId="0" borderId="0" xfId="16" applyFont="1" applyFill="1" applyBorder="1" applyAlignment="1">
      <alignment horizontal="center"/>
    </xf>
    <xf numFmtId="0" fontId="32" fillId="0" borderId="0" xfId="16" applyNumberFormat="1" applyFont="1" applyFill="1" applyBorder="1" applyAlignment="1" applyProtection="1">
      <alignment horizontal="center"/>
    </xf>
    <xf numFmtId="0" fontId="31" fillId="0" borderId="0" xfId="16" applyNumberFormat="1" applyFont="1" applyFill="1" applyBorder="1" applyAlignment="1" applyProtection="1">
      <alignment horizontal="center"/>
    </xf>
    <xf numFmtId="0" fontId="32" fillId="0" borderId="0" xfId="17" applyFont="1" applyFill="1" applyBorder="1" applyAlignment="1">
      <alignment horizontal="center"/>
    </xf>
    <xf numFmtId="0" fontId="32" fillId="0" borderId="19" xfId="17" applyFont="1" applyFill="1" applyBorder="1" applyAlignment="1">
      <alignment horizontal="center"/>
    </xf>
    <xf numFmtId="0" fontId="7" fillId="0" borderId="4" xfId="15" applyFont="1" applyBorder="1"/>
    <xf numFmtId="0" fontId="7" fillId="0" borderId="0" xfId="15" applyFont="1" applyBorder="1" applyAlignment="1">
      <alignment horizontal="center" vertical="center"/>
    </xf>
    <xf numFmtId="164" fontId="6" fillId="0" borderId="0" xfId="18" applyNumberFormat="1" applyAlignment="1">
      <alignment horizontal="center" vertical="center" wrapText="1"/>
    </xf>
    <xf numFmtId="0" fontId="7" fillId="0" borderId="50" xfId="15" applyFont="1" applyBorder="1" applyAlignment="1">
      <alignment wrapText="1"/>
    </xf>
    <xf numFmtId="0" fontId="7" fillId="0" borderId="46" xfId="15" applyFont="1" applyBorder="1" applyAlignment="1">
      <alignment horizontal="center" vertical="center" wrapText="1"/>
    </xf>
    <xf numFmtId="0" fontId="33" fillId="0" borderId="46" xfId="15" applyFont="1" applyBorder="1" applyAlignment="1">
      <alignment horizontal="center" vertical="center" wrapText="1"/>
    </xf>
    <xf numFmtId="0" fontId="8" fillId="0" borderId="46" xfId="15" applyFont="1" applyBorder="1" applyAlignment="1">
      <alignment horizontal="center" vertical="center" wrapText="1"/>
    </xf>
    <xf numFmtId="0" fontId="34" fillId="0" borderId="0" xfId="18" applyFont="1" applyBorder="1" applyAlignment="1">
      <alignment horizontal="center" vertical="center" wrapText="1"/>
    </xf>
    <xf numFmtId="0" fontId="7" fillId="0" borderId="0" xfId="15" applyFont="1" applyAlignment="1">
      <alignment wrapText="1"/>
    </xf>
    <xf numFmtId="0" fontId="7" fillId="0" borderId="0" xfId="19" applyFont="1"/>
    <xf numFmtId="0" fontId="7" fillId="0" borderId="52" xfId="15" applyFont="1" applyBorder="1" applyAlignment="1">
      <alignment horizontal="center"/>
    </xf>
    <xf numFmtId="164" fontId="12" fillId="0" borderId="48" xfId="20" applyNumberFormat="1" applyFont="1" applyBorder="1" applyAlignment="1">
      <alignment horizontal="center"/>
    </xf>
    <xf numFmtId="164" fontId="33" fillId="0" borderId="48" xfId="20" applyNumberFormat="1" applyFont="1" applyBorder="1" applyAlignment="1">
      <alignment horizontal="center"/>
    </xf>
    <xf numFmtId="164" fontId="7" fillId="0" borderId="0" xfId="21" applyNumberFormat="1" applyFont="1" applyFill="1" applyBorder="1" applyAlignment="1">
      <alignment horizontal="center"/>
    </xf>
    <xf numFmtId="9" fontId="35" fillId="0" borderId="0" xfId="20" applyFont="1" applyAlignment="1">
      <alignment horizontal="center" wrapText="1"/>
    </xf>
    <xf numFmtId="164" fontId="6" fillId="0" borderId="0" xfId="22" applyNumberFormat="1" applyFont="1" applyAlignment="1">
      <alignment horizontal="center"/>
    </xf>
    <xf numFmtId="164" fontId="6" fillId="0" borderId="0" xfId="18" applyNumberFormat="1" applyAlignment="1">
      <alignment horizontal="center"/>
    </xf>
    <xf numFmtId="0" fontId="7" fillId="0" borderId="4" xfId="15" applyFont="1" applyBorder="1" applyAlignment="1">
      <alignment horizontal="center"/>
    </xf>
    <xf numFmtId="164" fontId="12" fillId="0" borderId="0" xfId="20" applyNumberFormat="1" applyFont="1" applyBorder="1" applyAlignment="1">
      <alignment horizontal="center"/>
    </xf>
    <xf numFmtId="164" fontId="33" fillId="0" borderId="0" xfId="22" applyNumberFormat="1" applyFont="1" applyBorder="1" applyAlignment="1">
      <alignment horizontal="center"/>
    </xf>
    <xf numFmtId="164" fontId="33" fillId="0" borderId="0" xfId="20" applyNumberFormat="1" applyFont="1" applyBorder="1" applyAlignment="1">
      <alignment horizontal="center"/>
    </xf>
    <xf numFmtId="0" fontId="7" fillId="0" borderId="53" xfId="15" applyFont="1" applyBorder="1" applyAlignment="1">
      <alignment horizontal="center"/>
    </xf>
    <xf numFmtId="164" fontId="12" fillId="0" borderId="54" xfId="20" applyNumberFormat="1" applyFont="1" applyBorder="1" applyAlignment="1">
      <alignment horizontal="center"/>
    </xf>
    <xf numFmtId="164" fontId="33" fillId="0" borderId="54" xfId="22" applyNumberFormat="1" applyFont="1" applyBorder="1" applyAlignment="1">
      <alignment horizontal="center"/>
    </xf>
    <xf numFmtId="164" fontId="33" fillId="0" borderId="54" xfId="20" applyNumberFormat="1" applyFont="1" applyBorder="1" applyAlignment="1">
      <alignment horizontal="center"/>
    </xf>
    <xf numFmtId="0" fontId="7" fillId="0" borderId="56" xfId="15" applyFont="1" applyBorder="1" applyAlignment="1">
      <alignment horizontal="center"/>
    </xf>
    <xf numFmtId="164" fontId="12" fillId="0" borderId="57" xfId="20" applyNumberFormat="1" applyFont="1" applyBorder="1" applyAlignment="1">
      <alignment horizontal="center"/>
    </xf>
    <xf numFmtId="164" fontId="33" fillId="0" borderId="57" xfId="22" applyNumberFormat="1" applyFont="1" applyBorder="1" applyAlignment="1">
      <alignment horizontal="center"/>
    </xf>
    <xf numFmtId="164" fontId="33" fillId="0" borderId="57" xfId="20" applyNumberFormat="1" applyFont="1" applyBorder="1" applyAlignment="1">
      <alignment horizontal="center"/>
    </xf>
    <xf numFmtId="164" fontId="33" fillId="0" borderId="0" xfId="20" applyNumberFormat="1" applyFont="1" applyFill="1" applyBorder="1" applyAlignment="1">
      <alignment horizontal="center"/>
    </xf>
    <xf numFmtId="164" fontId="12" fillId="0" borderId="0" xfId="20" applyNumberFormat="1" applyFont="1" applyFill="1" applyBorder="1" applyAlignment="1">
      <alignment horizontal="center"/>
    </xf>
    <xf numFmtId="164" fontId="12" fillId="0" borderId="54" xfId="20" applyNumberFormat="1" applyFont="1" applyFill="1" applyBorder="1" applyAlignment="1">
      <alignment horizontal="center"/>
    </xf>
    <xf numFmtId="164" fontId="33" fillId="0" borderId="54" xfId="20" applyNumberFormat="1" applyFont="1" applyFill="1" applyBorder="1" applyAlignment="1">
      <alignment horizontal="center"/>
    </xf>
    <xf numFmtId="164" fontId="12" fillId="0" borderId="57" xfId="20" applyNumberFormat="1" applyFont="1" applyFill="1" applyBorder="1" applyAlignment="1">
      <alignment horizontal="center"/>
    </xf>
    <xf numFmtId="164" fontId="33" fillId="0" borderId="57" xfId="20" applyNumberFormat="1" applyFont="1" applyFill="1" applyBorder="1" applyAlignment="1">
      <alignment horizontal="center"/>
    </xf>
    <xf numFmtId="0" fontId="7" fillId="0" borderId="20" xfId="15" applyFont="1" applyBorder="1" applyAlignment="1">
      <alignment horizontal="center"/>
    </xf>
    <xf numFmtId="164" fontId="33" fillId="0" borderId="21" xfId="21" applyNumberFormat="1" applyFont="1" applyBorder="1" applyAlignment="1">
      <alignment horizontal="center"/>
    </xf>
    <xf numFmtId="164" fontId="33" fillId="0" borderId="21" xfId="20" applyNumberFormat="1" applyFont="1" applyBorder="1" applyAlignment="1">
      <alignment horizontal="center"/>
    </xf>
    <xf numFmtId="164" fontId="7" fillId="0" borderId="21" xfId="21" applyNumberFormat="1" applyFont="1" applyBorder="1" applyAlignment="1">
      <alignment horizontal="center"/>
    </xf>
    <xf numFmtId="9" fontId="35" fillId="0" borderId="0" xfId="20" applyFont="1" applyAlignment="1">
      <alignment horizontal="center"/>
    </xf>
    <xf numFmtId="0" fontId="12" fillId="0" borderId="0" xfId="14" applyFont="1"/>
    <xf numFmtId="164" fontId="37" fillId="0" borderId="48" xfId="20" applyNumberFormat="1" applyFont="1" applyBorder="1" applyAlignment="1">
      <alignment horizontal="center"/>
    </xf>
    <xf numFmtId="164" fontId="13" fillId="0" borderId="48" xfId="20" applyNumberFormat="1" applyFont="1" applyBorder="1" applyAlignment="1">
      <alignment horizontal="center"/>
    </xf>
    <xf numFmtId="164" fontId="11" fillId="0" borderId="0" xfId="20" applyNumberFormat="1" applyFont="1" applyFill="1" applyBorder="1" applyAlignment="1">
      <alignment horizontal="center"/>
    </xf>
    <xf numFmtId="0" fontId="8" fillId="0" borderId="19" xfId="15" applyFont="1" applyBorder="1" applyAlignment="1">
      <alignment horizontal="center" vertical="center"/>
    </xf>
    <xf numFmtId="0" fontId="7" fillId="0" borderId="52" xfId="15" applyFont="1" applyBorder="1"/>
    <xf numFmtId="0" fontId="7" fillId="0" borderId="51" xfId="15" applyFont="1" applyBorder="1" applyAlignment="1">
      <alignment horizontal="center" vertical="center" wrapText="1"/>
    </xf>
    <xf numFmtId="164" fontId="33" fillId="0" borderId="19" xfId="20" applyNumberFormat="1" applyFont="1" applyBorder="1" applyAlignment="1">
      <alignment horizontal="center"/>
    </xf>
    <xf numFmtId="164" fontId="33" fillId="0" borderId="49" xfId="20" applyNumberFormat="1" applyFont="1" applyBorder="1" applyAlignment="1">
      <alignment horizontal="center"/>
    </xf>
    <xf numFmtId="164" fontId="33" fillId="0" borderId="55" xfId="20" applyNumberFormat="1" applyFont="1" applyBorder="1" applyAlignment="1">
      <alignment horizontal="center"/>
    </xf>
    <xf numFmtId="164" fontId="33" fillId="0" borderId="58" xfId="20" applyNumberFormat="1" applyFont="1" applyBorder="1" applyAlignment="1">
      <alignment horizontal="center"/>
    </xf>
    <xf numFmtId="164" fontId="33" fillId="0" borderId="19" xfId="20" applyNumberFormat="1" applyFont="1" applyFill="1" applyBorder="1" applyAlignment="1">
      <alignment horizontal="center"/>
    </xf>
    <xf numFmtId="164" fontId="33" fillId="0" borderId="55" xfId="20" applyNumberFormat="1" applyFont="1" applyFill="1" applyBorder="1" applyAlignment="1">
      <alignment horizontal="center"/>
    </xf>
    <xf numFmtId="164" fontId="33" fillId="0" borderId="58" xfId="20" applyNumberFormat="1" applyFont="1" applyFill="1" applyBorder="1" applyAlignment="1">
      <alignment horizontal="center"/>
    </xf>
    <xf numFmtId="164" fontId="7" fillId="0" borderId="22" xfId="21" applyNumberFormat="1" applyFont="1" applyBorder="1" applyAlignment="1">
      <alignment horizontal="center"/>
    </xf>
    <xf numFmtId="0" fontId="5" fillId="0" borderId="0" xfId="0" applyFont="1"/>
    <xf numFmtId="0" fontId="12" fillId="0" borderId="19" xfId="3" applyFont="1" applyBorder="1" applyAlignment="1">
      <alignment horizontal="center" vertical="center" wrapText="1"/>
    </xf>
    <xf numFmtId="9" fontId="11" fillId="0" borderId="0" xfId="3" applyNumberFormat="1" applyFont="1" applyBorder="1" applyAlignment="1">
      <alignment horizontal="center" vertical="center" wrapText="1"/>
    </xf>
    <xf numFmtId="0" fontId="3" fillId="0" borderId="0" xfId="0" applyFont="1"/>
    <xf numFmtId="0" fontId="2" fillId="0" borderId="0" xfId="0" applyFont="1"/>
    <xf numFmtId="0" fontId="12" fillId="0" borderId="2" xfId="3" applyFont="1" applyBorder="1" applyAlignment="1">
      <alignment horizontal="center" vertical="center" wrapText="1"/>
    </xf>
    <xf numFmtId="0" fontId="12" fillId="0" borderId="7" xfId="3" applyFont="1" applyBorder="1" applyAlignment="1">
      <alignment horizontal="center" vertical="center" wrapText="1"/>
    </xf>
    <xf numFmtId="0" fontId="12" fillId="0" borderId="6" xfId="3" applyFont="1" applyBorder="1" applyAlignment="1">
      <alignment horizontal="center" vertical="center" wrapText="1"/>
    </xf>
    <xf numFmtId="0" fontId="12" fillId="0" borderId="5" xfId="3" applyFont="1" applyBorder="1" applyAlignment="1">
      <alignment horizontal="center" vertical="center" wrapText="1"/>
    </xf>
    <xf numFmtId="0" fontId="17" fillId="0" borderId="33"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32" xfId="0" applyFont="1" applyBorder="1" applyAlignment="1">
      <alignment horizontal="center" vertical="center" wrapText="1"/>
    </xf>
    <xf numFmtId="1" fontId="17" fillId="0" borderId="14" xfId="0" applyNumberFormat="1" applyFont="1" applyBorder="1" applyAlignment="1">
      <alignment horizontal="center" vertical="center"/>
    </xf>
    <xf numFmtId="1" fontId="17" fillId="0" borderId="35" xfId="0" applyNumberFormat="1" applyFont="1" applyBorder="1" applyAlignment="1">
      <alignment horizontal="center" vertical="center"/>
    </xf>
    <xf numFmtId="1" fontId="17" fillId="0" borderId="34" xfId="0" applyNumberFormat="1" applyFont="1" applyBorder="1" applyAlignment="1">
      <alignment horizontal="center" vertical="center"/>
    </xf>
    <xf numFmtId="0" fontId="17" fillId="0" borderId="33" xfId="0" applyFont="1" applyBorder="1" applyAlignment="1">
      <alignment horizontal="center" vertical="center"/>
    </xf>
    <xf numFmtId="0" fontId="17" fillId="0" borderId="15" xfId="0"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7" fillId="0" borderId="14" xfId="0" applyFont="1" applyBorder="1" applyAlignment="1">
      <alignment horizontal="center" vertical="center"/>
    </xf>
    <xf numFmtId="0" fontId="17" fillId="0" borderId="35"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8" fillId="0" borderId="14"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4" xfId="0" applyFont="1" applyBorder="1" applyAlignment="1">
      <alignment horizontal="center" vertical="center" wrapText="1"/>
    </xf>
    <xf numFmtId="0" fontId="17" fillId="0" borderId="36" xfId="0" applyFont="1" applyBorder="1" applyAlignment="1">
      <alignment horizontal="center" vertical="center" wrapText="1"/>
    </xf>
    <xf numFmtId="0" fontId="21" fillId="0" borderId="0" xfId="0" applyFont="1" applyAlignment="1">
      <alignment horizontal="center" vertical="center" wrapText="1"/>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7" fillId="0" borderId="25" xfId="0" applyFont="1" applyBorder="1" applyAlignment="1">
      <alignment horizontal="center" vertical="center"/>
    </xf>
    <xf numFmtId="0" fontId="17" fillId="0" borderId="0" xfId="0" applyFont="1" applyBorder="1" applyAlignment="1">
      <alignment horizontal="center" vertical="center"/>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1" fillId="0" borderId="0" xfId="3" applyFont="1" applyAlignment="1">
      <alignment horizontal="left" vertical="center" wrapText="1"/>
    </xf>
    <xf numFmtId="0" fontId="11" fillId="0" borderId="7"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5" xfId="3" applyFont="1" applyBorder="1" applyAlignment="1">
      <alignment horizontal="center" vertical="center" wrapText="1"/>
    </xf>
    <xf numFmtId="0" fontId="11" fillId="0" borderId="15" xfId="3" applyFont="1" applyFill="1" applyBorder="1" applyAlignment="1">
      <alignment horizontal="center" vertical="center" wrapText="1"/>
    </xf>
    <xf numFmtId="164" fontId="6" fillId="0" borderId="0" xfId="18" applyNumberFormat="1" applyAlignment="1">
      <alignment horizontal="center" vertical="center" wrapText="1"/>
    </xf>
    <xf numFmtId="0" fontId="7" fillId="0" borderId="48" xfId="15" applyFont="1" applyBorder="1" applyAlignment="1">
      <alignment horizontal="center" vertical="center"/>
    </xf>
    <xf numFmtId="0" fontId="7" fillId="0" borderId="49" xfId="15" applyFont="1" applyBorder="1" applyAlignment="1">
      <alignment horizontal="center" vertical="center"/>
    </xf>
    <xf numFmtId="0" fontId="30" fillId="0" borderId="16" xfId="15" applyFont="1" applyBorder="1" applyAlignment="1">
      <alignment horizontal="center" vertical="center"/>
    </xf>
    <xf numFmtId="0" fontId="30" fillId="0" borderId="17" xfId="15" applyFont="1" applyBorder="1" applyAlignment="1">
      <alignment horizontal="center" vertical="center"/>
    </xf>
    <xf numFmtId="0" fontId="30" fillId="0" borderId="18" xfId="15" applyFont="1" applyBorder="1" applyAlignment="1">
      <alignment horizontal="center" vertical="center"/>
    </xf>
    <xf numFmtId="0" fontId="8" fillId="0" borderId="48" xfId="15" applyFont="1" applyBorder="1" applyAlignment="1">
      <alignment horizontal="center" vertical="center"/>
    </xf>
    <xf numFmtId="0" fontId="8" fillId="0" borderId="49" xfId="15" applyFont="1" applyBorder="1" applyAlignment="1">
      <alignment horizontal="center" vertical="center"/>
    </xf>
    <xf numFmtId="0" fontId="12" fillId="0" borderId="45" xfId="9" applyFont="1" applyBorder="1" applyAlignment="1">
      <alignment horizontal="center" vertical="center"/>
    </xf>
    <xf numFmtId="0" fontId="24" fillId="0" borderId="45" xfId="9" applyFont="1" applyBorder="1" applyAlignment="1">
      <alignment horizontal="center" vertical="center"/>
    </xf>
    <xf numFmtId="0" fontId="25" fillId="0" borderId="0" xfId="9" applyFont="1" applyAlignment="1">
      <alignment horizontal="left"/>
    </xf>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2.xml"/><Relationship Id="rId18" Type="http://schemas.openxmlformats.org/officeDocument/2006/relationships/worksheet" Target="worksheets/sheet7.xml"/><Relationship Id="rId26" Type="http://schemas.openxmlformats.org/officeDocument/2006/relationships/externalLink" Target="externalLinks/externalLink2.xml"/><Relationship Id="rId3" Type="http://schemas.openxmlformats.org/officeDocument/2006/relationships/chartsheet" Target="chartsheets/sheet2.xml"/><Relationship Id="rId21" Type="http://schemas.openxmlformats.org/officeDocument/2006/relationships/worksheet" Target="worksheets/sheet10.xml"/><Relationship Id="rId34"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6.xml"/><Relationship Id="rId25" Type="http://schemas.openxmlformats.org/officeDocument/2006/relationships/externalLink" Target="externalLinks/externalLink1.xml"/><Relationship Id="rId33"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worksheet" Target="worksheets/sheet5.xml"/><Relationship Id="rId20" Type="http://schemas.openxmlformats.org/officeDocument/2006/relationships/worksheet" Target="worksheets/sheet9.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3.xml"/><Relationship Id="rId32" Type="http://schemas.openxmlformats.org/officeDocument/2006/relationships/externalLink" Target="externalLinks/externalLink8.xml"/><Relationship Id="rId5" Type="http://schemas.openxmlformats.org/officeDocument/2006/relationships/chartsheet" Target="chartsheets/sheet4.xml"/><Relationship Id="rId15" Type="http://schemas.openxmlformats.org/officeDocument/2006/relationships/worksheet" Target="worksheets/sheet4.xml"/><Relationship Id="rId23" Type="http://schemas.openxmlformats.org/officeDocument/2006/relationships/worksheet" Target="worksheets/sheet12.xml"/><Relationship Id="rId28" Type="http://schemas.openxmlformats.org/officeDocument/2006/relationships/externalLink" Target="externalLinks/externalLink4.xml"/><Relationship Id="rId36"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worksheet" Target="worksheets/sheet8.xml"/><Relationship Id="rId31" Type="http://schemas.openxmlformats.org/officeDocument/2006/relationships/externalLink" Target="externalLinks/externalLink7.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3.xml"/><Relationship Id="rId22" Type="http://schemas.openxmlformats.org/officeDocument/2006/relationships/worksheet" Target="worksheets/sheet11.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baseline="0"/>
              <a:t>Figure S10.1. Income Inequality: Europe, U.S., Japan 1900-2015 </a:t>
            </a:r>
            <a:endParaRPr lang="fr-FR" sz="1800"/>
          </a:p>
        </c:rich>
      </c:tx>
      <c:layout>
        <c:manualLayout>
          <c:xMode val="edge"/>
          <c:yMode val="edge"/>
          <c:x val="0.17427307095370376"/>
          <c:y val="4.474017879023579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698993624"/>
        <c:axId val="69898735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6989936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7352"/>
        <c:crossesAt val="0"/>
        <c:auto val="1"/>
        <c:lblAlgn val="ctr"/>
        <c:lblOffset val="100"/>
        <c:tickLblSkip val="10"/>
        <c:tickMarkSkip val="10"/>
        <c:noMultiLvlLbl val="0"/>
      </c:catAx>
      <c:valAx>
        <c:axId val="698987352"/>
        <c:scaling>
          <c:orientation val="minMax"/>
          <c:max val="0.53"/>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2.7799850706735053E-3"/>
              <c:y val="0.189661669490231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362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868415863709858"/>
          <c:y val="0.10193138915822261"/>
          <c:w val="0.19174334739877047"/>
          <c:h val="0.295159096317290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aseline="0"/>
              <a:t>Figure S10.12a. The invention of progressive taxation: </a:t>
            </a:r>
          </a:p>
          <a:p>
            <a:pPr>
              <a:defRPr sz="2000" b="1" i="0" u="none" strike="noStrike" baseline="0">
                <a:solidFill>
                  <a:srgbClr val="000000"/>
                </a:solidFill>
                <a:latin typeface="Arial"/>
                <a:ea typeface="Arial"/>
                <a:cs typeface="Arial"/>
              </a:defRPr>
            </a:pPr>
            <a:r>
              <a:rPr lang="fr-FR" sz="2000" baseline="0"/>
              <a:t>the top inheritance tax rate, 1900-2018</a:t>
            </a:r>
            <a:endParaRPr lang="fr-FR" sz="2000"/>
          </a:p>
        </c:rich>
      </c:tx>
      <c:layout>
        <c:manualLayout>
          <c:xMode val="edge"/>
          <c:yMode val="edge"/>
          <c:x val="0.18125001368156751"/>
          <c:y val="2.2187179241295787E-3"/>
        </c:manualLayout>
      </c:layout>
      <c:overlay val="0"/>
      <c:spPr>
        <a:noFill/>
        <a:ln w="25400">
          <a:noFill/>
        </a:ln>
      </c:spPr>
    </c:title>
    <c:autoTitleDeleted val="0"/>
    <c:plotArea>
      <c:layout>
        <c:manualLayout>
          <c:layoutTarget val="inner"/>
          <c:xMode val="edge"/>
          <c:yMode val="edge"/>
          <c:x val="0.10075292402461369"/>
          <c:y val="0.10848312431852648"/>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United Kingdom</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5"/>
          <c:order val="3"/>
          <c:tx>
            <c:v>Sweden</c:v>
          </c:tx>
          <c:spPr>
            <a:ln w="44450">
              <a:solidFill>
                <a:schemeClr val="accent4"/>
              </a:solidFill>
            </a:ln>
          </c:spPr>
          <c:marker>
            <c:symbol val="none"/>
          </c:marker>
          <c:val>
            <c:numRef>
              <c:f>DataG10.12!$H$7:$H$125</c:f>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ser>
        <c:ser>
          <c:idx val="2"/>
          <c:order val="4"/>
          <c:tx>
            <c:v>Germany</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dLbls>
          <c:showLegendKey val="0"/>
          <c:showVal val="0"/>
          <c:showCatName val="0"/>
          <c:showSerName val="0"/>
          <c:showPercent val="0"/>
          <c:showBubbleSize val="0"/>
        </c:dLbls>
        <c:smooth val="0"/>
        <c:axId val="698996760"/>
        <c:axId val="698995584"/>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6"/>
                <c:order val="6"/>
                <c:tx>
                  <c:v>Italie</c:v>
                </c:tx>
                <c:marker>
                  <c:symbol val="none"/>
                </c:marker>
                <c:val>
                  <c:numRef>
                    <c:extLst xmlns:c15="http://schemas.microsoft.com/office/drawing/2012/chart">
                      <c:ext xmlns:c15="http://schemas.microsoft.com/office/drawing/2012/chart" uri="{02D57815-91ED-43cb-92C2-25804820EDAC}">
                        <c15:formulaRef>
                          <c15:sqref>DataG10.12!$I$7:$I$125</c15:sqref>
                        </c15:formulaRef>
                      </c:ext>
                    </c:extLst>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numRef>
                </c:val>
                <c:smooth val="0"/>
              </c15:ser>
            </c15:filteredLineSeries>
          </c:ext>
        </c:extLst>
      </c:lineChart>
      <c:catAx>
        <c:axId val="69899676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5584"/>
        <c:crossesAt val="0"/>
        <c:auto val="1"/>
        <c:lblAlgn val="ctr"/>
        <c:lblOffset val="100"/>
        <c:tickLblSkip val="10"/>
        <c:tickMarkSkip val="10"/>
        <c:noMultiLvlLbl val="0"/>
      </c:catAx>
      <c:valAx>
        <c:axId val="69899558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baseline="0"/>
                  <a:t>Top marginal tax rate applied to the highest inheritances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6760"/>
        <c:crosses val="autoZero"/>
        <c:crossBetween val="midCat"/>
        <c:majorUnit val="0.1"/>
        <c:minorUnit val="0.05"/>
      </c:valAx>
      <c:spPr>
        <a:solidFill>
          <a:srgbClr val="FFFFFF"/>
        </a:solidFill>
        <a:ln w="31750">
          <a:solidFill>
            <a:srgbClr val="000000"/>
          </a:solidFill>
          <a:prstDash val="solid"/>
        </a:ln>
      </c:spPr>
    </c:plotArea>
    <c:legend>
      <c:legendPos val="r"/>
      <c:layout>
        <c:manualLayout>
          <c:xMode val="edge"/>
          <c:yMode val="edge"/>
          <c:x val="0.12025473984225703"/>
          <c:y val="0.13253176348907802"/>
          <c:w val="0.21382418419549101"/>
          <c:h val="0.284482911296007"/>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Figure S10.12b. The invention of progressive taxation: </a:t>
            </a:r>
          </a:p>
          <a:p>
            <a:pPr>
              <a:defRPr sz="1700" b="1" i="0" u="none" strike="noStrike" baseline="0">
                <a:solidFill>
                  <a:srgbClr val="000000"/>
                </a:solidFill>
                <a:latin typeface="Arial"/>
                <a:ea typeface="Arial"/>
                <a:cs typeface="Arial"/>
              </a:defRPr>
            </a:pPr>
            <a:r>
              <a:rPr lang="fr-FR" sz="2000" baseline="0"/>
              <a:t>the top inheritance tax rate, 1900-2018</a:t>
            </a:r>
            <a:endParaRPr lang="fr-FR" sz="2000"/>
          </a:p>
        </c:rich>
      </c:tx>
      <c:layout>
        <c:manualLayout>
          <c:xMode val="edge"/>
          <c:yMode val="edge"/>
          <c:x val="0.17429977737353303"/>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United Kingdom</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2"/>
          <c:order val="4"/>
          <c:tx>
            <c:v>Germany</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ser>
          <c:idx val="6"/>
          <c:order val="6"/>
          <c:tx>
            <c:v>Italy</c:v>
          </c:tx>
          <c:spPr>
            <a:ln w="44450">
              <a:solidFill>
                <a:srgbClr val="FF66CC"/>
              </a:solidFill>
            </a:ln>
          </c:spPr>
          <c:marker>
            <c:symbol val="none"/>
          </c:marker>
          <c:val>
            <c:numRef>
              <c:f>DataG10.12!$I$7:$I$125</c:f>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extLst xmlns:c15="http://schemas.microsoft.com/office/drawing/2012/chart"/>
            </c:numRef>
          </c:val>
          <c:smooth val="0"/>
        </c:ser>
        <c:dLbls>
          <c:showLegendKey val="0"/>
          <c:showVal val="0"/>
          <c:showCatName val="0"/>
          <c:showSerName val="0"/>
          <c:showPercent val="0"/>
          <c:showBubbleSize val="0"/>
        </c:dLbls>
        <c:smooth val="0"/>
        <c:axId val="691104488"/>
        <c:axId val="691103704"/>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5"/>
                <c:order val="3"/>
                <c:tx>
                  <c:v>Suède</c:v>
                </c:tx>
                <c:marker>
                  <c:symbol val="none"/>
                </c:marker>
                <c:val>
                  <c:numRef>
                    <c:extLst xmlns:c15="http://schemas.microsoft.com/office/drawing/2012/chart">
                      <c:ext xmlns:c15="http://schemas.microsoft.com/office/drawing/2012/chart" uri="{02D57815-91ED-43cb-92C2-25804820EDAC}">
                        <c15:formulaRef>
                          <c15:sqref>DataG10.12!$H$7:$H$125</c15:sqref>
                        </c15:formulaRef>
                      </c:ext>
                    </c:extLst>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15:ser>
            </c15:filteredLineSeries>
          </c:ext>
        </c:extLst>
      </c:lineChart>
      <c:catAx>
        <c:axId val="69110448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1103704"/>
        <c:crossesAt val="0"/>
        <c:auto val="1"/>
        <c:lblAlgn val="ctr"/>
        <c:lblOffset val="100"/>
        <c:tickLblSkip val="10"/>
        <c:tickMarkSkip val="10"/>
        <c:noMultiLvlLbl val="0"/>
      </c:catAx>
      <c:valAx>
        <c:axId val="69110370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inheritances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1104488"/>
        <c:crosses val="autoZero"/>
        <c:crossBetween val="midCat"/>
        <c:majorUnit val="0.1"/>
        <c:minorUnit val="0.05"/>
      </c:valAx>
      <c:spPr>
        <a:solidFill>
          <a:srgbClr val="FFFFFF"/>
        </a:solidFill>
        <a:ln w="31750">
          <a:solidFill>
            <a:srgbClr val="000000"/>
          </a:solidFill>
          <a:prstDash val="solid"/>
        </a:ln>
      </c:spPr>
    </c:plotArea>
    <c:legend>
      <c:legendPos val="r"/>
      <c:layout>
        <c:manualLayout>
          <c:xMode val="edge"/>
          <c:yMode val="edge"/>
          <c:x val="0.12442488162707768"/>
          <c:y val="0.11678727406037807"/>
          <c:w val="0.20270380610263583"/>
          <c:h val="0.30922425182682123"/>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aseline="0"/>
              <a:t>Figure S10.2. Income Inequality: Europe, U.S., Japan 1900-2015 </a:t>
            </a:r>
            <a:endParaRPr lang="fr-FR" sz="1800"/>
          </a:p>
        </c:rich>
      </c:tx>
      <c:layout>
        <c:manualLayout>
          <c:xMode val="edge"/>
          <c:yMode val="edge"/>
          <c:x val="0.16312368793767335"/>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United Kingdom</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698986176"/>
        <c:axId val="698993232"/>
        <c:extLst/>
      </c:lineChart>
      <c:catAx>
        <c:axId val="69898617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3232"/>
        <c:crossesAt val="0"/>
        <c:auto val="1"/>
        <c:lblAlgn val="ctr"/>
        <c:lblOffset val="100"/>
        <c:tickLblSkip val="10"/>
        <c:tickMarkSkip val="10"/>
        <c:noMultiLvlLbl val="0"/>
      </c:catAx>
      <c:valAx>
        <c:axId val="698993232"/>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2.7799850706735053E-3"/>
              <c:y val="0.182895769625549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617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1940626374997542"/>
          <c:y val="9.2910189338646601E-2"/>
          <c:w val="0.39900770326978513"/>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baseline="0"/>
              <a:t>Figure S10.3. Income Inequality: the top percentile, 1900-2015</a:t>
            </a:r>
            <a:endParaRPr lang="fr-FR" sz="1800"/>
          </a:p>
        </c:rich>
      </c:tx>
      <c:layout>
        <c:manualLayout>
          <c:xMode val="edge"/>
          <c:yMode val="edge"/>
          <c:x val="0.17842690431002214"/>
          <c:y val="4.474017879023579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698985784"/>
        <c:axId val="698984216"/>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6989857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4216"/>
        <c:crossesAt val="0"/>
        <c:auto val="1"/>
        <c:lblAlgn val="ctr"/>
        <c:lblOffset val="100"/>
        <c:tickLblSkip val="10"/>
        <c:tickMarkSkip val="10"/>
        <c:noMultiLvlLbl val="0"/>
      </c:catAx>
      <c:valAx>
        <c:axId val="698984216"/>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5.5600795938872943E-3"/>
              <c:y val="0.16485336998639716"/>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578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585886313835459"/>
          <c:y val="0.10193138915822261"/>
          <c:w val="0.18494042498232338"/>
          <c:h val="0.256818997084092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aseline="0"/>
              <a:t>Figure S10.4. Income Inequality: the top percentile, 1900-2015 </a:t>
            </a:r>
            <a:endParaRPr lang="fr-FR" sz="1800"/>
          </a:p>
        </c:rich>
      </c:tx>
      <c:layout>
        <c:manualLayout>
          <c:xMode val="edge"/>
          <c:yMode val="edge"/>
          <c:x val="0.16730652621716696"/>
          <c:y val="8.9846177888115806E-3"/>
        </c:manualLayout>
      </c:layout>
      <c:overlay val="0"/>
      <c:spPr>
        <a:noFill/>
        <a:ln w="25400">
          <a:noFill/>
        </a:ln>
      </c:spPr>
    </c:title>
    <c:autoTitleDeleted val="0"/>
    <c:plotArea>
      <c:layout>
        <c:manualLayout>
          <c:layoutTarget val="inner"/>
          <c:xMode val="edge"/>
          <c:yMode val="edge"/>
          <c:x val="0.10075292402461369"/>
          <c:y val="6.7887725130434479E-2"/>
          <c:w val="0.86616395114914224"/>
          <c:h val="0.74013546006343256"/>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698983432"/>
        <c:axId val="698983824"/>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ext>
        </c:extLst>
      </c:lineChart>
      <c:catAx>
        <c:axId val="69898343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3824"/>
        <c:crossesAt val="0"/>
        <c:auto val="1"/>
        <c:lblAlgn val="ctr"/>
        <c:lblOffset val="100"/>
        <c:tickLblSkip val="10"/>
        <c:tickMarkSkip val="10"/>
        <c:noMultiLvlLbl val="0"/>
      </c:catAx>
      <c:valAx>
        <c:axId val="698983824"/>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4.1700323322804E-3"/>
              <c:y val="0.12651327075319915"/>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343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2635650005800985"/>
          <c:y val="0.10193138915822261"/>
          <c:w val="0.38649727791532307"/>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aseline="0"/>
              <a:t>Figure S10.5. Income Inequality: the top percentile, 1900-2015 </a:t>
            </a:r>
            <a:endParaRPr lang="fr-FR" sz="1800"/>
          </a:p>
        </c:rich>
      </c:tx>
      <c:layout>
        <c:manualLayout>
          <c:xMode val="edge"/>
          <c:yMode val="edge"/>
          <c:x val="0.16869657347877387"/>
          <c:y val="8.9846177888115806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United Kingdom</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698982648"/>
        <c:axId val="698992448"/>
        <c:extLst/>
      </c:lineChart>
      <c:catAx>
        <c:axId val="6989826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2448"/>
        <c:crossesAt val="0"/>
        <c:auto val="1"/>
        <c:lblAlgn val="ctr"/>
        <c:lblOffset val="100"/>
        <c:tickLblSkip val="10"/>
        <c:tickMarkSkip val="10"/>
        <c:noMultiLvlLbl val="0"/>
      </c:catAx>
      <c:valAx>
        <c:axId val="698992448"/>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8.3401741171010846E-3"/>
              <c:y val="0.182895769625549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8264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0967593291872717"/>
          <c:y val="0.10193138915822261"/>
          <c:w val="0.40317784505460585"/>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aseline="0"/>
              <a:t>Figure S10.8. Private property: Europe vs United States 1870-2020</a:t>
            </a:r>
            <a:endParaRPr lang="fr-FR" sz="1800"/>
          </a:p>
        </c:rich>
      </c:tx>
      <c:layout>
        <c:manualLayout>
          <c:xMode val="edge"/>
          <c:yMode val="edge"/>
          <c:x val="0.15617345162963886"/>
          <c:y val="2.2187179241295787E-3"/>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Britain</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Germany</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ser>
          <c:idx val="5"/>
          <c:order val="3"/>
          <c:tx>
            <c:v>United States</c:v>
          </c:tx>
          <c:spPr>
            <a:ln w="44450">
              <a:solidFill>
                <a:schemeClr val="accent2"/>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DataG10.8!$H$6:$H$174</c15:sqref>
                  </c15:fullRef>
                </c:ext>
              </c:extLst>
              <c:f>DataG10.8!$H$26:$H$174</c:f>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ser>
        <c:dLbls>
          <c:showLegendKey val="0"/>
          <c:showVal val="0"/>
          <c:showCatName val="0"/>
          <c:showSerName val="0"/>
          <c:showPercent val="0"/>
          <c:showBubbleSize val="0"/>
        </c:dLbls>
        <c:smooth val="0"/>
        <c:axId val="698991664"/>
        <c:axId val="698991272"/>
        <c:extLst/>
      </c:lineChart>
      <c:catAx>
        <c:axId val="69899166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1272"/>
        <c:crossesAt val="0"/>
        <c:auto val="1"/>
        <c:lblAlgn val="ctr"/>
        <c:lblOffset val="100"/>
        <c:tickLblSkip val="10"/>
        <c:tickMarkSkip val="10"/>
        <c:noMultiLvlLbl val="0"/>
      </c:catAx>
      <c:valAx>
        <c:axId val="698991272"/>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private assets (net of debt) as % national income</a:t>
                </a:r>
              </a:p>
            </c:rich>
          </c:tx>
          <c:layout>
            <c:manualLayout>
              <c:xMode val="edge"/>
              <c:yMode val="edge"/>
              <c:x val="1.2510315901921767E-2"/>
              <c:y val="8.817317152000112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98991664"/>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Figure S10.9. The vicissitudes of public debt, 1700-2020</a:t>
            </a:r>
            <a:endParaRPr lang="fr-FR" sz="2000"/>
          </a:p>
        </c:rich>
      </c:tx>
      <c:layout>
        <c:manualLayout>
          <c:xMode val="edge"/>
          <c:yMode val="edge"/>
          <c:x val="0.17013193409205835"/>
          <c:y val="2.2187179241295787E-3"/>
        </c:manualLayout>
      </c:layout>
      <c:overlay val="0"/>
      <c:spPr>
        <a:noFill/>
        <a:ln w="25400">
          <a:noFill/>
        </a:ln>
      </c:spPr>
    </c:title>
    <c:autoTitleDeleted val="0"/>
    <c:plotArea>
      <c:layout>
        <c:manualLayout>
          <c:layoutTarget val="inner"/>
          <c:xMode val="edge"/>
          <c:yMode val="edge"/>
          <c:x val="0.11044983108330157"/>
          <c:y val="6.1121825265752473E-2"/>
          <c:w val="0.85643942879427226"/>
          <c:h val="0.74690135992811457"/>
        </c:manualLayout>
      </c:layout>
      <c:lineChart>
        <c:grouping val="standard"/>
        <c:varyColors val="0"/>
        <c:ser>
          <c:idx val="0"/>
          <c:order val="0"/>
          <c:tx>
            <c:v>Britain</c:v>
          </c:tx>
          <c:spPr>
            <a:ln w="44450">
              <a:solidFill>
                <a:schemeClr val="accent1"/>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DataGS10.9!$C$6:$C$324</c:f>
              <c:numCache>
                <c:formatCode>General</c:formatCode>
                <c:ptCount val="319"/>
                <c:pt idx="0" formatCode="0%">
                  <c:v>0.10526668948071206</c:v>
                </c:pt>
                <c:pt idx="10" formatCode="0%">
                  <c:v>9.9428621212183529E-2</c:v>
                </c:pt>
                <c:pt idx="20" formatCode="0%">
                  <c:v>0.53193136981274924</c:v>
                </c:pt>
                <c:pt idx="30" formatCode="0%">
                  <c:v>0.56740573942201811</c:v>
                </c:pt>
                <c:pt idx="40" formatCode="0%">
                  <c:v>0.499694617976287</c:v>
                </c:pt>
                <c:pt idx="50" formatCode="0%">
                  <c:v>0.76889732266457045</c:v>
                </c:pt>
                <c:pt idx="60" formatCode="0%">
                  <c:v>0.70692359130702476</c:v>
                </c:pt>
                <c:pt idx="70" formatCode="0%">
                  <c:v>0.9496272276046811</c:v>
                </c:pt>
                <c:pt idx="80" formatCode="0%">
                  <c:v>0.67274346184702116</c:v>
                </c:pt>
                <c:pt idx="90" formatCode="0%">
                  <c:v>1.2166506854198038</c:v>
                </c:pt>
                <c:pt idx="100" formatCode="0%">
                  <c:v>1.1820794818775604</c:v>
                </c:pt>
                <c:pt idx="110" formatCode="0%">
                  <c:v>1.31416579350077</c:v>
                </c:pt>
                <c:pt idx="120" formatCode="0%">
                  <c:v>2.0477130112115201</c:v>
                </c:pt>
                <c:pt idx="130" formatCode="0%">
                  <c:v>1.9889587265619701</c:v>
                </c:pt>
                <c:pt idx="150" formatCode="0%">
                  <c:v>1.6949999999999998</c:v>
                </c:pt>
                <c:pt idx="155" formatCode="0%">
                  <c:v>1.5021517293920108</c:v>
                </c:pt>
                <c:pt idx="156" formatCode="0%">
                  <c:v>1.4930514312928576</c:v>
                </c:pt>
                <c:pt idx="157" formatCode="0%">
                  <c:v>1.5322616152071971</c:v>
                </c:pt>
                <c:pt idx="158" formatCode="0%">
                  <c:v>1.5263493030698776</c:v>
                </c:pt>
                <c:pt idx="159" formatCode="0%">
                  <c:v>1.4522156406781574</c:v>
                </c:pt>
                <c:pt idx="160" formatCode="0%">
                  <c:v>1.4026350232392442</c:v>
                </c:pt>
                <c:pt idx="161" formatCode="0%">
                  <c:v>1.3614489194825738</c:v>
                </c:pt>
                <c:pt idx="162" formatCode="0%">
                  <c:v>1.3237141650893514</c:v>
                </c:pt>
                <c:pt idx="163" formatCode="0%">
                  <c:v>1.2704410178342109</c:v>
                </c:pt>
                <c:pt idx="164" formatCode="0%">
                  <c:v>1.2248122994805579</c:v>
                </c:pt>
                <c:pt idx="165" formatCode="0%">
                  <c:v>1.2031144979087989</c:v>
                </c:pt>
                <c:pt idx="166" formatCode="0%">
                  <c:v>1.2041158750535452</c:v>
                </c:pt>
                <c:pt idx="167" formatCode="0%">
                  <c:v>1.2152789462907698</c:v>
                </c:pt>
                <c:pt idx="168" formatCode="0%">
                  <c:v>1.2094735576077262</c:v>
                </c:pt>
                <c:pt idx="169" formatCode="0%">
                  <c:v>1.1799430857123765</c:v>
                </c:pt>
                <c:pt idx="170" formatCode="0%">
                  <c:v>1.1182514222013331</c:v>
                </c:pt>
                <c:pt idx="171" formatCode="0%">
                  <c:v>1.0626254397383503</c:v>
                </c:pt>
                <c:pt idx="172" formatCode="0%">
                  <c:v>1.0172988261428513</c:v>
                </c:pt>
                <c:pt idx="173" formatCode="0%">
                  <c:v>0.97588176480102828</c:v>
                </c:pt>
                <c:pt idx="174" formatCode="0%">
                  <c:v>0.99321119266569502</c:v>
                </c:pt>
                <c:pt idx="175" formatCode="0%">
                  <c:v>1.0036440104971822</c:v>
                </c:pt>
                <c:pt idx="176" formatCode="0%">
                  <c:v>1.0103504043776528</c:v>
                </c:pt>
                <c:pt idx="177" formatCode="0%">
                  <c:v>1.0109399049046137</c:v>
                </c:pt>
                <c:pt idx="178" formatCode="0%">
                  <c:v>1.0353157555646464</c:v>
                </c:pt>
                <c:pt idx="179" formatCode="0%">
                  <c:v>1.0815118486209929</c:v>
                </c:pt>
                <c:pt idx="180" formatCode="0%">
                  <c:v>1.0697151125467323</c:v>
                </c:pt>
                <c:pt idx="181" formatCode="0%">
                  <c:v>1.0491777646208107</c:v>
                </c:pt>
                <c:pt idx="182" formatCode="0%">
                  <c:v>1.0470827502769728</c:v>
                </c:pt>
                <c:pt idx="183" formatCode="0%">
                  <c:v>1.0460297115202062</c:v>
                </c:pt>
                <c:pt idx="184" formatCode="0%">
                  <c:v>1.0444905508034257</c:v>
                </c:pt>
                <c:pt idx="185" formatCode="0%">
                  <c:v>1.0683694825359802</c:v>
                </c:pt>
                <c:pt idx="186" formatCode="0%">
                  <c:v>1.0772705706535435</c:v>
                </c:pt>
                <c:pt idx="187" formatCode="0%">
                  <c:v>1.0461400916386305</c:v>
                </c:pt>
                <c:pt idx="188" formatCode="0%">
                  <c:v>0.93384452579470723</c:v>
                </c:pt>
                <c:pt idx="189" formatCode="0%">
                  <c:v>0.84131085818503248</c:v>
                </c:pt>
                <c:pt idx="190" formatCode="0%">
                  <c:v>0.82837419073428298</c:v>
                </c:pt>
                <c:pt idx="191" formatCode="0%">
                  <c:v>0.8401512321694673</c:v>
                </c:pt>
                <c:pt idx="192" formatCode="0%">
                  <c:v>0.85398652585400714</c:v>
                </c:pt>
                <c:pt idx="193" formatCode="0%">
                  <c:v>0.87901885746797148</c:v>
                </c:pt>
                <c:pt idx="194" formatCode="0%">
                  <c:v>0.8958621638771862</c:v>
                </c:pt>
                <c:pt idx="195" formatCode="0%">
                  <c:v>0.91612531028307131</c:v>
                </c:pt>
                <c:pt idx="196" formatCode="0%">
                  <c:v>0.90374579382339193</c:v>
                </c:pt>
                <c:pt idx="197" formatCode="0%">
                  <c:v>0.85577073495314737</c:v>
                </c:pt>
                <c:pt idx="198" formatCode="0%">
                  <c:v>0.77855526065516167</c:v>
                </c:pt>
                <c:pt idx="199" formatCode="0%">
                  <c:v>0.74132432929350556</c:v>
                </c:pt>
                <c:pt idx="200" formatCode="0%">
                  <c:v>0.75825863699391871</c:v>
                </c:pt>
                <c:pt idx="201" formatCode="0%">
                  <c:v>0.79308009488660058</c:v>
                </c:pt>
                <c:pt idx="202" formatCode="0%">
                  <c:v>0.80239740575424889</c:v>
                </c:pt>
                <c:pt idx="203" formatCode="0%">
                  <c:v>0.81075438629093233</c:v>
                </c:pt>
                <c:pt idx="204" formatCode="0%">
                  <c:v>0.82201508424407854</c:v>
                </c:pt>
                <c:pt idx="205" formatCode="0%">
                  <c:v>0.8021608005226879</c:v>
                </c:pt>
                <c:pt idx="206" formatCode="0%">
                  <c:v>0.76326363763111904</c:v>
                </c:pt>
                <c:pt idx="207" formatCode="0%">
                  <c:v>0.73949707022293309</c:v>
                </c:pt>
                <c:pt idx="208" formatCode="0%">
                  <c:v>0.75744618751154869</c:v>
                </c:pt>
                <c:pt idx="209" formatCode="0%">
                  <c:v>0.74818918535487744</c:v>
                </c:pt>
                <c:pt idx="210" formatCode="0%">
                  <c:v>0.72176158578853555</c:v>
                </c:pt>
                <c:pt idx="211" formatCode="0%">
                  <c:v>0.69605735952155623</c:v>
                </c:pt>
                <c:pt idx="212" formatCode="0%">
                  <c:v>0.6716640479846544</c:v>
                </c:pt>
                <c:pt idx="213" formatCode="0%">
                  <c:v>0.65361565634832042</c:v>
                </c:pt>
                <c:pt idx="214" formatCode="0%">
                  <c:v>0.71104013836438973</c:v>
                </c:pt>
                <c:pt idx="215" formatCode="0%">
                  <c:v>0.8853564892239707</c:v>
                </c:pt>
                <c:pt idx="216" formatCode="0%">
                  <c:v>1.2023754118251255</c:v>
                </c:pt>
                <c:pt idx="217" formatCode="0%">
                  <c:v>1.5239225220882535</c:v>
                </c:pt>
                <c:pt idx="218" formatCode="0%">
                  <c:v>1.7266639083559145</c:v>
                </c:pt>
                <c:pt idx="219" formatCode="0%">
                  <c:v>1.7635069026444656</c:v>
                </c:pt>
                <c:pt idx="220" formatCode="0%">
                  <c:v>1.7036249630053881</c:v>
                </c:pt>
                <c:pt idx="221" formatCode="0%">
                  <c:v>1.8013625793232904</c:v>
                </c:pt>
                <c:pt idx="222" formatCode="0%">
                  <c:v>2.1712490629862908</c:v>
                </c:pt>
                <c:pt idx="223" formatCode="0%">
                  <c:v>2.2573674233221186</c:v>
                </c:pt>
                <c:pt idx="224" formatCode="0%">
                  <c:v>2.2582751677772395</c:v>
                </c:pt>
                <c:pt idx="225" formatCode="0%">
                  <c:v>2.1956300352541489</c:v>
                </c:pt>
                <c:pt idx="226" formatCode="0%">
                  <c:v>2.1656267876368087</c:v>
                </c:pt>
                <c:pt idx="227" formatCode="0%">
                  <c:v>2.2315194171715369</c:v>
                </c:pt>
                <c:pt idx="228" formatCode="0%">
                  <c:v>2.0967278380296168</c:v>
                </c:pt>
                <c:pt idx="229" formatCode="0%">
                  <c:v>2.0366430641972175</c:v>
                </c:pt>
                <c:pt idx="230" formatCode="0%">
                  <c:v>1.9939435620556205</c:v>
                </c:pt>
                <c:pt idx="231" formatCode="0%">
                  <c:v>2.1329990694122265</c:v>
                </c:pt>
                <c:pt idx="232" formatCode="0%">
                  <c:v>2.167194081972216</c:v>
                </c:pt>
                <c:pt idx="233" formatCode="0%">
                  <c:v>2.0389455771036458</c:v>
                </c:pt>
                <c:pt idx="234" formatCode="0%">
                  <c:v>2.0022137970782747</c:v>
                </c:pt>
                <c:pt idx="235" formatCode="0%">
                  <c:v>1.8870836753906</c:v>
                </c:pt>
                <c:pt idx="236" formatCode="0%">
                  <c:v>2.011419522896384</c:v>
                </c:pt>
                <c:pt idx="237" formatCode="0%">
                  <c:v>2.0706721965212971</c:v>
                </c:pt>
                <c:pt idx="238" formatCode="0%">
                  <c:v>1.9966755780703314</c:v>
                </c:pt>
                <c:pt idx="239" formatCode="0%">
                  <c:v>2.1058536072418099</c:v>
                </c:pt>
                <c:pt idx="240" formatCode="0%">
                  <c:v>2.2486121916520263</c:v>
                </c:pt>
                <c:pt idx="241" formatCode="0%">
                  <c:v>2.3059336742598551</c:v>
                </c:pt>
                <c:pt idx="242" formatCode="0%">
                  <c:v>2.3704634373524702</c:v>
                </c:pt>
                <c:pt idx="243" formatCode="0%">
                  <c:v>2.4844096032445946</c:v>
                </c:pt>
                <c:pt idx="244" formatCode="0%">
                  <c:v>2.654773998415449</c:v>
                </c:pt>
                <c:pt idx="245" formatCode="0%">
                  <c:v>2.8410730611626187</c:v>
                </c:pt>
                <c:pt idx="246" formatCode="0%">
                  <c:v>2.9493336743850898</c:v>
                </c:pt>
                <c:pt idx="247" formatCode="0%">
                  <c:v>3.1119131585697946</c:v>
                </c:pt>
                <c:pt idx="248" formatCode="0%">
                  <c:v>2.8896360486823593</c:v>
                </c:pt>
                <c:pt idx="249" formatCode="0%">
                  <c:v>2.5729276850098257</c:v>
                </c:pt>
                <c:pt idx="250" formatCode="0%">
                  <c:v>2.3382543412732191</c:v>
                </c:pt>
                <c:pt idx="251" formatCode="0%">
                  <c:v>2.1628765248483695</c:v>
                </c:pt>
                <c:pt idx="252" formatCode="0%">
                  <c:v>1.9783502488165867</c:v>
                </c:pt>
                <c:pt idx="253" formatCode="0%">
                  <c:v>1.9243767675139849</c:v>
                </c:pt>
                <c:pt idx="254" formatCode="0%">
                  <c:v>1.8538950897347919</c:v>
                </c:pt>
                <c:pt idx="255" formatCode="0%">
                  <c:v>1.7089200497154764</c:v>
                </c:pt>
                <c:pt idx="256" formatCode="0%">
                  <c:v>1.5855980444295545</c:v>
                </c:pt>
                <c:pt idx="257" formatCode="0%">
                  <c:v>1.4918390428492487</c:v>
                </c:pt>
                <c:pt idx="258" formatCode="0%">
                  <c:v>1.446361207320106</c:v>
                </c:pt>
                <c:pt idx="259" formatCode="0%">
                  <c:v>1.4185652199018173</c:v>
                </c:pt>
                <c:pt idx="260" formatCode="0%">
                  <c:v>1.3603450391114542</c:v>
                </c:pt>
                <c:pt idx="261" formatCode="0%">
                  <c:v>1.2920452142700471</c:v>
                </c:pt>
                <c:pt idx="262" formatCode="0%">
                  <c:v>1.2858421072274462</c:v>
                </c:pt>
                <c:pt idx="263" formatCode="0%">
                  <c:v>1.2770174740304745</c:v>
                </c:pt>
                <c:pt idx="264" formatCode="0%">
                  <c:v>1.2337309716638121</c:v>
                </c:pt>
                <c:pt idx="265" formatCode="0%">
                  <c:v>1.1642480998484888</c:v>
                </c:pt>
                <c:pt idx="266" formatCode="0%">
                  <c:v>1.120423485500238</c:v>
                </c:pt>
                <c:pt idx="267" formatCode="0%">
                  <c:v>1.1178070536879554</c:v>
                </c:pt>
                <c:pt idx="268" formatCode="0%">
                  <c:v>1.0750957291677099</c:v>
                </c:pt>
                <c:pt idx="269" formatCode="0%">
                  <c:v>1.0146835664943992</c:v>
                </c:pt>
                <c:pt idx="270" formatCode="0%">
                  <c:v>0.90800648265212869</c:v>
                </c:pt>
                <c:pt idx="271" formatCode="0%">
                  <c:v>0.87993082813207946</c:v>
                </c:pt>
                <c:pt idx="272" formatCode="0%">
                  <c:v>0.84786994893897139</c:v>
                </c:pt>
                <c:pt idx="273" formatCode="0%">
                  <c:v>0.76968832266881515</c:v>
                </c:pt>
                <c:pt idx="274" formatCode="0%">
                  <c:v>0.73657328213789497</c:v>
                </c:pt>
                <c:pt idx="275" formatCode="0%">
                  <c:v>0.69008436921604432</c:v>
                </c:pt>
                <c:pt idx="276" formatCode="0%">
                  <c:v>0.68908919931978874</c:v>
                </c:pt>
                <c:pt idx="277" formatCode="0%">
                  <c:v>0.71326476495051339</c:v>
                </c:pt>
                <c:pt idx="278" formatCode="0%">
                  <c:v>0.70651681793326704</c:v>
                </c:pt>
                <c:pt idx="279" formatCode="0%">
                  <c:v>0.63890374393859506</c:v>
                </c:pt>
                <c:pt idx="280" formatCode="0%">
                  <c:v>0.61968587970995925</c:v>
                </c:pt>
                <c:pt idx="281" formatCode="0%">
                  <c:v>0.61479921799961146</c:v>
                </c:pt>
                <c:pt idx="282" formatCode="0%">
                  <c:v>0.62149121642478544</c:v>
                </c:pt>
                <c:pt idx="283" formatCode="0%">
                  <c:v>0.64352227418216623</c:v>
                </c:pt>
                <c:pt idx="284" formatCode="0%">
                  <c:v>0.65265089496632389</c:v>
                </c:pt>
                <c:pt idx="285" formatCode="0%">
                  <c:v>0.64040687705019039</c:v>
                </c:pt>
                <c:pt idx="286" formatCode="0%">
                  <c:v>0.64940789724438253</c:v>
                </c:pt>
                <c:pt idx="287" formatCode="0%">
                  <c:v>0.62835004095630453</c:v>
                </c:pt>
                <c:pt idx="288" formatCode="0%">
                  <c:v>0.58111758353559284</c:v>
                </c:pt>
                <c:pt idx="289" formatCode="0%">
                  <c:v>0.51724214045930106</c:v>
                </c:pt>
                <c:pt idx="290" formatCode="0%">
                  <c:v>0.47579200101403296</c:v>
                </c:pt>
                <c:pt idx="291" formatCode="0%">
                  <c:v>0.4740310645292331</c:v>
                </c:pt>
                <c:pt idx="292" formatCode="0%">
                  <c:v>0.50693265588760117</c:v>
                </c:pt>
                <c:pt idx="293" formatCode="0%">
                  <c:v>0.56828075394534827</c:v>
                </c:pt>
                <c:pt idx="294" formatCode="0%">
                  <c:v>0.61027281559711377</c:v>
                </c:pt>
                <c:pt idx="295" formatCode="0%">
                  <c:v>0.62838028578378191</c:v>
                </c:pt>
                <c:pt idx="296" formatCode="0%">
                  <c:v>0.63840925873332743</c:v>
                </c:pt>
                <c:pt idx="297" formatCode="0%">
                  <c:v>0.6365912440050211</c:v>
                </c:pt>
                <c:pt idx="298" formatCode="0%">
                  <c:v>0.63865179426068608</c:v>
                </c:pt>
                <c:pt idx="299" formatCode="0%">
                  <c:v>0.6147574971246369</c:v>
                </c:pt>
                <c:pt idx="300" formatCode="0%">
                  <c:v>0.59732172837833986</c:v>
                </c:pt>
                <c:pt idx="301" formatCode="0%">
                  <c:v>0.58498327056362509</c:v>
                </c:pt>
                <c:pt idx="302" formatCode="0%">
                  <c:v>0.56989888750887607</c:v>
                </c:pt>
                <c:pt idx="303" formatCode="0%">
                  <c:v>0.56704170268460219</c:v>
                </c:pt>
                <c:pt idx="304" formatCode="0%">
                  <c:v>0.57919183084490544</c:v>
                </c:pt>
                <c:pt idx="305" formatCode="0%">
                  <c:v>0.59924409415287472</c:v>
                </c:pt>
                <c:pt idx="306" formatCode="0%">
                  <c:v>0.60639286697854367</c:v>
                </c:pt>
                <c:pt idx="307" formatCode="0%">
                  <c:v>0.61391872384359758</c:v>
                </c:pt>
                <c:pt idx="308" formatCode="0%">
                  <c:v>0.68541359436578031</c:v>
                </c:pt>
                <c:pt idx="309" formatCode="0%">
                  <c:v>0.84745610393198556</c:v>
                </c:pt>
                <c:pt idx="310" formatCode="0%">
                  <c:v>0.97233417750685081</c:v>
                </c:pt>
                <c:pt idx="311" formatCode="0%">
                  <c:v>1.1193331444465204</c:v>
                </c:pt>
                <c:pt idx="312" formatCode="0%">
                  <c:v>1.2431012215885306</c:v>
                </c:pt>
                <c:pt idx="313" formatCode="0%">
                  <c:v>1.2427100655236203</c:v>
                </c:pt>
                <c:pt idx="314" formatCode="0%">
                  <c:v>1.2839714254841486</c:v>
                </c:pt>
                <c:pt idx="315" formatCode="0%">
                  <c:v>1.3624961052403715</c:v>
                </c:pt>
                <c:pt idx="316" formatCode="0%">
                  <c:v>1.3232337653622599</c:v>
                </c:pt>
                <c:pt idx="317" formatCode="0%">
                  <c:v>1.3428649353013156</c:v>
                </c:pt>
              </c:numCache>
            </c:numRef>
          </c:val>
          <c:smooth val="1"/>
        </c:ser>
        <c:ser>
          <c:idx val="1"/>
          <c:order val="1"/>
          <c:tx>
            <c:v>France</c:v>
          </c:tx>
          <c:spPr>
            <a:ln w="44450">
              <a:solidFill>
                <a:srgbClr val="7030A0"/>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DataGS10.9!$E$6:$E$324</c:f>
              <c:numCache>
                <c:formatCode>General</c:formatCode>
                <c:ptCount val="319"/>
                <c:pt idx="0" formatCode="0%">
                  <c:v>0.3</c:v>
                </c:pt>
                <c:pt idx="50" formatCode="0%">
                  <c:v>0.40922851668040355</c:v>
                </c:pt>
                <c:pt idx="70" formatCode="0%">
                  <c:v>0.55000000000000004</c:v>
                </c:pt>
                <c:pt idx="80" formatCode="0%">
                  <c:v>0.8</c:v>
                </c:pt>
                <c:pt idx="90" formatCode="0%">
                  <c:v>0.9</c:v>
                </c:pt>
                <c:pt idx="110" formatCode="0%">
                  <c:v>0.14767045282019675</c:v>
                </c:pt>
                <c:pt idx="120" formatCode="0%">
                  <c:v>0.46691488666797304</c:v>
                </c:pt>
                <c:pt idx="130" formatCode="0%">
                  <c:v>0.60144407713906067</c:v>
                </c:pt>
                <c:pt idx="140" formatCode="0%">
                  <c:v>0.43689985520609986</c:v>
                </c:pt>
                <c:pt idx="150" formatCode="0%">
                  <c:v>0.47619799866952423</c:v>
                </c:pt>
                <c:pt idx="151" formatCode="0%">
                  <c:v>0.52478801036646361</c:v>
                </c:pt>
                <c:pt idx="152" formatCode="0%">
                  <c:v>0.49467595830893435</c:v>
                </c:pt>
                <c:pt idx="153" formatCode="0%">
                  <c:v>0.47286161591490694</c:v>
                </c:pt>
                <c:pt idx="154" formatCode="0%">
                  <c:v>0.44649529943647592</c:v>
                </c:pt>
                <c:pt idx="155" formatCode="0%">
                  <c:v>0.44777414463949722</c:v>
                </c:pt>
                <c:pt idx="156" formatCode="0%">
                  <c:v>0.45612010249830864</c:v>
                </c:pt>
                <c:pt idx="157" formatCode="0%">
                  <c:v>0.49911745846163608</c:v>
                </c:pt>
                <c:pt idx="158" formatCode="0%">
                  <c:v>0.56340780619372766</c:v>
                </c:pt>
                <c:pt idx="159" formatCode="0%">
                  <c:v>0.58916132117124653</c:v>
                </c:pt>
                <c:pt idx="160" formatCode="0%">
                  <c:v>0.5754700157802829</c:v>
                </c:pt>
                <c:pt idx="161" formatCode="0%">
                  <c:v>0.57940941252335854</c:v>
                </c:pt>
                <c:pt idx="162" formatCode="0%">
                  <c:v>0.57624708972985916</c:v>
                </c:pt>
                <c:pt idx="163" formatCode="0%">
                  <c:v>0.5720747648170692</c:v>
                </c:pt>
                <c:pt idx="164" formatCode="0%">
                  <c:v>0.57334684665127922</c:v>
                </c:pt>
                <c:pt idx="165" formatCode="0%">
                  <c:v>0.5954328987585561</c:v>
                </c:pt>
                <c:pt idx="166" formatCode="0%">
                  <c:v>0.58243770098369363</c:v>
                </c:pt>
                <c:pt idx="167" formatCode="0%">
                  <c:v>0.59729948754435291</c:v>
                </c:pt>
                <c:pt idx="168" formatCode="0%">
                  <c:v>0.56188464740108723</c:v>
                </c:pt>
                <c:pt idx="169" formatCode="0%">
                  <c:v>0.59308429124474427</c:v>
                </c:pt>
                <c:pt idx="170" formatCode="0%">
                  <c:v>0.5984193520197858</c:v>
                </c:pt>
                <c:pt idx="171" formatCode="0%">
                  <c:v>0.6220899221662598</c:v>
                </c:pt>
                <c:pt idx="172" formatCode="0%">
                  <c:v>0.69991396737995926</c:v>
                </c:pt>
                <c:pt idx="173" formatCode="0%">
                  <c:v>0.82247942407387375</c:v>
                </c:pt>
                <c:pt idx="174" formatCode="0%">
                  <c:v>0.83707751346562409</c:v>
                </c:pt>
                <c:pt idx="175" formatCode="0%">
                  <c:v>0.85960738619247778</c:v>
                </c:pt>
                <c:pt idx="176" formatCode="0%">
                  <c:v>0.8765427160506174</c:v>
                </c:pt>
                <c:pt idx="177" formatCode="0%">
                  <c:v>0.87888187185829925</c:v>
                </c:pt>
                <c:pt idx="178" formatCode="0%">
                  <c:v>0.94133582107605829</c:v>
                </c:pt>
                <c:pt idx="179" formatCode="0%">
                  <c:v>0.97060265926560596</c:v>
                </c:pt>
                <c:pt idx="180" formatCode="0%">
                  <c:v>0.92901064904552433</c:v>
                </c:pt>
                <c:pt idx="181" formatCode="0%">
                  <c:v>0.88604748149013624</c:v>
                </c:pt>
                <c:pt idx="182" formatCode="0%">
                  <c:v>0.87642407235216246</c:v>
                </c:pt>
                <c:pt idx="183" formatCode="0%">
                  <c:v>0.93944500595669311</c:v>
                </c:pt>
                <c:pt idx="184" formatCode="0%">
                  <c:v>1.0108184920603647</c:v>
                </c:pt>
                <c:pt idx="185" formatCode="0%">
                  <c:v>1.0564922934973109</c:v>
                </c:pt>
                <c:pt idx="186" formatCode="0%">
                  <c:v>1.0801622135931919</c:v>
                </c:pt>
                <c:pt idx="187" formatCode="0%">
                  <c:v>1.0841507265773129</c:v>
                </c:pt>
                <c:pt idx="188" formatCode="0%">
                  <c:v>1.0478485130907986</c:v>
                </c:pt>
                <c:pt idx="189" formatCode="0%">
                  <c:v>1.0377709721963664</c:v>
                </c:pt>
                <c:pt idx="190" formatCode="0%">
                  <c:v>1.0012563635230565</c:v>
                </c:pt>
                <c:pt idx="191" formatCode="0%">
                  <c:v>0.97707336610567286</c:v>
                </c:pt>
                <c:pt idx="192" formatCode="0%">
                  <c:v>0.9644304607496863</c:v>
                </c:pt>
                <c:pt idx="193" formatCode="0%">
                  <c:v>0.98293297136938718</c:v>
                </c:pt>
                <c:pt idx="194" formatCode="0%">
                  <c:v>0.98328453362214763</c:v>
                </c:pt>
                <c:pt idx="195" formatCode="0%">
                  <c:v>1.0117696625723376</c:v>
                </c:pt>
                <c:pt idx="196" formatCode="0%">
                  <c:v>0.92668974872034104</c:v>
                </c:pt>
                <c:pt idx="197" formatCode="0%">
                  <c:v>0.97682803993662015</c:v>
                </c:pt>
                <c:pt idx="198" formatCode="0%">
                  <c:v>0.93203628182361653</c:v>
                </c:pt>
                <c:pt idx="199" formatCode="0%">
                  <c:v>0.89665732618432692</c:v>
                </c:pt>
                <c:pt idx="200" formatCode="0%">
                  <c:v>0.88714291267342293</c:v>
                </c:pt>
                <c:pt idx="201" formatCode="0%">
                  <c:v>0.94765920276744231</c:v>
                </c:pt>
                <c:pt idx="202" formatCode="0%">
                  <c:v>0.97802923403401842</c:v>
                </c:pt>
                <c:pt idx="203" formatCode="0%">
                  <c:v>0.93147168457730189</c:v>
                </c:pt>
                <c:pt idx="204" formatCode="0%">
                  <c:v>0.9135772680278571</c:v>
                </c:pt>
                <c:pt idx="205" formatCode="0%">
                  <c:v>0.90619602915366715</c:v>
                </c:pt>
                <c:pt idx="206" formatCode="0%">
                  <c:v>0.91316574972565079</c:v>
                </c:pt>
                <c:pt idx="207" formatCode="0%">
                  <c:v>0.81624049407390775</c:v>
                </c:pt>
                <c:pt idx="208" formatCode="0%">
                  <c:v>0.82360231485138236</c:v>
                </c:pt>
                <c:pt idx="209" formatCode="0%">
                  <c:v>0.82644005157565825</c:v>
                </c:pt>
                <c:pt idx="210" formatCode="0%">
                  <c:v>0.86858656535014145</c:v>
                </c:pt>
                <c:pt idx="211" formatCode="0%">
                  <c:v>0.77611636686083796</c:v>
                </c:pt>
                <c:pt idx="212" formatCode="0%">
                  <c:v>0.71552521162726301</c:v>
                </c:pt>
                <c:pt idx="213" formatCode="0%">
                  <c:v>0.73908760206710977</c:v>
                </c:pt>
                <c:pt idx="214" formatCode="0%">
                  <c:v>0.86605057253352091</c:v>
                </c:pt>
                <c:pt idx="215" formatCode="0%">
                  <c:v>0.96472022218947129</c:v>
                </c:pt>
                <c:pt idx="216" formatCode="0%">
                  <c:v>1.115296918096198</c:v>
                </c:pt>
                <c:pt idx="217" formatCode="0%">
                  <c:v>1.3233959001805402</c:v>
                </c:pt>
                <c:pt idx="218" formatCode="0%">
                  <c:v>1.6364678658312581</c:v>
                </c:pt>
                <c:pt idx="219" formatCode="0%">
                  <c:v>1.7854547459903394</c:v>
                </c:pt>
                <c:pt idx="220" formatCode="0%">
                  <c:v>1.5459487347407179</c:v>
                </c:pt>
                <c:pt idx="221" formatCode="0%">
                  <c:v>1.7452006448340869</c:v>
                </c:pt>
                <c:pt idx="222" formatCode="0%">
                  <c:v>1.8375133516167694</c:v>
                </c:pt>
                <c:pt idx="223" formatCode="0%">
                  <c:v>1.7656972296073847</c:v>
                </c:pt>
                <c:pt idx="224" formatCode="0%">
                  <c:v>1.5987900105413213</c:v>
                </c:pt>
                <c:pt idx="225" formatCode="0%">
                  <c:v>1.4865320400688531</c:v>
                </c:pt>
                <c:pt idx="226" formatCode="0%">
                  <c:v>1.2372486503107643</c:v>
                </c:pt>
                <c:pt idx="227" formatCode="0%">
                  <c:v>1.2346715827046497</c:v>
                </c:pt>
                <c:pt idx="228" formatCode="0%">
                  <c:v>1.1368792505121761</c:v>
                </c:pt>
                <c:pt idx="229" formatCode="0%">
                  <c:v>1.0449160901121073</c:v>
                </c:pt>
                <c:pt idx="230" formatCode="0%">
                  <c:v>1.0459046487181844</c:v>
                </c:pt>
                <c:pt idx="231" formatCode="0%">
                  <c:v>1.0847839241935342</c:v>
                </c:pt>
                <c:pt idx="232" formatCode="0%">
                  <c:v>1.1618648513497976</c:v>
                </c:pt>
                <c:pt idx="233" formatCode="0%">
                  <c:v>1.13076720928848</c:v>
                </c:pt>
                <c:pt idx="234" formatCode="0%">
                  <c:v>1.2773702125767632</c:v>
                </c:pt>
                <c:pt idx="235" formatCode="0%">
                  <c:v>1.3998753545754963</c:v>
                </c:pt>
                <c:pt idx="236" formatCode="0%">
                  <c:v>1.2348127057891847</c:v>
                </c:pt>
                <c:pt idx="237" formatCode="0%">
                  <c:v>1.0375475931390112</c:v>
                </c:pt>
                <c:pt idx="238" formatCode="0%">
                  <c:v>1.0340866426352386</c:v>
                </c:pt>
                <c:pt idx="239" formatCode="0%">
                  <c:v>1.01035873619379</c:v>
                </c:pt>
                <c:pt idx="240" formatCode="0%">
                  <c:v>1.6558123978690202</c:v>
                </c:pt>
                <c:pt idx="241" formatCode="0%">
                  <c:v>1.996269497789106</c:v>
                </c:pt>
                <c:pt idx="242" formatCode="0%">
                  <c:v>2.1009564866554182</c:v>
                </c:pt>
                <c:pt idx="243" formatCode="0%">
                  <c:v>2.3540706956911914</c:v>
                </c:pt>
                <c:pt idx="244" formatCode="0%">
                  <c:v>2.7283004510259317</c:v>
                </c:pt>
                <c:pt idx="245" formatCode="0%">
                  <c:v>1.6774190893383389</c:v>
                </c:pt>
                <c:pt idx="246" formatCode="0%">
                  <c:v>0.85970010311903855</c:v>
                </c:pt>
                <c:pt idx="247" formatCode="0%">
                  <c:v>0.67077386868519595</c:v>
                </c:pt>
                <c:pt idx="248" formatCode="0%">
                  <c:v>0.46861880285781998</c:v>
                </c:pt>
                <c:pt idx="249" formatCode="0%">
                  <c:v>0.46111670494125689</c:v>
                </c:pt>
                <c:pt idx="250" formatCode="0%">
                  <c:v>0.42724995461406989</c:v>
                </c:pt>
                <c:pt idx="251" formatCode="0%">
                  <c:v>0.35570115340734881</c:v>
                </c:pt>
                <c:pt idx="252" formatCode="0%">
                  <c:v>0.33481803948928862</c:v>
                </c:pt>
                <c:pt idx="253" formatCode="0%">
                  <c:v>0.3609991769104966</c:v>
                </c:pt>
                <c:pt idx="254" formatCode="0%">
                  <c:v>0.36379569614526336</c:v>
                </c:pt>
                <c:pt idx="255" formatCode="0%">
                  <c:v>0.35027474169314826</c:v>
                </c:pt>
                <c:pt idx="256" formatCode="0%">
                  <c:v>0.34170811785177296</c:v>
                </c:pt>
                <c:pt idx="257" formatCode="0%">
                  <c:v>0.33452007740306583</c:v>
                </c:pt>
                <c:pt idx="258" formatCode="0%">
                  <c:v>0.325199338211343</c:v>
                </c:pt>
                <c:pt idx="259" formatCode="0%">
                  <c:v>0.32692544707291743</c:v>
                </c:pt>
                <c:pt idx="260" formatCode="0%">
                  <c:v>0.30208403264845807</c:v>
                </c:pt>
                <c:pt idx="261" formatCode="0%">
                  <c:v>0.28091864432082181</c:v>
                </c:pt>
                <c:pt idx="262" formatCode="0%">
                  <c:v>0.25105121304806011</c:v>
                </c:pt>
                <c:pt idx="263" formatCode="0%">
                  <c:v>0.23007331209358967</c:v>
                </c:pt>
                <c:pt idx="264" formatCode="0%">
                  <c:v>0.21076698775684008</c:v>
                </c:pt>
                <c:pt idx="265" formatCode="0%">
                  <c:v>0.19016306195085042</c:v>
                </c:pt>
                <c:pt idx="266" formatCode="0%">
                  <c:v>0.16779451433917966</c:v>
                </c:pt>
                <c:pt idx="267" formatCode="0%">
                  <c:v>0.16077293799902262</c:v>
                </c:pt>
                <c:pt idx="268" formatCode="0%">
                  <c:v>0.16256752019651502</c:v>
                </c:pt>
                <c:pt idx="269" formatCode="0%">
                  <c:v>0.14907563319665193</c:v>
                </c:pt>
                <c:pt idx="270" formatCode="0%">
                  <c:v>0.21702840886728797</c:v>
                </c:pt>
                <c:pt idx="271" formatCode="0%">
                  <c:v>0.22980307312588399</c:v>
                </c:pt>
                <c:pt idx="272" formatCode="0%">
                  <c:v>0.24997316040719803</c:v>
                </c:pt>
                <c:pt idx="273" formatCode="0%">
                  <c:v>0.264820743130457</c:v>
                </c:pt>
                <c:pt idx="274" formatCode="0%">
                  <c:v>0.28229278811373493</c:v>
                </c:pt>
                <c:pt idx="275" formatCode="0%">
                  <c:v>0.32703598247452598</c:v>
                </c:pt>
                <c:pt idx="276" formatCode="0%">
                  <c:v>0.36434223026250212</c:v>
                </c:pt>
                <c:pt idx="277" formatCode="0%">
                  <c:v>0.35932388881433408</c:v>
                </c:pt>
                <c:pt idx="278" formatCode="0%">
                  <c:v>0.36085129797405135</c:v>
                </c:pt>
                <c:pt idx="279" formatCode="0%">
                  <c:v>0.36597021869714014</c:v>
                </c:pt>
                <c:pt idx="280" formatCode="0%">
                  <c:v>0.36781532154461571</c:v>
                </c:pt>
                <c:pt idx="281" formatCode="0%">
                  <c:v>0.36656069742670017</c:v>
                </c:pt>
                <c:pt idx="282" formatCode="0%">
                  <c:v>0.3868098620533385</c:v>
                </c:pt>
                <c:pt idx="283" formatCode="0%">
                  <c:v>0.41718744357002741</c:v>
                </c:pt>
                <c:pt idx="284" formatCode="0%">
                  <c:v>0.43191365238351986</c:v>
                </c:pt>
                <c:pt idx="285" formatCode="0%">
                  <c:v>0.45356343552089506</c:v>
                </c:pt>
                <c:pt idx="286" formatCode="0%">
                  <c:v>0.47235602631416229</c:v>
                </c:pt>
                <c:pt idx="287" formatCode="0%">
                  <c:v>0.49376565602214223</c:v>
                </c:pt>
                <c:pt idx="288" formatCode="0%">
                  <c:v>0.4907347882119496</c:v>
                </c:pt>
                <c:pt idx="289" formatCode="0%">
                  <c:v>0.49034446197823128</c:v>
                </c:pt>
                <c:pt idx="290" formatCode="0%">
                  <c:v>0.4994238087981841</c:v>
                </c:pt>
                <c:pt idx="291" formatCode="0%">
                  <c:v>0.51951961029737292</c:v>
                </c:pt>
                <c:pt idx="292" formatCode="0%">
                  <c:v>0.55212545068600116</c:v>
                </c:pt>
                <c:pt idx="293" formatCode="0%">
                  <c:v>0.63689307780876703</c:v>
                </c:pt>
                <c:pt idx="294" formatCode="0%">
                  <c:v>0.685897279920475</c:v>
                </c:pt>
                <c:pt idx="295" formatCode="0%">
                  <c:v>0.79144692864790678</c:v>
                </c:pt>
                <c:pt idx="296" formatCode="0%">
                  <c:v>0.918380652635578</c:v>
                </c:pt>
                <c:pt idx="297" formatCode="0%">
                  <c:v>0.95383230705547883</c:v>
                </c:pt>
                <c:pt idx="298" formatCode="0%">
                  <c:v>0.96000065476033869</c:v>
                </c:pt>
                <c:pt idx="299" formatCode="0%">
                  <c:v>0.940765991448133</c:v>
                </c:pt>
                <c:pt idx="300" formatCode="0%">
                  <c:v>0.90411276116263983</c:v>
                </c:pt>
                <c:pt idx="301" formatCode="0%">
                  <c:v>0.89816322187855113</c:v>
                </c:pt>
                <c:pt idx="302" formatCode="0%">
                  <c:v>0.9345869576216691</c:v>
                </c:pt>
                <c:pt idx="303" formatCode="0%">
                  <c:v>0.97878036630151155</c:v>
                </c:pt>
                <c:pt idx="304" formatCode="0%">
                  <c:v>0.99486169074634434</c:v>
                </c:pt>
                <c:pt idx="305" formatCode="0%">
                  <c:v>1.0180033832561324</c:v>
                </c:pt>
                <c:pt idx="306" formatCode="0%">
                  <c:v>1.0003216184399744</c:v>
                </c:pt>
                <c:pt idx="307" formatCode="0%">
                  <c:v>0.96962944140171192</c:v>
                </c:pt>
                <c:pt idx="308" formatCode="0%">
                  <c:v>1.0203563296514824</c:v>
                </c:pt>
                <c:pt idx="309" formatCode="0%">
                  <c:v>1.162484403290714</c:v>
                </c:pt>
                <c:pt idx="310" formatCode="0%">
                  <c:v>1.2234179487553591</c:v>
                </c:pt>
                <c:pt idx="311" formatCode="0%">
                  <c:v>1.266307675239803</c:v>
                </c:pt>
                <c:pt idx="312" formatCode="0%">
                  <c:v>1.3718446970218006</c:v>
                </c:pt>
                <c:pt idx="313" formatCode="0%">
                  <c:v>1.4544758100078583</c:v>
                </c:pt>
                <c:pt idx="314" formatCode="0%">
                  <c:v>1.5250953725508019</c:v>
                </c:pt>
                <c:pt idx="315" formatCode="0%">
                  <c:v>1.5774385456903006</c:v>
                </c:pt>
                <c:pt idx="316" formatCode="0%">
                  <c:v>1.5512669591205512</c:v>
                </c:pt>
                <c:pt idx="317" formatCode="0%">
                  <c:v>1.5643527524054259</c:v>
                </c:pt>
              </c:numCache>
            </c:numRef>
          </c:val>
          <c:smooth val="1"/>
        </c:ser>
        <c:ser>
          <c:idx val="2"/>
          <c:order val="2"/>
          <c:tx>
            <c:v>Germany</c:v>
          </c:tx>
          <c:spPr>
            <a:ln w="44450">
              <a:solidFill>
                <a:schemeClr val="accent6"/>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DataGS10.9!$G$6:$G$324</c:f>
              <c:numCache>
                <c:formatCode>General</c:formatCode>
                <c:ptCount val="319"/>
                <c:pt idx="170" formatCode="0%">
                  <c:v>0.31457888835705183</c:v>
                </c:pt>
                <c:pt idx="171" formatCode="0%">
                  <c:v>0.32132522011464654</c:v>
                </c:pt>
                <c:pt idx="172" formatCode="0%">
                  <c:v>0.2153082876621871</c:v>
                </c:pt>
                <c:pt idx="173" formatCode="0%">
                  <c:v>0.18567678626231868</c:v>
                </c:pt>
                <c:pt idx="174" formatCode="0%">
                  <c:v>0.17455482964781363</c:v>
                </c:pt>
                <c:pt idx="175" formatCode="0%">
                  <c:v>0.20760620809211824</c:v>
                </c:pt>
                <c:pt idx="176" formatCode="0%">
                  <c:v>0.23462574485882035</c:v>
                </c:pt>
                <c:pt idx="177" formatCode="0%">
                  <c:v>0.27064512725128465</c:v>
                </c:pt>
                <c:pt idx="178" formatCode="0%">
                  <c:v>0.28098441175959032</c:v>
                </c:pt>
                <c:pt idx="179" formatCode="0%">
                  <c:v>0.32910535196713259</c:v>
                </c:pt>
                <c:pt idx="180" formatCode="0%">
                  <c:v>0.36857041503966315</c:v>
                </c:pt>
                <c:pt idx="181" formatCode="0%">
                  <c:v>0.39068977429682011</c:v>
                </c:pt>
                <c:pt idx="182" formatCode="0%">
                  <c:v>0.41550059969203845</c:v>
                </c:pt>
                <c:pt idx="183" formatCode="0%">
                  <c:v>0.42931139549000019</c:v>
                </c:pt>
                <c:pt idx="184" formatCode="0%">
                  <c:v>0.44437866637976886</c:v>
                </c:pt>
                <c:pt idx="185" formatCode="0%">
                  <c:v>0.46805273833614996</c:v>
                </c:pt>
                <c:pt idx="186" formatCode="0%">
                  <c:v>0.48954262173858837</c:v>
                </c:pt>
                <c:pt idx="187" formatCode="0%">
                  <c:v>0.5081520328163569</c:v>
                </c:pt>
                <c:pt idx="188" formatCode="0%">
                  <c:v>0.50381642511970359</c:v>
                </c:pt>
                <c:pt idx="189" formatCode="0%">
                  <c:v>0.49694285842673819</c:v>
                </c:pt>
                <c:pt idx="190" formatCode="0%">
                  <c:v>0.49716486120560144</c:v>
                </c:pt>
                <c:pt idx="191" formatCode="0%">
                  <c:v>0.54429122511732209</c:v>
                </c:pt>
                <c:pt idx="192" formatCode="0%">
                  <c:v>0.53932967398597131</c:v>
                </c:pt>
                <c:pt idx="193" formatCode="0%">
                  <c:v>0.54857424603578142</c:v>
                </c:pt>
                <c:pt idx="194" formatCode="0%">
                  <c:v>0.57470129438996842</c:v>
                </c:pt>
                <c:pt idx="195" formatCode="0%">
                  <c:v>0.5684168813141719</c:v>
                </c:pt>
                <c:pt idx="196" formatCode="0%">
                  <c:v>0.54584708980992491</c:v>
                </c:pt>
                <c:pt idx="197" formatCode="0%">
                  <c:v>0.52497472194029937</c:v>
                </c:pt>
                <c:pt idx="198" formatCode="0%">
                  <c:v>0.49963457620544183</c:v>
                </c:pt>
                <c:pt idx="199" formatCode="0%">
                  <c:v>0.49940229594256225</c:v>
                </c:pt>
                <c:pt idx="200" formatCode="0%">
                  <c:v>0.50148551621694049</c:v>
                </c:pt>
                <c:pt idx="201" formatCode="0%">
                  <c:v>0.54786844534990764</c:v>
                </c:pt>
                <c:pt idx="202" formatCode="0%">
                  <c:v>0.57476166583119781</c:v>
                </c:pt>
                <c:pt idx="203" formatCode="0%">
                  <c:v>0.5537426900584318</c:v>
                </c:pt>
                <c:pt idx="204" formatCode="0%">
                  <c:v>0.55261030744105943</c:v>
                </c:pt>
                <c:pt idx="205" formatCode="0%">
                  <c:v>0.53478451953136208</c:v>
                </c:pt>
                <c:pt idx="206" formatCode="0%">
                  <c:v>0.53933475437613465</c:v>
                </c:pt>
                <c:pt idx="207" formatCode="0%">
                  <c:v>0.52882042212453495</c:v>
                </c:pt>
                <c:pt idx="208" formatCode="0%">
                  <c:v>0.5899822695033714</c:v>
                </c:pt>
                <c:pt idx="209" formatCode="0%">
                  <c:v>0.61874656611528911</c:v>
                </c:pt>
                <c:pt idx="210" formatCode="0%">
                  <c:v>0.63097040303692731</c:v>
                </c:pt>
                <c:pt idx="211" formatCode="0%">
                  <c:v>0.61708017722786357</c:v>
                </c:pt>
                <c:pt idx="212" formatCode="0%">
                  <c:v>0.60302971324813326</c:v>
                </c:pt>
                <c:pt idx="213" formatCode="0%">
                  <c:v>0.62274253910285604</c:v>
                </c:pt>
                <c:pt idx="214" formatCode="0%">
                  <c:v>0.68772316620844975</c:v>
                </c:pt>
                <c:pt idx="215" formatCode="0%">
                  <c:v>0.81039228365146132</c:v>
                </c:pt>
                <c:pt idx="216" formatCode="0%">
                  <c:v>0.97951751985788515</c:v>
                </c:pt>
                <c:pt idx="217" formatCode="0%">
                  <c:v>0.99591996520618598</c:v>
                </c:pt>
                <c:pt idx="218" formatCode="0%">
                  <c:v>1.1860775963952541</c:v>
                </c:pt>
                <c:pt idx="219" formatCode="0%">
                  <c:v>1.1812194201481323</c:v>
                </c:pt>
                <c:pt idx="220" formatCode="0%">
                  <c:v>0.49591445646282173</c:v>
                </c:pt>
                <c:pt idx="221" formatCode="0%">
                  <c:v>0.4730441655304285</c:v>
                </c:pt>
                <c:pt idx="222" formatCode="0%">
                  <c:v>3.2829432280561482E-2</c:v>
                </c:pt>
                <c:pt idx="223" formatCode="0%">
                  <c:v>2.5232009610885315E-9</c:v>
                </c:pt>
                <c:pt idx="224" formatCode="0%">
                  <c:v>7.2795838242804542E-2</c:v>
                </c:pt>
                <c:pt idx="225" formatCode="0%">
                  <c:v>8.4466648874713807E-2</c:v>
                </c:pt>
                <c:pt idx="226" formatCode="0%">
                  <c:v>0.21569669841439182</c:v>
                </c:pt>
                <c:pt idx="227" formatCode="0%">
                  <c:v>0.19563159212765124</c:v>
                </c:pt>
                <c:pt idx="228" formatCode="0%">
                  <c:v>0.17850762200527928</c:v>
                </c:pt>
                <c:pt idx="229" formatCode="0%">
                  <c:v>0.22279572822596291</c:v>
                </c:pt>
                <c:pt idx="230" formatCode="0%">
                  <c:v>0.28405036826351471</c:v>
                </c:pt>
                <c:pt idx="231" formatCode="0%">
                  <c:v>0.39003107311601221</c:v>
                </c:pt>
                <c:pt idx="232" formatCode="0%">
                  <c:v>0.4862948164221283</c:v>
                </c:pt>
                <c:pt idx="233" formatCode="0%">
                  <c:v>0.48520957306489532</c:v>
                </c:pt>
                <c:pt idx="234" formatCode="0%">
                  <c:v>0.44763962446301042</c:v>
                </c:pt>
                <c:pt idx="235" formatCode="0%">
                  <c:v>0.45160968815202096</c:v>
                </c:pt>
                <c:pt idx="236" formatCode="0%">
                  <c:v>0.45034550323835487</c:v>
                </c:pt>
                <c:pt idx="237" formatCode="0%">
                  <c:v>0.46429430202993532</c:v>
                </c:pt>
                <c:pt idx="238" formatCode="0%">
                  <c:v>0.46987504949526887</c:v>
                </c:pt>
                <c:pt idx="239" formatCode="0%">
                  <c:v>0.48478904837726472</c:v>
                </c:pt>
                <c:pt idx="240" formatCode="0%">
                  <c:v>0.54206058494906229</c:v>
                </c:pt>
                <c:pt idx="241" formatCode="0%">
                  <c:v>0.74783526314598314</c:v>
                </c:pt>
                <c:pt idx="242" formatCode="0%">
                  <c:v>1.0470977762074647</c:v>
                </c:pt>
                <c:pt idx="243" formatCode="0%">
                  <c:v>1.2985548903261965</c:v>
                </c:pt>
                <c:pt idx="244" formatCode="0%">
                  <c:v>1.828144989035837</c:v>
                </c:pt>
                <c:pt idx="245" formatCode="0%">
                  <c:v>1.452811827210587</c:v>
                </c:pt>
                <c:pt idx="246" formatCode="0%">
                  <c:v>1.0774786653900632</c:v>
                </c:pt>
                <c:pt idx="247" formatCode="0%">
                  <c:v>0.70916695860167589</c:v>
                </c:pt>
                <c:pt idx="248" formatCode="0%">
                  <c:v>0.33338126981047772</c:v>
                </c:pt>
                <c:pt idx="249" formatCode="0%">
                  <c:v>0.33671508251018212</c:v>
                </c:pt>
                <c:pt idx="250" formatCode="0%">
                  <c:v>0.33618845334633179</c:v>
                </c:pt>
                <c:pt idx="251" formatCode="0%">
                  <c:v>0.29078691507340598</c:v>
                </c:pt>
                <c:pt idx="252" formatCode="0%">
                  <c:v>0.26759623326744941</c:v>
                </c:pt>
                <c:pt idx="253" formatCode="0%">
                  <c:v>0.24571875292737441</c:v>
                </c:pt>
                <c:pt idx="254" formatCode="0%">
                  <c:v>0.2310742494966346</c:v>
                </c:pt>
                <c:pt idx="255" formatCode="0%">
                  <c:v>0.21323074710011508</c:v>
                </c:pt>
                <c:pt idx="256" formatCode="0%">
                  <c:v>0.19959876274897653</c:v>
                </c:pt>
                <c:pt idx="257" formatCode="0%">
                  <c:v>0.1885322149794709</c:v>
                </c:pt>
                <c:pt idx="258" formatCode="0%">
                  <c:v>0.18297347733828162</c:v>
                </c:pt>
                <c:pt idx="259" formatCode="0%">
                  <c:v>0.17634509977845503</c:v>
                </c:pt>
                <c:pt idx="260" formatCode="0%">
                  <c:v>0.16620825817716525</c:v>
                </c:pt>
                <c:pt idx="261" formatCode="0%">
                  <c:v>0.16083081889864392</c:v>
                </c:pt>
                <c:pt idx="262" formatCode="0%">
                  <c:v>0.15697941315976657</c:v>
                </c:pt>
                <c:pt idx="263" formatCode="0%">
                  <c:v>0.1622373861449016</c:v>
                </c:pt>
                <c:pt idx="264" formatCode="0%">
                  <c:v>0.16384302433492109</c:v>
                </c:pt>
                <c:pt idx="265" formatCode="0%">
                  <c:v>0.16770888752396848</c:v>
                </c:pt>
                <c:pt idx="266" formatCode="0%">
                  <c:v>0.17615297111000841</c:v>
                </c:pt>
                <c:pt idx="267" formatCode="0%">
                  <c:v>0.19852981447531318</c:v>
                </c:pt>
                <c:pt idx="268" formatCode="0%">
                  <c:v>0.20840996544499257</c:v>
                </c:pt>
                <c:pt idx="269" formatCode="0%">
                  <c:v>0.19691036012933494</c:v>
                </c:pt>
                <c:pt idx="270" formatCode="0%">
                  <c:v>0.18263376617387772</c:v>
                </c:pt>
                <c:pt idx="271" formatCode="0%">
                  <c:v>0.18174792145005481</c:v>
                </c:pt>
                <c:pt idx="272" formatCode="0%">
                  <c:v>0.18669642278380641</c:v>
                </c:pt>
                <c:pt idx="273" formatCode="0%">
                  <c:v>0.17945005487154225</c:v>
                </c:pt>
                <c:pt idx="274" formatCode="0%">
                  <c:v>0.18146184393648959</c:v>
                </c:pt>
                <c:pt idx="275" formatCode="0%">
                  <c:v>0.21790730835268599</c:v>
                </c:pt>
                <c:pt idx="276" formatCode="0%">
                  <c:v>0.25169500105605808</c:v>
                </c:pt>
                <c:pt idx="277" formatCode="0%">
                  <c:v>0.27238242971137716</c:v>
                </c:pt>
                <c:pt idx="278" formatCode="0%">
                  <c:v>0.28716221921779778</c:v>
                </c:pt>
                <c:pt idx="279" formatCode="0%">
                  <c:v>0.29890152619934701</c:v>
                </c:pt>
                <c:pt idx="280" formatCode="0%">
                  <c:v>0.31675599613040423</c:v>
                </c:pt>
                <c:pt idx="281" formatCode="0%">
                  <c:v>0.35115965454249426</c:v>
                </c:pt>
                <c:pt idx="282" formatCode="0%">
                  <c:v>0.3886080464811098</c:v>
                </c:pt>
                <c:pt idx="283" formatCode="0%">
                  <c:v>0.41187831123682328</c:v>
                </c:pt>
                <c:pt idx="284" formatCode="0%">
                  <c:v>0.42328402976763635</c:v>
                </c:pt>
                <c:pt idx="285" formatCode="0%">
                  <c:v>0.4314326888599207</c:v>
                </c:pt>
                <c:pt idx="286" formatCode="0%">
                  <c:v>0.43342917103886375</c:v>
                </c:pt>
                <c:pt idx="287" formatCode="0%">
                  <c:v>0.4481629363205335</c:v>
                </c:pt>
                <c:pt idx="288" formatCode="0%">
                  <c:v>0.44825873798010346</c:v>
                </c:pt>
                <c:pt idx="289" formatCode="0%">
                  <c:v>0.43778820731227142</c:v>
                </c:pt>
                <c:pt idx="290" formatCode="0%">
                  <c:v>0.44414638470579992</c:v>
                </c:pt>
                <c:pt idx="291" formatCode="0%">
                  <c:v>0.41436793659496318</c:v>
                </c:pt>
                <c:pt idx="292" formatCode="0%">
                  <c:v>0.43879239582648549</c:v>
                </c:pt>
                <c:pt idx="293" formatCode="0%">
                  <c:v>0.49850884725752242</c:v>
                </c:pt>
                <c:pt idx="294" formatCode="0%">
                  <c:v>0.53061100224866975</c:v>
                </c:pt>
                <c:pt idx="295" formatCode="0%">
                  <c:v>0.59181943217794519</c:v>
                </c:pt>
                <c:pt idx="296" formatCode="0%">
                  <c:v>0.67047091737820363</c:v>
                </c:pt>
                <c:pt idx="297" formatCode="0%">
                  <c:v>0.69776518790357622</c:v>
                </c:pt>
                <c:pt idx="298" formatCode="0%">
                  <c:v>0.71814718256631127</c:v>
                </c:pt>
                <c:pt idx="299" formatCode="0%">
                  <c:v>0.72695730130261915</c:v>
                </c:pt>
                <c:pt idx="300" formatCode="0%">
                  <c:v>0.71742388705503923</c:v>
                </c:pt>
                <c:pt idx="301" formatCode="0%">
                  <c:v>0.70757738648865764</c:v>
                </c:pt>
                <c:pt idx="302" formatCode="0%">
                  <c:v>0.72806003661135765</c:v>
                </c:pt>
                <c:pt idx="303" formatCode="0%">
                  <c:v>0.76482990358704972</c:v>
                </c:pt>
                <c:pt idx="304" formatCode="0%">
                  <c:v>0.78056274596473396</c:v>
                </c:pt>
                <c:pt idx="305" formatCode="0%">
                  <c:v>0.81553443367759881</c:v>
                </c:pt>
                <c:pt idx="306" formatCode="0%">
                  <c:v>0.7987803077286254</c:v>
                </c:pt>
                <c:pt idx="307" formatCode="0%">
                  <c:v>0.76313018296535329</c:v>
                </c:pt>
                <c:pt idx="308" formatCode="0%">
                  <c:v>0.78212511765452042</c:v>
                </c:pt>
                <c:pt idx="309" formatCode="0%">
                  <c:v>0.87198996493589531</c:v>
                </c:pt>
                <c:pt idx="310" formatCode="0%">
                  <c:v>0.92947581257966416</c:v>
                </c:pt>
                <c:pt idx="311" formatCode="0%">
                  <c:v>0.97034136397415294</c:v>
                </c:pt>
                <c:pt idx="312" formatCode="0%">
                  <c:v>1.0096667481882893</c:v>
                </c:pt>
                <c:pt idx="313" formatCode="0%">
                  <c:v>1.0009758263113417</c:v>
                </c:pt>
                <c:pt idx="314" formatCode="0%">
                  <c:v>0.97111372199349089</c:v>
                </c:pt>
                <c:pt idx="315" formatCode="0%">
                  <c:v>0.94545298484788176</c:v>
                </c:pt>
                <c:pt idx="316" formatCode="0%">
                  <c:v>0.90656974020070213</c:v>
                </c:pt>
                <c:pt idx="317" formatCode="0%">
                  <c:v>0.92601136252429195</c:v>
                </c:pt>
              </c:numCache>
            </c:numRef>
          </c:val>
          <c:smooth val="1"/>
        </c:ser>
        <c:ser>
          <c:idx val="5"/>
          <c:order val="3"/>
          <c:tx>
            <c:v>United States</c:v>
          </c:tx>
          <c:spPr>
            <a:ln w="44450">
              <a:solidFill>
                <a:schemeClr val="accent2"/>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DataGS10.9!$I$6:$I$324</c:f>
              <c:numCache>
                <c:formatCode>General</c:formatCode>
                <c:ptCount val="319"/>
                <c:pt idx="150" formatCode="0%">
                  <c:v>0.11871567384875371</c:v>
                </c:pt>
                <c:pt idx="160" formatCode="0%">
                  <c:v>6.9669319615405859E-2</c:v>
                </c:pt>
                <c:pt idx="165" formatCode="0%">
                  <c:v>0.45</c:v>
                </c:pt>
                <c:pt idx="170" formatCode="0%">
                  <c:v>0.43093076580429568</c:v>
                </c:pt>
                <c:pt idx="171" formatCode="0%">
                  <c:v>0.40434747095087403</c:v>
                </c:pt>
                <c:pt idx="172" formatCode="0%">
                  <c:v>0.39181455167447699</c:v>
                </c:pt>
                <c:pt idx="173" formatCode="0%">
                  <c:v>0.37723132637257611</c:v>
                </c:pt>
                <c:pt idx="174" formatCode="0%">
                  <c:v>0.39612241970097306</c:v>
                </c:pt>
                <c:pt idx="175" formatCode="0%">
                  <c:v>0.39375725014811669</c:v>
                </c:pt>
                <c:pt idx="176" formatCode="0%">
                  <c:v>0.40133628658700926</c:v>
                </c:pt>
                <c:pt idx="177" formatCode="0%">
                  <c:v>0.39911886551108899</c:v>
                </c:pt>
                <c:pt idx="178" formatCode="0%">
                  <c:v>0.41749013551720249</c:v>
                </c:pt>
                <c:pt idx="179" formatCode="0%">
                  <c:v>0.3965582515232533</c:v>
                </c:pt>
                <c:pt idx="180" formatCode="0%">
                  <c:v>0.31746384538725081</c:v>
                </c:pt>
                <c:pt idx="181" formatCode="0%">
                  <c:v>0.3034756631197873</c:v>
                </c:pt>
                <c:pt idx="182" formatCode="0%">
                  <c:v>0.26990948059876713</c:v>
                </c:pt>
                <c:pt idx="183" formatCode="0%">
                  <c:v>0.26980567078527784</c:v>
                </c:pt>
                <c:pt idx="184" formatCode="0%">
                  <c:v>0.27220366224897957</c:v>
                </c:pt>
                <c:pt idx="185" formatCode="0%">
                  <c:v>0.28031143464283848</c:v>
                </c:pt>
                <c:pt idx="186" formatCode="0%">
                  <c:v>0.26418000656711083</c:v>
                </c:pt>
                <c:pt idx="187" formatCode="0%">
                  <c:v>0.24718846434588945</c:v>
                </c:pt>
                <c:pt idx="188" formatCode="0%">
                  <c:v>0.24765394303215624</c:v>
                </c:pt>
                <c:pt idx="189" formatCode="0%">
                  <c:v>0.22668956215898653</c:v>
                </c:pt>
                <c:pt idx="190" formatCode="0%">
                  <c:v>0.22339843424172443</c:v>
                </c:pt>
                <c:pt idx="191" formatCode="0%">
                  <c:v>0.22268141202081432</c:v>
                </c:pt>
                <c:pt idx="192" formatCode="0%">
                  <c:v>0.22341269921668561</c:v>
                </c:pt>
                <c:pt idx="193" formatCode="0%">
                  <c:v>0.22577971107644937</c:v>
                </c:pt>
                <c:pt idx="194" formatCode="0%">
                  <c:v>0.2596771576087209</c:v>
                </c:pt>
                <c:pt idx="195" formatCode="0%">
                  <c:v>0.24563965580973091</c:v>
                </c:pt>
                <c:pt idx="196" formatCode="0%">
                  <c:v>0.26409103916985432</c:v>
                </c:pt>
                <c:pt idx="197" formatCode="0%">
                  <c:v>0.25962450938627524</c:v>
                </c:pt>
                <c:pt idx="198" formatCode="0%">
                  <c:v>0.25465877819217442</c:v>
                </c:pt>
                <c:pt idx="199" formatCode="0%">
                  <c:v>0.24190916435523077</c:v>
                </c:pt>
                <c:pt idx="200" formatCode="0%">
                  <c:v>0.2460399940445166</c:v>
                </c:pt>
                <c:pt idx="201" formatCode="0%">
                  <c:v>0.22267331899367263</c:v>
                </c:pt>
                <c:pt idx="202" formatCode="0%">
                  <c:v>0.21840133661219946</c:v>
                </c:pt>
                <c:pt idx="203" formatCode="0%">
                  <c:v>0.21923333735954764</c:v>
                </c:pt>
                <c:pt idx="204" formatCode="0%">
                  <c:v>0.22190462368475203</c:v>
                </c:pt>
                <c:pt idx="205" formatCode="0%">
                  <c:v>0.2126501176131049</c:v>
                </c:pt>
                <c:pt idx="206" formatCode="0%">
                  <c:v>0.20840691407680428</c:v>
                </c:pt>
                <c:pt idx="207" formatCode="0%">
                  <c:v>0.21721456753775797</c:v>
                </c:pt>
                <c:pt idx="208" formatCode="0%">
                  <c:v>0.25064113299141821</c:v>
                </c:pt>
                <c:pt idx="209" formatCode="0%">
                  <c:v>0.23245551982959947</c:v>
                </c:pt>
                <c:pt idx="210" formatCode="0%">
                  <c:v>0.23030842128713788</c:v>
                </c:pt>
                <c:pt idx="211" formatCode="0%">
                  <c:v>0.23493337570172265</c:v>
                </c:pt>
                <c:pt idx="212" formatCode="0%">
                  <c:v>0.22816691916307064</c:v>
                </c:pt>
                <c:pt idx="213" formatCode="0%">
                  <c:v>0.22623640314953428</c:v>
                </c:pt>
                <c:pt idx="214" formatCode="0%">
                  <c:v>0.26386919928885477</c:v>
                </c:pt>
                <c:pt idx="215" formatCode="0%">
                  <c:v>0.27750894618657473</c:v>
                </c:pt>
                <c:pt idx="216" formatCode="0%">
                  <c:v>0.26570206647895966</c:v>
                </c:pt>
                <c:pt idx="217" formatCode="0%">
                  <c:v>0.34296025923457923</c:v>
                </c:pt>
                <c:pt idx="218" formatCode="0%">
                  <c:v>0.46079672480425837</c:v>
                </c:pt>
                <c:pt idx="219" formatCode="0%">
                  <c:v>0.50866705754334207</c:v>
                </c:pt>
                <c:pt idx="220" formatCode="0%">
                  <c:v>0.42731446838128895</c:v>
                </c:pt>
                <c:pt idx="221" formatCode="0%">
                  <c:v>0.52047239266599188</c:v>
                </c:pt>
                <c:pt idx="222" formatCode="0%">
                  <c:v>0.5086835439714239</c:v>
                </c:pt>
                <c:pt idx="223" formatCode="0%">
                  <c:v>0.43232518180182727</c:v>
                </c:pt>
                <c:pt idx="224" formatCode="0%">
                  <c:v>0.42877377508975806</c:v>
                </c:pt>
                <c:pt idx="225" formatCode="0%">
                  <c:v>0.40854570174864124</c:v>
                </c:pt>
                <c:pt idx="226" formatCode="0%">
                  <c:v>0.38101242642072514</c:v>
                </c:pt>
                <c:pt idx="227" formatCode="0%">
                  <c:v>0.38673561649783428</c:v>
                </c:pt>
                <c:pt idx="228" formatCode="0%">
                  <c:v>0.3798814375197106</c:v>
                </c:pt>
                <c:pt idx="229" formatCode="0%">
                  <c:v>0.35670039851165547</c:v>
                </c:pt>
                <c:pt idx="230" formatCode="0%">
                  <c:v>0.41397168874938989</c:v>
                </c:pt>
                <c:pt idx="231" formatCode="0%">
                  <c:v>0.54529900210278448</c:v>
                </c:pt>
                <c:pt idx="232" formatCode="0%">
                  <c:v>0.78262792989189556</c:v>
                </c:pt>
                <c:pt idx="233" formatCode="0%">
                  <c:v>0.89375184606516689</c:v>
                </c:pt>
                <c:pt idx="234" formatCode="0%">
                  <c:v>0.80518343674466042</c:v>
                </c:pt>
                <c:pt idx="235" formatCode="0%">
                  <c:v>0.76170749961323236</c:v>
                </c:pt>
                <c:pt idx="236" formatCode="0%">
                  <c:v>0.72561254981524204</c:v>
                </c:pt>
                <c:pt idx="237" formatCode="0%">
                  <c:v>0.67192508798990835</c:v>
                </c:pt>
                <c:pt idx="238" formatCode="0%">
                  <c:v>0.75810483667806872</c:v>
                </c:pt>
                <c:pt idx="239" formatCode="0%">
                  <c:v>0.7487846983834987</c:v>
                </c:pt>
                <c:pt idx="240" formatCode="0%">
                  <c:v>0.72064405094436423</c:v>
                </c:pt>
                <c:pt idx="241" formatCode="0%">
                  <c:v>0.68369098068270573</c:v>
                </c:pt>
                <c:pt idx="242" formatCode="0%">
                  <c:v>0.80991866323621264</c:v>
                </c:pt>
                <c:pt idx="243" formatCode="0%">
                  <c:v>0.99729419893097615</c:v>
                </c:pt>
                <c:pt idx="244" formatCode="0%">
                  <c:v>1.1645401418560433</c:v>
                </c:pt>
                <c:pt idx="245" formatCode="0%">
                  <c:v>1.3868310780359296</c:v>
                </c:pt>
                <c:pt idx="246" formatCode="0%">
                  <c:v>1.4871884972247473</c:v>
                </c:pt>
                <c:pt idx="247" formatCode="0%">
                  <c:v>1.3235342624369375</c:v>
                </c:pt>
                <c:pt idx="248" formatCode="0%">
                  <c:v>1.1820690431654808</c:v>
                </c:pt>
                <c:pt idx="249" formatCode="0%">
                  <c:v>1.2266865111072849</c:v>
                </c:pt>
                <c:pt idx="250" formatCode="0%">
                  <c:v>1.1381371227799069</c:v>
                </c:pt>
                <c:pt idx="251" formatCode="0%">
                  <c:v>1.021002157959034</c:v>
                </c:pt>
                <c:pt idx="252" formatCode="0%">
                  <c:v>1.0124945307799176</c:v>
                </c:pt>
                <c:pt idx="253" formatCode="0%">
                  <c:v>1.0209828340198737</c:v>
                </c:pt>
                <c:pt idx="254" formatCode="0%">
                  <c:v>1.074930084342345</c:v>
                </c:pt>
                <c:pt idx="255" formatCode="0%">
                  <c:v>1.0209101737307387</c:v>
                </c:pt>
                <c:pt idx="256" formatCode="0%">
                  <c:v>0.99178638072035641</c:v>
                </c:pt>
                <c:pt idx="257" formatCode="0%">
                  <c:v>0.9863989567670538</c:v>
                </c:pt>
                <c:pt idx="258" formatCode="0%">
                  <c:v>1.041049118633359</c:v>
                </c:pt>
                <c:pt idx="259" formatCode="0%">
                  <c:v>1.0096008479028304</c:v>
                </c:pt>
                <c:pt idx="260" formatCode="0%">
                  <c:v>1.0087812448148819</c:v>
                </c:pt>
                <c:pt idx="261" formatCode="0%">
                  <c:v>1.0204241878448264</c:v>
                </c:pt>
                <c:pt idx="262" formatCode="0%">
                  <c:v>0.99249773394196483</c:v>
                </c:pt>
                <c:pt idx="263" formatCode="0%">
                  <c:v>0.97705991161122263</c:v>
                </c:pt>
                <c:pt idx="264" formatCode="0%">
                  <c:v>0.95498964686664101</c:v>
                </c:pt>
                <c:pt idx="265" formatCode="0%">
                  <c:v>0.92374522077968779</c:v>
                </c:pt>
                <c:pt idx="266" formatCode="0%">
                  <c:v>0.89060742608913501</c:v>
                </c:pt>
                <c:pt idx="267" formatCode="0%">
                  <c:v>0.89211970392593265</c:v>
                </c:pt>
                <c:pt idx="268" formatCode="0%">
                  <c:v>0.86868918307553755</c:v>
                </c:pt>
                <c:pt idx="269" formatCode="0%">
                  <c:v>0.85126817114458486</c:v>
                </c:pt>
                <c:pt idx="270" formatCode="0%">
                  <c:v>0.86644127244262537</c:v>
                </c:pt>
                <c:pt idx="271" formatCode="0%">
                  <c:v>0.87241714156876593</c:v>
                </c:pt>
                <c:pt idx="272" formatCode="0%">
                  <c:v>0.86247614055730171</c:v>
                </c:pt>
                <c:pt idx="273" formatCode="0%">
                  <c:v>0.82021276799919485</c:v>
                </c:pt>
                <c:pt idx="274" formatCode="0%">
                  <c:v>0.81037554147685009</c:v>
                </c:pt>
                <c:pt idx="275" formatCode="0%">
                  <c:v>0.83235078823014197</c:v>
                </c:pt>
                <c:pt idx="276" formatCode="0%">
                  <c:v>0.82840528793619161</c:v>
                </c:pt>
                <c:pt idx="277" formatCode="0%">
                  <c:v>0.80985495275747088</c:v>
                </c:pt>
                <c:pt idx="278" formatCode="0%">
                  <c:v>0.78420157941935265</c:v>
                </c:pt>
                <c:pt idx="279" formatCode="0%">
                  <c:v>0.76873805014038643</c:v>
                </c:pt>
                <c:pt idx="280" formatCode="0%">
                  <c:v>0.76737120185596464</c:v>
                </c:pt>
                <c:pt idx="281" formatCode="0%">
                  <c:v>0.74222588970215198</c:v>
                </c:pt>
                <c:pt idx="282" formatCode="0%">
                  <c:v>0.78920189411588071</c:v>
                </c:pt>
                <c:pt idx="283" formatCode="0%">
                  <c:v>0.82227771480861533</c:v>
                </c:pt>
                <c:pt idx="284" formatCode="0%">
                  <c:v>0.81653848158622311</c:v>
                </c:pt>
                <c:pt idx="285" formatCode="0%">
                  <c:v>0.86669687681233043</c:v>
                </c:pt>
                <c:pt idx="286" formatCode="0%">
                  <c:v>0.93512550963913066</c:v>
                </c:pt>
                <c:pt idx="287" formatCode="0%">
                  <c:v>0.95397372040439654</c:v>
                </c:pt>
                <c:pt idx="288" formatCode="0%">
                  <c:v>0.93860582659483682</c:v>
                </c:pt>
                <c:pt idx="289" formatCode="0%">
                  <c:v>0.9436349610991196</c:v>
                </c:pt>
                <c:pt idx="290" formatCode="0%">
                  <c:v>0.96796527895629458</c:v>
                </c:pt>
                <c:pt idx="291" formatCode="0%">
                  <c:v>1.0173188168258909</c:v>
                </c:pt>
                <c:pt idx="292" formatCode="0%">
                  <c:v>1.0426453847468633</c:v>
                </c:pt>
                <c:pt idx="293" formatCode="0%">
                  <c:v>1.0742462840190796</c:v>
                </c:pt>
                <c:pt idx="294" formatCode="0%">
                  <c:v>1.0570409246152344</c:v>
                </c:pt>
                <c:pt idx="295" formatCode="0%">
                  <c:v>1.0246332872980133</c:v>
                </c:pt>
                <c:pt idx="296" formatCode="0%">
                  <c:v>0.97507943839170108</c:v>
                </c:pt>
                <c:pt idx="297" formatCode="0%">
                  <c:v>0.91712087316542834</c:v>
                </c:pt>
                <c:pt idx="298" formatCode="0%">
                  <c:v>0.85843247476270568</c:v>
                </c:pt>
                <c:pt idx="299" formatCode="0%">
                  <c:v>0.80382370741009757</c:v>
                </c:pt>
                <c:pt idx="300" formatCode="0%">
                  <c:v>0.74609499501506349</c:v>
                </c:pt>
                <c:pt idx="301" formatCode="0%">
                  <c:v>0.74992854983306356</c:v>
                </c:pt>
                <c:pt idx="302" formatCode="0%">
                  <c:v>0.80716826839941047</c:v>
                </c:pt>
                <c:pt idx="303" formatCode="0%">
                  <c:v>0.84618534302631543</c:v>
                </c:pt>
                <c:pt idx="304" formatCode="0%">
                  <c:v>0.89005895891235876</c:v>
                </c:pt>
                <c:pt idx="305" formatCode="0%">
                  <c:v>0.93568351552856044</c:v>
                </c:pt>
                <c:pt idx="306" formatCode="0%">
                  <c:v>0.91958887855413884</c:v>
                </c:pt>
                <c:pt idx="307" formatCode="0%">
                  <c:v>0.93550250611294461</c:v>
                </c:pt>
                <c:pt idx="308" formatCode="0%">
                  <c:v>1.0519141240952974</c:v>
                </c:pt>
                <c:pt idx="309" formatCode="0%">
                  <c:v>1.2482835681430169</c:v>
                </c:pt>
                <c:pt idx="310" formatCode="0%">
                  <c:v>1.3367535680254958</c:v>
                </c:pt>
                <c:pt idx="311" formatCode="0%">
                  <c:v>1.4112274334695327</c:v>
                </c:pt>
                <c:pt idx="312" formatCode="0%">
                  <c:v>1.4395670928373829</c:v>
                </c:pt>
                <c:pt idx="313" formatCode="0%">
                  <c:v>1.46429092596623</c:v>
                </c:pt>
                <c:pt idx="314" formatCode="0%">
                  <c:v>1.4398670885766118</c:v>
                </c:pt>
                <c:pt idx="315" formatCode="0%">
                  <c:v>1.4557299449894934</c:v>
                </c:pt>
                <c:pt idx="316" formatCode="0%">
                  <c:v>1.4477985167830525</c:v>
                </c:pt>
                <c:pt idx="317" formatCode="0%">
                  <c:v>1.451764230886273</c:v>
                </c:pt>
              </c:numCache>
            </c:numRef>
          </c:val>
          <c:smooth val="1"/>
        </c:ser>
        <c:dLbls>
          <c:showLegendKey val="0"/>
          <c:showVal val="0"/>
          <c:showCatName val="0"/>
          <c:showSerName val="0"/>
          <c:showPercent val="0"/>
          <c:showBubbleSize val="0"/>
        </c:dLbls>
        <c:smooth val="0"/>
        <c:axId val="698990488"/>
        <c:axId val="698994016"/>
        <c:extLst/>
      </c:lineChart>
      <c:catAx>
        <c:axId val="69899048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98994016"/>
        <c:crossesAt val="0"/>
        <c:auto val="1"/>
        <c:lblAlgn val="ctr"/>
        <c:lblOffset val="100"/>
        <c:tickLblSkip val="20"/>
        <c:tickMarkSkip val="10"/>
        <c:noMultiLvlLbl val="0"/>
      </c:catAx>
      <c:valAx>
        <c:axId val="698994016"/>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a:t>Public</a:t>
                </a:r>
                <a:r>
                  <a:rPr lang="fr-FR" sz="1200" baseline="0"/>
                  <a:t> debt (% national income)</a:t>
                </a:r>
                <a:endParaRPr lang="fr-FR" sz="1200"/>
              </a:p>
            </c:rich>
          </c:tx>
          <c:layout>
            <c:manualLayout>
              <c:xMode val="edge"/>
              <c:yMode val="edge"/>
              <c:x val="9.7360223633430314E-3"/>
              <c:y val="0.187406369535337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98990488"/>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17580803337864667"/>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Figure S10.11a. The invention of progressive taxation: </a:t>
            </a:r>
          </a:p>
          <a:p>
            <a:pPr>
              <a:defRPr sz="1700" b="1" i="0" u="none" strike="noStrike" baseline="0">
                <a:solidFill>
                  <a:srgbClr val="000000"/>
                </a:solidFill>
                <a:latin typeface="Arial"/>
                <a:ea typeface="Arial"/>
                <a:cs typeface="Arial"/>
              </a:defRPr>
            </a:pPr>
            <a:r>
              <a:rPr lang="fr-FR" sz="2000" baseline="0"/>
              <a:t>the top income tax rate, 1900-2018</a:t>
            </a:r>
            <a:endParaRPr lang="fr-FR" sz="2000"/>
          </a:p>
        </c:rich>
      </c:tx>
      <c:layout>
        <c:manualLayout>
          <c:xMode val="edge"/>
          <c:yMode val="edge"/>
          <c:x val="0.1590092574958572"/>
          <c:y val="2.2187179241295787E-3"/>
        </c:manualLayout>
      </c:layout>
      <c:overlay val="0"/>
      <c:spPr>
        <a:noFill/>
        <a:ln w="25400">
          <a:noFill/>
        </a:ln>
      </c:spPr>
    </c:title>
    <c:autoTitleDeleted val="0"/>
    <c:plotArea>
      <c:layout>
        <c:manualLayout>
          <c:layoutTarget val="inner"/>
          <c:xMode val="edge"/>
          <c:yMode val="edge"/>
          <c:x val="0.10075292402461369"/>
          <c:y val="0.10848312431852648"/>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United Kingdom</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5"/>
          <c:order val="3"/>
          <c:tx>
            <c:v>Sweden</c:v>
          </c:tx>
          <c:spPr>
            <a:ln w="44450">
              <a:solidFill>
                <a:schemeClr val="accent4"/>
              </a:solidFill>
            </a:ln>
          </c:spPr>
          <c:marker>
            <c:symbol val="none"/>
          </c:marker>
          <c:val>
            <c:numRef>
              <c:f>DataG10.11!$H$7:$H$125</c:f>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ser>
        <c:ser>
          <c:idx val="2"/>
          <c:order val="4"/>
          <c:tx>
            <c:v>Germany</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dLbls>
          <c:showLegendKey val="0"/>
          <c:showVal val="0"/>
          <c:showCatName val="0"/>
          <c:showSerName val="0"/>
          <c:showPercent val="0"/>
          <c:showBubbleSize val="0"/>
        </c:dLbls>
        <c:smooth val="0"/>
        <c:axId val="698994408"/>
        <c:axId val="698995976"/>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ext>
        </c:extLst>
      </c:lineChart>
      <c:catAx>
        <c:axId val="69899440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5976"/>
        <c:crossesAt val="0"/>
        <c:auto val="1"/>
        <c:lblAlgn val="ctr"/>
        <c:lblOffset val="100"/>
        <c:tickLblSkip val="10"/>
        <c:tickMarkSkip val="10"/>
        <c:noMultiLvlLbl val="0"/>
      </c:catAx>
      <c:valAx>
        <c:axId val="698995976"/>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t>
                </a:r>
                <a:r>
                  <a:rPr lang="fr-FR" sz="1300"/>
                  <a:t>arginal</a:t>
                </a:r>
                <a:r>
                  <a:rPr lang="fr-FR" sz="1300" baseline="0"/>
                  <a:t> tax rate applied to the highest incomes </a:t>
                </a:r>
                <a:endParaRPr lang="fr-FR" sz="1300"/>
              </a:p>
            </c:rich>
          </c:tx>
          <c:layout>
            <c:manualLayout>
              <c:xMode val="edge"/>
              <c:yMode val="edge"/>
              <c:x val="1.0945254028405664E-6"/>
              <c:y val="0.112981471023835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4408"/>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02441667268655"/>
          <c:y val="0.47989053803998449"/>
          <c:w val="0.20965404241067029"/>
          <c:h val="0.2979781879491784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i="0" baseline="0">
                <a:effectLst/>
              </a:rPr>
              <a:t>Figure S10.11b. The invention of progressive taxation: </a:t>
            </a:r>
            <a:endParaRPr lang="fr-FR" sz="2000">
              <a:effectLst/>
            </a:endParaRPr>
          </a:p>
          <a:p>
            <a:pPr>
              <a:defRPr sz="1700" b="1" i="0" u="none" strike="noStrike" baseline="0">
                <a:solidFill>
                  <a:srgbClr val="000000"/>
                </a:solidFill>
                <a:latin typeface="Arial"/>
                <a:ea typeface="Arial"/>
                <a:cs typeface="Arial"/>
              </a:defRPr>
            </a:pPr>
            <a:r>
              <a:rPr lang="fr-FR" sz="2000" b="1" i="0" baseline="0">
                <a:effectLst/>
              </a:rPr>
              <a:t>the top income tax rate, 1900-2018</a:t>
            </a:r>
            <a:endParaRPr lang="fr-FR" sz="2000">
              <a:effectLst/>
            </a:endParaRPr>
          </a:p>
        </c:rich>
      </c:tx>
      <c:layout>
        <c:manualLayout>
          <c:xMode val="edge"/>
          <c:yMode val="edge"/>
          <c:x val="0.15205902118782275"/>
          <c:y val="2.2187179241295787E-3"/>
        </c:manualLayout>
      </c:layout>
      <c:overlay val="0"/>
      <c:spPr>
        <a:noFill/>
        <a:ln w="25400">
          <a:noFill/>
        </a:ln>
      </c:spPr>
    </c:title>
    <c:autoTitleDeleted val="0"/>
    <c:plotArea>
      <c:layout>
        <c:manualLayout>
          <c:layoutTarget val="inner"/>
          <c:xMode val="edge"/>
          <c:yMode val="edge"/>
          <c:x val="0.10075292402461369"/>
          <c:y val="0.1129937242283145"/>
          <c:w val="0.86616395114914224"/>
          <c:h val="0.70405066078512857"/>
        </c:manualLayout>
      </c:layout>
      <c:lineChart>
        <c:grouping val="standard"/>
        <c:varyColors val="0"/>
        <c:ser>
          <c:idx val="0"/>
          <c:order val="0"/>
          <c:tx>
            <c:v>United States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United Kingdom</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2"/>
          <c:order val="4"/>
          <c:tx>
            <c:v>Germany</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ser>
          <c:idx val="6"/>
          <c:order val="6"/>
          <c:tx>
            <c:v>Italy</c:v>
          </c:tx>
          <c:spPr>
            <a:ln w="44450">
              <a:solidFill>
                <a:srgbClr val="FF66CC"/>
              </a:solidFill>
            </a:ln>
          </c:spPr>
          <c:marker>
            <c:symbol val="none"/>
          </c:marker>
          <c:val>
            <c:numRef>
              <c:f>DataG10.11!$I$7:$I$125</c:f>
              <c:numCache>
                <c:formatCode>0%</c:formatCode>
                <c:ptCount val="1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0.15</c:v>
                </c:pt>
                <c:pt idx="16">
                  <c:v>0.15</c:v>
                </c:pt>
                <c:pt idx="17">
                  <c:v>0.16</c:v>
                </c:pt>
                <c:pt idx="18">
                  <c:v>0.18</c:v>
                </c:pt>
                <c:pt idx="19">
                  <c:v>0.27</c:v>
                </c:pt>
                <c:pt idx="20">
                  <c:v>0.27</c:v>
                </c:pt>
                <c:pt idx="21">
                  <c:v>0.27</c:v>
                </c:pt>
                <c:pt idx="22">
                  <c:v>0.27</c:v>
                </c:pt>
                <c:pt idx="23">
                  <c:v>0.27</c:v>
                </c:pt>
                <c:pt idx="24">
                  <c:v>0.28000000000000003</c:v>
                </c:pt>
                <c:pt idx="25">
                  <c:v>0.28000000000000003</c:v>
                </c:pt>
                <c:pt idx="26">
                  <c:v>0.28000000000000003</c:v>
                </c:pt>
                <c:pt idx="27">
                  <c:v>0.26</c:v>
                </c:pt>
                <c:pt idx="28">
                  <c:v>0.26</c:v>
                </c:pt>
                <c:pt idx="29">
                  <c:v>0.24</c:v>
                </c:pt>
                <c:pt idx="30">
                  <c:v>0.24</c:v>
                </c:pt>
                <c:pt idx="31">
                  <c:v>0.24</c:v>
                </c:pt>
                <c:pt idx="32">
                  <c:v>0.24</c:v>
                </c:pt>
                <c:pt idx="33">
                  <c:v>0.24</c:v>
                </c:pt>
                <c:pt idx="34">
                  <c:v>0.24</c:v>
                </c:pt>
                <c:pt idx="35">
                  <c:v>0.24</c:v>
                </c:pt>
                <c:pt idx="36">
                  <c:v>0.24</c:v>
                </c:pt>
                <c:pt idx="37">
                  <c:v>0.24</c:v>
                </c:pt>
                <c:pt idx="38">
                  <c:v>0.24</c:v>
                </c:pt>
                <c:pt idx="39">
                  <c:v>0.24</c:v>
                </c:pt>
                <c:pt idx="40">
                  <c:v>0.34</c:v>
                </c:pt>
                <c:pt idx="41">
                  <c:v>0.34</c:v>
                </c:pt>
                <c:pt idx="42">
                  <c:v>0.34</c:v>
                </c:pt>
                <c:pt idx="43">
                  <c:v>0.34</c:v>
                </c:pt>
                <c:pt idx="44">
                  <c:v>0.38</c:v>
                </c:pt>
                <c:pt idx="45">
                  <c:v>0.82</c:v>
                </c:pt>
                <c:pt idx="46">
                  <c:v>0.82</c:v>
                </c:pt>
                <c:pt idx="47">
                  <c:v>0.95</c:v>
                </c:pt>
                <c:pt idx="48">
                  <c:v>0.95</c:v>
                </c:pt>
                <c:pt idx="49">
                  <c:v>0.93</c:v>
                </c:pt>
                <c:pt idx="50">
                  <c:v>0.93</c:v>
                </c:pt>
                <c:pt idx="51">
                  <c:v>0.68</c:v>
                </c:pt>
                <c:pt idx="52">
                  <c:v>0.68</c:v>
                </c:pt>
                <c:pt idx="53">
                  <c:v>0.68</c:v>
                </c:pt>
                <c:pt idx="54">
                  <c:v>0.68</c:v>
                </c:pt>
                <c:pt idx="55">
                  <c:v>0.68</c:v>
                </c:pt>
                <c:pt idx="56">
                  <c:v>0.68</c:v>
                </c:pt>
                <c:pt idx="57">
                  <c:v>0.68</c:v>
                </c:pt>
                <c:pt idx="58">
                  <c:v>0.68</c:v>
                </c:pt>
                <c:pt idx="59">
                  <c:v>0.7</c:v>
                </c:pt>
                <c:pt idx="60">
                  <c:v>0.7</c:v>
                </c:pt>
                <c:pt idx="61">
                  <c:v>0.7</c:v>
                </c:pt>
                <c:pt idx="62">
                  <c:v>0.85</c:v>
                </c:pt>
                <c:pt idx="63">
                  <c:v>0.85</c:v>
                </c:pt>
                <c:pt idx="64">
                  <c:v>0.85</c:v>
                </c:pt>
                <c:pt idx="65">
                  <c:v>0.9</c:v>
                </c:pt>
                <c:pt idx="66">
                  <c:v>0.9</c:v>
                </c:pt>
                <c:pt idx="67">
                  <c:v>0.9</c:v>
                </c:pt>
                <c:pt idx="68">
                  <c:v>0.9</c:v>
                </c:pt>
                <c:pt idx="69">
                  <c:v>0.9</c:v>
                </c:pt>
                <c:pt idx="70">
                  <c:v>0.9</c:v>
                </c:pt>
                <c:pt idx="71">
                  <c:v>0.9</c:v>
                </c:pt>
                <c:pt idx="72">
                  <c:v>0.72</c:v>
                </c:pt>
                <c:pt idx="73">
                  <c:v>0.72</c:v>
                </c:pt>
                <c:pt idx="74">
                  <c:v>0.72</c:v>
                </c:pt>
                <c:pt idx="75">
                  <c:v>0.72</c:v>
                </c:pt>
                <c:pt idx="76">
                  <c:v>0.72</c:v>
                </c:pt>
                <c:pt idx="77">
                  <c:v>0.72</c:v>
                </c:pt>
                <c:pt idx="78">
                  <c:v>0.72</c:v>
                </c:pt>
                <c:pt idx="79">
                  <c:v>0.72</c:v>
                </c:pt>
                <c:pt idx="80">
                  <c:v>0.72</c:v>
                </c:pt>
                <c:pt idx="81">
                  <c:v>0.72</c:v>
                </c:pt>
                <c:pt idx="82">
                  <c:v>0.72</c:v>
                </c:pt>
                <c:pt idx="83">
                  <c:v>0.72</c:v>
                </c:pt>
                <c:pt idx="84">
                  <c:v>0.65</c:v>
                </c:pt>
                <c:pt idx="85">
                  <c:v>0.65</c:v>
                </c:pt>
                <c:pt idx="86">
                  <c:v>0.65</c:v>
                </c:pt>
                <c:pt idx="87">
                  <c:v>0.62</c:v>
                </c:pt>
                <c:pt idx="88">
                  <c:v>0.62</c:v>
                </c:pt>
                <c:pt idx="89">
                  <c:v>0.5</c:v>
                </c:pt>
                <c:pt idx="90">
                  <c:v>0.5</c:v>
                </c:pt>
                <c:pt idx="91">
                  <c:v>0.5</c:v>
                </c:pt>
                <c:pt idx="92">
                  <c:v>0.51</c:v>
                </c:pt>
                <c:pt idx="93">
                  <c:v>0.51</c:v>
                </c:pt>
                <c:pt idx="94">
                  <c:v>0.51</c:v>
                </c:pt>
                <c:pt idx="95">
                  <c:v>0.51</c:v>
                </c:pt>
                <c:pt idx="96">
                  <c:v>0.51</c:v>
                </c:pt>
                <c:pt idx="97">
                  <c:v>0.51</c:v>
                </c:pt>
                <c:pt idx="98">
                  <c:v>0.45500000000000002</c:v>
                </c:pt>
                <c:pt idx="99">
                  <c:v>0.45500000000000002</c:v>
                </c:pt>
                <c:pt idx="100">
                  <c:v>0.45500000000000002</c:v>
                </c:pt>
                <c:pt idx="101">
                  <c:v>0.45</c:v>
                </c:pt>
                <c:pt idx="102">
                  <c:v>0.45</c:v>
                </c:pt>
                <c:pt idx="103">
                  <c:v>0.45</c:v>
                </c:pt>
                <c:pt idx="104">
                  <c:v>0.45</c:v>
                </c:pt>
                <c:pt idx="105">
                  <c:v>0.43</c:v>
                </c:pt>
                <c:pt idx="106">
                  <c:v>0.43</c:v>
                </c:pt>
                <c:pt idx="107">
                  <c:v>0.43</c:v>
                </c:pt>
                <c:pt idx="108">
                  <c:v>0.43</c:v>
                </c:pt>
                <c:pt idx="109">
                  <c:v>0.43</c:v>
                </c:pt>
                <c:pt idx="110">
                  <c:v>0.43</c:v>
                </c:pt>
                <c:pt idx="111">
                  <c:v>0.43</c:v>
                </c:pt>
                <c:pt idx="112">
                  <c:v>0.43</c:v>
                </c:pt>
                <c:pt idx="113">
                  <c:v>0.43</c:v>
                </c:pt>
                <c:pt idx="114">
                  <c:v>0.43</c:v>
                </c:pt>
                <c:pt idx="115">
                  <c:v>0.43</c:v>
                </c:pt>
                <c:pt idx="116">
                  <c:v>0.43</c:v>
                </c:pt>
                <c:pt idx="117">
                  <c:v>0.43</c:v>
                </c:pt>
                <c:pt idx="118">
                  <c:v>0.43</c:v>
                </c:pt>
              </c:numCache>
            </c:numRef>
          </c:val>
          <c:smooth val="0"/>
        </c:ser>
        <c:dLbls>
          <c:showLegendKey val="0"/>
          <c:showVal val="0"/>
          <c:showCatName val="0"/>
          <c:showSerName val="0"/>
          <c:showPercent val="0"/>
          <c:showBubbleSize val="0"/>
        </c:dLbls>
        <c:smooth val="0"/>
        <c:axId val="698995192"/>
        <c:axId val="698994800"/>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15:filteredLineSeries>
              <c15:ser>
                <c:idx val="5"/>
                <c:order val="3"/>
                <c:tx>
                  <c:v>Suède</c:v>
                </c:tx>
                <c:spPr>
                  <a:ln w="4445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DataG10.11!$H$7:$H$125</c15:sqref>
                        </c15:formulaRef>
                      </c:ext>
                    </c:extLst>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15:ser>
            </c15:filteredLineSeries>
          </c:ext>
        </c:extLst>
      </c:lineChart>
      <c:catAx>
        <c:axId val="69899519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4800"/>
        <c:crossesAt val="0"/>
        <c:auto val="1"/>
        <c:lblAlgn val="ctr"/>
        <c:lblOffset val="100"/>
        <c:tickLblSkip val="10"/>
        <c:tickMarkSkip val="10"/>
        <c:noMultiLvlLbl val="0"/>
      </c:catAx>
      <c:valAx>
        <c:axId val="698994800"/>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incomes</a:t>
                </a:r>
                <a:endParaRPr lang="fr-FR" sz="1300"/>
              </a:p>
            </c:rich>
          </c:tx>
          <c:layout>
            <c:manualLayout>
              <c:xMode val="edge"/>
              <c:yMode val="edge"/>
              <c:x val="4.1712363102235249E-3"/>
              <c:y val="0.12876857070809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98995192"/>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997449755811375"/>
          <c:y val="0.47534951349704768"/>
          <c:w val="0.19992371157942204"/>
          <c:h val="0.2934797623981212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0.02057</cdr:x>
      <cdr:y>0.871</cdr:y>
    </cdr:from>
    <cdr:to>
      <cdr:x>0.98165</cdr:x>
      <cdr:y>0.99548</cdr:y>
    </cdr:to>
    <cdr:sp macro="" textlink="">
      <cdr:nvSpPr>
        <cdr:cNvPr id="5" name="Rectangle 4"/>
        <cdr:cNvSpPr/>
      </cdr:nvSpPr>
      <cdr:spPr>
        <a:xfrm xmlns:a="http://schemas.openxmlformats.org/drawingml/2006/main">
          <a:off x="187960" y="490474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Japan is in an intermediate situation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0.01251</cdr:x>
      <cdr:y>0.85927</cdr:y>
    </cdr:from>
    <cdr:to>
      <cdr:x>0.98249</cdr:x>
      <cdr:y>0.98917</cdr:y>
    </cdr:to>
    <cdr:sp macro="" textlink="">
      <cdr:nvSpPr>
        <cdr:cNvPr id="3" name="Rectangle 2"/>
        <cdr:cNvSpPr/>
      </cdr:nvSpPr>
      <cdr:spPr>
        <a:xfrm xmlns:a="http://schemas.openxmlformats.org/drawingml/2006/main">
          <a:off x="114300" y="4838704"/>
          <a:ext cx="8862060" cy="7314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market value of all private assets (real estate, business and financial assets, net of debt) was about 6-8 years of national income in Western Europe in 1870-1914, before falling between 1914 and 1950 (2-3 years during the 1950s-1970s), and rising again to about 5-6 years in 2000-2020. In the US, the historical variations have been less massive (the market value of private property has generally fluctuated around 4-5 years of national income).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0.01307</cdr:x>
      <cdr:y>0.86757</cdr:y>
    </cdr:from>
    <cdr:to>
      <cdr:x>0.98301</cdr:x>
      <cdr:y>0.99594</cdr:y>
    </cdr:to>
    <cdr:sp macro="" textlink="">
      <cdr:nvSpPr>
        <cdr:cNvPr id="4" name="Rectangle 3"/>
        <cdr:cNvSpPr/>
      </cdr:nvSpPr>
      <cdr:spPr>
        <a:xfrm xmlns:a="http://schemas.openxmlformats.org/drawingml/2006/main">
          <a:off x="119380" y="4885445"/>
          <a:ext cx="886174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18th century, public debt was quickly rising in France and Britain (without even taking into account </a:t>
          </a:r>
          <a:r>
            <a:rPr lang="fr-FR" sz="1100" b="0" i="1" baseline="0">
              <a:solidFill>
                <a:schemeClr val="tx1"/>
              </a:solidFill>
              <a:effectLst/>
              <a:latin typeface="Arial" panose="020B0604020202020204" pitchFamily="34" charset="0"/>
              <a:ea typeface="+mn-ea"/>
              <a:cs typeface="Arial" panose="020B0604020202020204" pitchFamily="34" charset="0"/>
            </a:rPr>
            <a:t>charges et offices</a:t>
          </a:r>
          <a:r>
            <a:rPr lang="fr-FR" sz="1100" b="0" i="0" baseline="0">
              <a:solidFill>
                <a:schemeClr val="tx1"/>
              </a:solidFill>
              <a:effectLst/>
              <a:latin typeface="Arial" panose="020B0604020202020204" pitchFamily="34" charset="0"/>
              <a:ea typeface="+mn-ea"/>
              <a:cs typeface="Arial" panose="020B0604020202020204" pitchFamily="34" charset="0"/>
            </a:rPr>
            <a:t>). It was quickly reduced during the Revolution in the case of France (assignats, banqueroute des deux tiers), but rose strongly following revolutionary and napoleonic wars in the case of Britain (where debt was very gradually reduced after a century of primary budget surpluses between 1815 and 1914).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0.01793</cdr:x>
      <cdr:y>0.87551</cdr:y>
    </cdr:from>
    <cdr:to>
      <cdr:x>0.97998</cdr:x>
      <cdr:y>1</cdr:y>
    </cdr:to>
    <cdr:sp macro="" textlink="">
      <cdr:nvSpPr>
        <cdr:cNvPr id="5" name="Rectangle 4"/>
        <cdr:cNvSpPr/>
      </cdr:nvSpPr>
      <cdr:spPr>
        <a:xfrm xmlns:a="http://schemas.openxmlformats.org/drawingml/2006/main">
          <a:off x="163848" y="4930140"/>
          <a:ext cx="8789652" cy="7010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22%, 69% and 62% in Sweden,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0.01585</cdr:x>
      <cdr:y>0.87551</cdr:y>
    </cdr:from>
    <cdr:to>
      <cdr:x>0.9779</cdr:x>
      <cdr:y>1</cdr:y>
    </cdr:to>
    <cdr:sp macro="" textlink="">
      <cdr:nvSpPr>
        <cdr:cNvPr id="4" name="Rectangle 3"/>
        <cdr:cNvSpPr/>
      </cdr:nvSpPr>
      <cdr:spPr>
        <a:xfrm xmlns:a="http://schemas.openxmlformats.org/drawingml/2006/main">
          <a:off x="144780" y="4930140"/>
          <a:ext cx="8789652" cy="7010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17%, 65% and 50% in Italy,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0.01056</cdr:x>
      <cdr:y>0.87568</cdr:y>
    </cdr:from>
    <cdr:to>
      <cdr:x>0.995</cdr:x>
      <cdr:y>1</cdr:y>
    </cdr:to>
    <cdr:sp macro="" textlink="">
      <cdr:nvSpPr>
        <cdr:cNvPr id="5" name="Rectangle 4"/>
        <cdr:cNvSpPr/>
      </cdr:nvSpPr>
      <cdr:spPr>
        <a:xfrm xmlns:a="http://schemas.openxmlformats.org/drawingml/2006/main">
          <a:off x="96520" y="4931111"/>
          <a:ext cx="899414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and rising again above 35% by 2010-2015. The rebound of inequality was much strong in the U.S., where the top decile income share is about 45%-50% in 2010-2015 and exceeds the level observed in 1900-1910. Japan is in a situation that is intermediate between Europe and the United States.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0.0189</cdr:x>
      <cdr:y>0.87568</cdr:y>
    </cdr:from>
    <cdr:to>
      <cdr:x>0.98929</cdr:x>
      <cdr:y>1</cdr:y>
    </cdr:to>
    <cdr:sp macro="" textlink="">
      <cdr:nvSpPr>
        <cdr:cNvPr id="5" name="Rectangle 4"/>
        <cdr:cNvSpPr/>
      </cdr:nvSpPr>
      <cdr:spPr>
        <a:xfrm xmlns:a="http://schemas.openxmlformats.org/drawingml/2006/main">
          <a:off x="172720" y="4931112"/>
          <a:ext cx="8865851" cy="7000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5%, 47% and 29% in Sweden,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0.02961</cdr:x>
      <cdr:y>0.87568</cdr:y>
    </cdr:from>
    <cdr:to>
      <cdr:x>1</cdr:x>
      <cdr:y>1</cdr:y>
    </cdr:to>
    <cdr:sp macro="" textlink="">
      <cdr:nvSpPr>
        <cdr:cNvPr id="5" name="Rectangle 4"/>
        <cdr:cNvSpPr/>
      </cdr:nvSpPr>
      <cdr:spPr>
        <a:xfrm xmlns:a="http://schemas.openxmlformats.org/drawingml/2006/main">
          <a:off x="270529" y="4931112"/>
          <a:ext cx="8865851" cy="7000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6%, 34% and 17% in Italy,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0.01084</cdr:x>
      <cdr:y>0.87551</cdr:y>
    </cdr:from>
    <cdr:to>
      <cdr:x>0.99583</cdr:x>
      <cdr:y>1</cdr:y>
    </cdr:to>
    <cdr:sp macro="" textlink="">
      <cdr:nvSpPr>
        <cdr:cNvPr id="4" name="Rectangle 3"/>
        <cdr:cNvSpPr/>
      </cdr:nvSpPr>
      <cdr:spPr>
        <a:xfrm xmlns:a="http://schemas.openxmlformats.org/drawingml/2006/main">
          <a:off x="99060" y="4930165"/>
          <a:ext cx="899922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(or even below 25% in Sweden), and rising again above 35% by 2010-2015 (or even above 40% in Britain). In 2015, Britain and Germany appear to be above European average, while France and Sweden are below average. Japan is in a situation that is intermediate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0.0164</cdr:x>
      <cdr:y>0.86829</cdr:y>
    </cdr:from>
    <cdr:to>
      <cdr:x>0.97748</cdr:x>
      <cdr:y>0.99278</cdr:y>
    </cdr:to>
    <cdr:sp macro="" textlink="">
      <cdr:nvSpPr>
        <cdr:cNvPr id="4" name="Rectangle 3"/>
        <cdr:cNvSpPr/>
      </cdr:nvSpPr>
      <cdr:spPr>
        <a:xfrm xmlns:a="http://schemas.openxmlformats.org/drawingml/2006/main">
          <a:off x="149860" y="488950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0.02224</cdr:x>
      <cdr:y>0.86964</cdr:y>
    </cdr:from>
    <cdr:to>
      <cdr:x>0.98332</cdr:x>
      <cdr:y>0.99413</cdr:y>
    </cdr:to>
    <cdr:sp macro="" textlink="">
      <cdr:nvSpPr>
        <cdr:cNvPr id="4" name="Rectangle 3"/>
        <cdr:cNvSpPr/>
      </cdr:nvSpPr>
      <cdr:spPr>
        <a:xfrm xmlns:a="http://schemas.openxmlformats.org/drawingml/2006/main">
          <a:off x="203200" y="489712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Japan is in an intermediate situation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18" t="s">
        <v>395</v>
      </c>
    </row>
    <row r="2" spans="1:1" ht="15.6" x14ac:dyDescent="0.3">
      <c r="A2" s="2" t="s">
        <v>393</v>
      </c>
    </row>
    <row r="3" spans="1:1" ht="15.6" x14ac:dyDescent="0.3">
      <c r="A3" s="417" t="s">
        <v>394</v>
      </c>
    </row>
    <row r="5" spans="1:1" ht="15.6" x14ac:dyDescent="0.3">
      <c r="A5" s="2" t="s">
        <v>392</v>
      </c>
    </row>
    <row r="6" spans="1:1" ht="15.6" x14ac:dyDescent="0.3">
      <c r="A6" s="417" t="s">
        <v>391</v>
      </c>
    </row>
    <row r="7" spans="1:1" ht="15.6" x14ac:dyDescent="0.3">
      <c r="A7" s="417" t="s">
        <v>390</v>
      </c>
    </row>
    <row r="8" spans="1:1" ht="15.6" x14ac:dyDescent="0.3">
      <c r="A8" s="417"/>
    </row>
    <row r="9" spans="1:1" ht="15.6" x14ac:dyDescent="0.3">
      <c r="A9" s="2"/>
    </row>
    <row r="10" spans="1:1" ht="15.6" x14ac:dyDescent="0.3">
      <c r="A10" s="417"/>
    </row>
    <row r="11" spans="1:1" ht="15.6" x14ac:dyDescent="0.3">
      <c r="A11" s="41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activeCell="A4" sqref="A4:M4"/>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x14ac:dyDescent="0.3">
      <c r="A1" s="399" t="s">
        <v>385</v>
      </c>
      <c r="B1" s="345"/>
      <c r="C1" s="345"/>
    </row>
    <row r="2" spans="1:20" x14ac:dyDescent="0.25">
      <c r="D2" s="347"/>
      <c r="E2" s="347"/>
    </row>
    <row r="3" spans="1:20" ht="15.6" thickBot="1" x14ac:dyDescent="0.3">
      <c r="A3" s="346" t="s">
        <v>387</v>
      </c>
    </row>
    <row r="4" spans="1:20" ht="25.05" customHeight="1" thickTop="1" x14ac:dyDescent="0.25">
      <c r="A4" s="463" t="s">
        <v>366</v>
      </c>
      <c r="B4" s="464"/>
      <c r="C4" s="464"/>
      <c r="D4" s="464"/>
      <c r="E4" s="464"/>
      <c r="F4" s="464"/>
      <c r="G4" s="464"/>
      <c r="H4" s="464"/>
      <c r="I4" s="464"/>
      <c r="J4" s="464"/>
      <c r="K4" s="464"/>
      <c r="L4" s="464"/>
      <c r="M4" s="465"/>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367</v>
      </c>
      <c r="C6" s="353"/>
      <c r="D6" s="354" t="s">
        <v>368</v>
      </c>
      <c r="E6" s="354" t="s">
        <v>369</v>
      </c>
      <c r="F6" s="354" t="s">
        <v>370</v>
      </c>
      <c r="G6" s="354" t="s">
        <v>371</v>
      </c>
      <c r="H6" s="354" t="s">
        <v>372</v>
      </c>
      <c r="I6" s="354" t="s">
        <v>373</v>
      </c>
      <c r="J6" s="355" t="s">
        <v>374</v>
      </c>
      <c r="K6" s="356" t="s">
        <v>375</v>
      </c>
      <c r="L6" s="356" t="s">
        <v>376</v>
      </c>
      <c r="M6" s="358" t="s">
        <v>377</v>
      </c>
      <c r="N6" s="357"/>
    </row>
    <row r="7" spans="1:20" ht="34.950000000000003" customHeight="1" x14ac:dyDescent="0.25">
      <c r="A7" s="404"/>
      <c r="B7" s="466" t="s">
        <v>378</v>
      </c>
      <c r="C7" s="466"/>
      <c r="D7" s="466"/>
      <c r="E7" s="466"/>
      <c r="F7" s="466"/>
      <c r="G7" s="466"/>
      <c r="H7" s="466"/>
      <c r="I7" s="466"/>
      <c r="J7" s="466"/>
      <c r="K7" s="466"/>
      <c r="L7" s="466"/>
      <c r="M7" s="467"/>
      <c r="N7" s="350"/>
      <c r="Q7" s="460"/>
      <c r="R7" s="460"/>
      <c r="S7" s="460"/>
      <c r="T7" s="460"/>
    </row>
    <row r="8" spans="1:20" ht="21" customHeight="1" x14ac:dyDescent="0.25">
      <c r="A8" s="359"/>
      <c r="B8" s="461" t="s">
        <v>379</v>
      </c>
      <c r="C8" s="461"/>
      <c r="D8" s="461"/>
      <c r="E8" s="461"/>
      <c r="F8" s="461"/>
      <c r="G8" s="461"/>
      <c r="H8" s="461"/>
      <c r="I8" s="461"/>
      <c r="J8" s="461"/>
      <c r="K8" s="461"/>
      <c r="L8" s="461"/>
      <c r="M8" s="462"/>
      <c r="N8" s="360"/>
      <c r="P8" s="361"/>
      <c r="Q8" s="460"/>
      <c r="R8" s="460"/>
      <c r="S8" s="460"/>
      <c r="T8" s="460"/>
    </row>
    <row r="9" spans="1:20" s="367" customFormat="1" ht="31.05" customHeight="1" x14ac:dyDescent="0.25">
      <c r="A9" s="362"/>
      <c r="B9" s="365" t="s">
        <v>117</v>
      </c>
      <c r="C9" s="363" t="s">
        <v>380</v>
      </c>
      <c r="D9" s="364" t="s">
        <v>97</v>
      </c>
      <c r="E9" s="364" t="s">
        <v>96</v>
      </c>
      <c r="F9" s="365" t="s">
        <v>95</v>
      </c>
      <c r="G9" s="363" t="s">
        <v>243</v>
      </c>
      <c r="H9" s="363" t="s">
        <v>94</v>
      </c>
      <c r="I9" s="363" t="s">
        <v>381</v>
      </c>
      <c r="J9" s="363" t="s">
        <v>202</v>
      </c>
      <c r="K9" s="363" t="s">
        <v>382</v>
      </c>
      <c r="L9" s="363" t="s">
        <v>383</v>
      </c>
      <c r="M9" s="405" t="s">
        <v>386</v>
      </c>
      <c r="N9" s="366"/>
      <c r="P9" s="368" t="s">
        <v>384</v>
      </c>
      <c r="Q9" s="460"/>
      <c r="R9" s="460"/>
      <c r="S9" s="460"/>
      <c r="T9" s="460"/>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topLeftCell="A6" workbookViewId="0"/>
  </sheetViews>
  <sheetFormatPr baseColWidth="10" defaultColWidth="8.88671875" defaultRowHeight="13.2" x14ac:dyDescent="0.25"/>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x14ac:dyDescent="0.3">
      <c r="A1" s="285" t="s">
        <v>284</v>
      </c>
    </row>
    <row r="4" spans="1:7" ht="19.95" customHeight="1" thickBot="1" x14ac:dyDescent="0.3">
      <c r="A4" s="262"/>
      <c r="B4" s="262"/>
      <c r="C4" s="262"/>
      <c r="D4" s="262"/>
      <c r="E4" s="262"/>
    </row>
    <row r="5" spans="1:7" ht="60" customHeight="1" thickTop="1" thickBot="1" x14ac:dyDescent="0.3">
      <c r="A5" s="265" t="s">
        <v>278</v>
      </c>
      <c r="B5" s="266" t="s">
        <v>279</v>
      </c>
      <c r="C5" s="266" t="s">
        <v>280</v>
      </c>
      <c r="D5" s="266" t="s">
        <v>281</v>
      </c>
      <c r="E5" s="266" t="s">
        <v>3</v>
      </c>
      <c r="F5" s="266" t="s">
        <v>4</v>
      </c>
      <c r="G5" s="270" t="s">
        <v>9</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283</v>
      </c>
      <c r="B38" s="264"/>
      <c r="C38" s="264"/>
      <c r="D38" s="264"/>
      <c r="E38" s="264"/>
      <c r="F38" s="290" t="s">
        <v>293</v>
      </c>
    </row>
    <row r="39" spans="1:7" ht="52.2" customHeight="1" x14ac:dyDescent="0.25">
      <c r="A39" s="267" t="s">
        <v>169</v>
      </c>
      <c r="B39" s="287" t="s">
        <v>288</v>
      </c>
      <c r="C39" s="287" t="s">
        <v>287</v>
      </c>
      <c r="D39" s="287" t="s">
        <v>289</v>
      </c>
      <c r="E39" s="287" t="s">
        <v>290</v>
      </c>
      <c r="F39" s="288" t="s">
        <v>291</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286</v>
      </c>
      <c r="F185" s="286"/>
    </row>
    <row r="186" spans="1:6" x14ac:dyDescent="0.25">
      <c r="A186" s="283" t="s">
        <v>285</v>
      </c>
      <c r="F186" s="286"/>
    </row>
    <row r="188" spans="1:6" x14ac:dyDescent="0.25">
      <c r="B188" s="268" t="s">
        <v>282</v>
      </c>
      <c r="C188" s="268" t="s">
        <v>2</v>
      </c>
      <c r="D188" s="268" t="s">
        <v>281</v>
      </c>
      <c r="E188" s="269" t="s">
        <v>3</v>
      </c>
      <c r="F188" s="288" t="s">
        <v>4</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292</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21875" bestFit="1" customWidth="1"/>
    <col min="3" max="7" width="11.6640625" bestFit="1" customWidth="1"/>
  </cols>
  <sheetData>
    <row r="1" spans="1:8" ht="15.6" x14ac:dyDescent="0.3">
      <c r="A1" s="2" t="s">
        <v>331</v>
      </c>
      <c r="B1" s="1"/>
      <c r="C1" s="1"/>
      <c r="D1" s="1"/>
      <c r="E1" s="1"/>
      <c r="F1" s="1"/>
      <c r="G1" s="1"/>
      <c r="H1" s="1"/>
    </row>
    <row r="2" spans="1:8" ht="15.6" x14ac:dyDescent="0.3">
      <c r="A2" s="1"/>
      <c r="B2" s="1"/>
      <c r="C2" s="1"/>
      <c r="D2" s="1"/>
      <c r="E2" s="1"/>
      <c r="F2" s="1"/>
      <c r="G2" s="1"/>
      <c r="H2" s="1"/>
    </row>
    <row r="3" spans="1:8" ht="15.6" x14ac:dyDescent="0.3">
      <c r="A3" s="1"/>
      <c r="B3" s="1"/>
      <c r="C3" s="1"/>
      <c r="D3" s="1"/>
      <c r="E3" s="1"/>
      <c r="F3" s="1"/>
      <c r="G3" s="1"/>
      <c r="H3" s="1"/>
    </row>
    <row r="4" spans="1:8" ht="15.6" x14ac:dyDescent="0.3">
      <c r="A4" s="1"/>
      <c r="B4" s="1" t="s">
        <v>313</v>
      </c>
      <c r="C4" s="1" t="s">
        <v>304</v>
      </c>
      <c r="D4" s="294" t="s">
        <v>306</v>
      </c>
      <c r="E4" s="294" t="s">
        <v>305</v>
      </c>
      <c r="F4" s="294" t="s">
        <v>314</v>
      </c>
      <c r="G4" s="294" t="s">
        <v>308</v>
      </c>
      <c r="H4" s="302" t="s">
        <v>311</v>
      </c>
    </row>
    <row r="5" spans="1:8" ht="15.6" x14ac:dyDescent="0.3">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AVERAGE(DataG10.14!C18:F18)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x14ac:dyDescent="0.3">
      <c r="A35" s="1"/>
      <c r="B35" s="1"/>
      <c r="C35" s="1"/>
      <c r="D35" s="1"/>
      <c r="E35" s="1"/>
      <c r="F35" s="1"/>
      <c r="G35" s="1"/>
      <c r="H35" s="1"/>
    </row>
    <row r="36" spans="1:10" ht="15.6" x14ac:dyDescent="0.3">
      <c r="A36" s="1" t="s">
        <v>325</v>
      </c>
      <c r="B36" s="1"/>
      <c r="C36" s="1"/>
      <c r="D36" s="1"/>
      <c r="E36" s="1"/>
      <c r="F36" s="1"/>
      <c r="G36" s="1"/>
      <c r="H36" s="1"/>
    </row>
    <row r="37" spans="1:10" ht="15.6" x14ac:dyDescent="0.3">
      <c r="A37" s="1" t="s">
        <v>326</v>
      </c>
      <c r="B37" s="1"/>
      <c r="C37" s="1"/>
      <c r="D37" s="1"/>
      <c r="E37" s="1"/>
      <c r="F37" s="1"/>
      <c r="G37" s="1"/>
      <c r="H37" s="1"/>
    </row>
    <row r="38" spans="1:10" ht="15.6" x14ac:dyDescent="0.3">
      <c r="A38" s="1" t="s">
        <v>330</v>
      </c>
    </row>
    <row r="39" spans="1:10" ht="15.6" x14ac:dyDescent="0.3">
      <c r="A39" s="1" t="s">
        <v>329</v>
      </c>
    </row>
    <row r="40" spans="1:10" ht="15.6" x14ac:dyDescent="0.3">
      <c r="A40" s="1" t="s">
        <v>328</v>
      </c>
    </row>
    <row r="41" spans="1:10" ht="15.6" x14ac:dyDescent="0.3">
      <c r="A41" s="1" t="s">
        <v>327</v>
      </c>
    </row>
    <row r="43" spans="1:10" x14ac:dyDescent="0.3">
      <c r="A43" t="s">
        <v>315</v>
      </c>
    </row>
    <row r="44" spans="1:10" ht="16.2" thickBot="1" x14ac:dyDescent="0.35">
      <c r="A44" s="468" t="s">
        <v>294</v>
      </c>
      <c r="B44" s="469"/>
      <c r="C44" s="469"/>
      <c r="D44" s="469"/>
      <c r="E44" s="469"/>
      <c r="F44" s="469"/>
      <c r="G44" s="469"/>
      <c r="H44" s="469"/>
      <c r="I44" s="469"/>
      <c r="J44" s="469"/>
    </row>
    <row r="45" spans="1:10" ht="40.799999999999997" thickTop="1" x14ac:dyDescent="0.3">
      <c r="A45" s="295"/>
      <c r="B45" s="295"/>
      <c r="C45" s="296" t="s">
        <v>279</v>
      </c>
      <c r="D45" s="296" t="s">
        <v>295</v>
      </c>
      <c r="E45" s="296" t="s">
        <v>3</v>
      </c>
      <c r="F45" s="296" t="s">
        <v>280</v>
      </c>
      <c r="G45" s="296" t="s">
        <v>296</v>
      </c>
      <c r="H45" s="304" t="s">
        <v>312</v>
      </c>
    </row>
    <row r="46" spans="1:10" x14ac:dyDescent="0.3">
      <c r="A46" s="297"/>
      <c r="B46" s="297"/>
      <c r="C46" s="298" t="s">
        <v>297</v>
      </c>
      <c r="D46" s="298" t="s">
        <v>298</v>
      </c>
      <c r="E46" s="298" t="s">
        <v>299</v>
      </c>
      <c r="F46" s="298" t="s">
        <v>300</v>
      </c>
      <c r="G46" s="298" t="s">
        <v>301</v>
      </c>
    </row>
    <row r="47" spans="1:10" x14ac:dyDescent="0.3">
      <c r="A47" s="299" t="s">
        <v>302</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303</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304</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305</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306</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307</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308</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309</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70" t="s">
        <v>310</v>
      </c>
      <c r="B58" s="470"/>
      <c r="C58" s="470"/>
      <c r="D58" s="470"/>
      <c r="E58" s="470"/>
      <c r="F58" s="470"/>
      <c r="G58" s="470"/>
      <c r="H58" s="470"/>
      <c r="I58" s="470"/>
      <c r="J58" s="470"/>
    </row>
    <row r="59" spans="1:10" x14ac:dyDescent="0.3">
      <c r="A59" s="470"/>
      <c r="B59" s="470"/>
      <c r="C59" s="470"/>
      <c r="D59" s="470"/>
      <c r="E59" s="470"/>
      <c r="F59" s="470"/>
      <c r="G59" s="470"/>
      <c r="H59" s="470"/>
      <c r="I59" s="470"/>
      <c r="J59" s="470"/>
    </row>
    <row r="61" spans="1:10" ht="15.6" x14ac:dyDescent="0.3">
      <c r="A61" s="1"/>
      <c r="B61" s="306" t="s">
        <v>295</v>
      </c>
      <c r="C61" s="306" t="s">
        <v>3</v>
      </c>
      <c r="D61" s="306" t="s">
        <v>280</v>
      </c>
      <c r="E61" s="306" t="s">
        <v>281</v>
      </c>
      <c r="F61" s="307" t="s">
        <v>321</v>
      </c>
    </row>
    <row r="62" spans="1:10" ht="15.6" x14ac:dyDescent="0.3">
      <c r="A62" s="1" t="s">
        <v>316</v>
      </c>
      <c r="B62" s="48">
        <v>7.8E-2</v>
      </c>
      <c r="C62" s="48">
        <v>7.4999999999999997E-2</v>
      </c>
      <c r="D62" s="48">
        <v>7.1999999999999995E-2</v>
      </c>
      <c r="E62" s="48">
        <v>6.6000000000000003E-2</v>
      </c>
      <c r="F62" s="48">
        <f>AVERAGE(B62:E62)</f>
        <v>7.2749999999999995E-2</v>
      </c>
    </row>
    <row r="63" spans="1:10" ht="15.6" x14ac:dyDescent="0.3">
      <c r="A63" s="1" t="s">
        <v>317</v>
      </c>
      <c r="B63" s="48">
        <v>0.107</v>
      </c>
      <c r="C63" s="48">
        <v>0.125</v>
      </c>
      <c r="D63" s="48">
        <v>5.3999999999999999E-2</v>
      </c>
      <c r="E63" s="48">
        <v>7.1999999999999995E-2</v>
      </c>
      <c r="F63" s="48">
        <f t="shared" ref="F63:F65" si="81">AVERAGE(B63:E63)</f>
        <v>8.9499999999999996E-2</v>
      </c>
    </row>
    <row r="64" spans="1:10" ht="15.6" x14ac:dyDescent="0.3">
      <c r="A64" s="1" t="s">
        <v>318</v>
      </c>
      <c r="B64" s="48">
        <v>8.2000000000000003E-2</v>
      </c>
      <c r="C64" s="48">
        <v>7.6999999999999999E-2</v>
      </c>
      <c r="D64" s="48">
        <v>8.6999999999999994E-2</v>
      </c>
      <c r="E64" s="48">
        <v>6.7000000000000004E-2</v>
      </c>
      <c r="F64" s="48">
        <f t="shared" si="81"/>
        <v>7.825E-2</v>
      </c>
    </row>
    <row r="65" spans="1:6" ht="15.6" x14ac:dyDescent="0.3">
      <c r="A65" s="1" t="s">
        <v>319</v>
      </c>
      <c r="B65" s="48">
        <v>0.104</v>
      </c>
      <c r="C65" s="48">
        <v>0.13</v>
      </c>
      <c r="D65" s="48">
        <v>5.5E-2</v>
      </c>
      <c r="E65" s="48">
        <v>7.1999999999999995E-2</v>
      </c>
      <c r="F65" s="48">
        <f t="shared" si="81"/>
        <v>9.0249999999999997E-2</v>
      </c>
    </row>
    <row r="66" spans="1:6" ht="15.6" x14ac:dyDescent="0.3">
      <c r="A66" s="1" t="s">
        <v>322</v>
      </c>
      <c r="B66" s="1"/>
      <c r="C66" s="1"/>
      <c r="D66" s="1"/>
      <c r="E66" s="1"/>
      <c r="F66" s="1"/>
    </row>
    <row r="67" spans="1:6" ht="15.6" x14ac:dyDescent="0.3">
      <c r="A67" s="1" t="s">
        <v>320</v>
      </c>
      <c r="B67" s="1"/>
      <c r="C67" s="1"/>
      <c r="D67" s="1"/>
      <c r="E67" s="1"/>
      <c r="F67" s="1"/>
    </row>
    <row r="68" spans="1:6" ht="15.6" x14ac:dyDescent="0.3">
      <c r="A68" s="1" t="s">
        <v>324</v>
      </c>
    </row>
    <row r="69" spans="1:6" ht="15.6" x14ac:dyDescent="0.3">
      <c r="A69" s="1"/>
      <c r="B69" s="1" t="s">
        <v>323</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election activeCell="B25" sqref="B25"/>
    </sheetView>
  </sheetViews>
  <sheetFormatPr baseColWidth="10" defaultColWidth="10.88671875" defaultRowHeight="13.2" x14ac:dyDescent="0.25"/>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x14ac:dyDescent="0.3">
      <c r="A1" s="316" t="s">
        <v>339</v>
      </c>
      <c r="B1" s="311"/>
      <c r="C1" s="311"/>
      <c r="D1" s="311"/>
      <c r="E1" s="311"/>
    </row>
    <row r="2" spans="1:5" ht="13.95" customHeight="1" x14ac:dyDescent="0.25">
      <c r="A2" s="312"/>
      <c r="B2" s="311"/>
      <c r="C2" s="311"/>
      <c r="D2" s="311"/>
      <c r="E2" s="311"/>
    </row>
    <row r="3" spans="1:5" ht="73.8" customHeight="1" x14ac:dyDescent="0.25">
      <c r="A3" s="312"/>
      <c r="B3" s="318" t="s">
        <v>295</v>
      </c>
      <c r="C3" s="318" t="s">
        <v>3</v>
      </c>
      <c r="D3" s="318" t="s">
        <v>338</v>
      </c>
      <c r="E3" s="318" t="s">
        <v>337</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336</v>
      </c>
      <c r="B46" s="311"/>
      <c r="C46" s="311"/>
      <c r="D46" s="311"/>
      <c r="E46" s="311"/>
    </row>
    <row r="47" spans="1:5" ht="13.95" customHeight="1" x14ac:dyDescent="0.25">
      <c r="A47" s="312" t="s">
        <v>340</v>
      </c>
      <c r="B47" s="311"/>
      <c r="C47" s="311"/>
      <c r="D47" s="311"/>
      <c r="E47" s="311"/>
    </row>
    <row r="48" spans="1:5" ht="13.95" customHeight="1" x14ac:dyDescent="0.25">
      <c r="A48" s="312" t="s">
        <v>335</v>
      </c>
      <c r="B48" s="311"/>
      <c r="C48" s="311"/>
      <c r="D48" s="311"/>
      <c r="E48" s="311"/>
    </row>
    <row r="49" spans="1:6" ht="13.95" customHeight="1" x14ac:dyDescent="0.25">
      <c r="A49" s="312" t="s">
        <v>334</v>
      </c>
      <c r="B49" s="311"/>
      <c r="C49" s="311"/>
      <c r="D49" s="311"/>
      <c r="E49" s="311"/>
    </row>
    <row r="50" spans="1:6" ht="13.95" customHeight="1" x14ac:dyDescent="0.25">
      <c r="A50" s="312" t="s">
        <v>333</v>
      </c>
      <c r="B50" s="314"/>
      <c r="C50" s="314"/>
      <c r="D50" s="314"/>
      <c r="E50" s="314"/>
      <c r="F50" s="315">
        <v>8.9999999999999993E-3</v>
      </c>
    </row>
    <row r="51" spans="1:6" ht="13.95" customHeight="1" x14ac:dyDescent="0.25">
      <c r="A51" s="312" t="s">
        <v>332</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9.9" customHeight="1" x14ac:dyDescent="0.25">
      <c r="B61" s="311"/>
      <c r="C61" s="311"/>
      <c r="D61" s="311"/>
      <c r="E61" s="311"/>
    </row>
    <row r="62" spans="1:6" ht="9.9" customHeight="1" x14ac:dyDescent="0.25">
      <c r="B62" s="311"/>
      <c r="C62" s="311"/>
      <c r="D62" s="311"/>
      <c r="E62" s="311"/>
    </row>
    <row r="63" spans="1:6" ht="9.9" customHeight="1" x14ac:dyDescent="0.25">
      <c r="B63" s="311"/>
      <c r="C63" s="311"/>
      <c r="D63" s="311"/>
      <c r="E63" s="311"/>
    </row>
    <row r="64" spans="1:6" ht="9.9" customHeight="1" x14ac:dyDescent="0.25">
      <c r="B64" s="311"/>
      <c r="C64" s="311"/>
      <c r="D64" s="311"/>
      <c r="E64" s="311"/>
    </row>
    <row r="65" spans="2:5" ht="9.9" customHeight="1" x14ac:dyDescent="0.25">
      <c r="B65" s="311"/>
      <c r="C65" s="311"/>
      <c r="D65" s="311"/>
      <c r="E65" s="311"/>
    </row>
    <row r="66" spans="2:5" ht="9.9" customHeight="1" x14ac:dyDescent="0.25">
      <c r="B66" s="311"/>
      <c r="C66" s="311"/>
      <c r="D66" s="311"/>
      <c r="E66" s="311"/>
    </row>
    <row r="67" spans="2:5" ht="9.9" customHeight="1" x14ac:dyDescent="0.25">
      <c r="B67" s="311"/>
      <c r="C67" s="311"/>
      <c r="D67" s="311"/>
      <c r="E67" s="311"/>
    </row>
    <row r="68" spans="2:5" ht="9.9" customHeight="1" x14ac:dyDescent="0.25">
      <c r="B68" s="311"/>
      <c r="C68" s="311"/>
      <c r="D68" s="311"/>
      <c r="E68" s="311"/>
    </row>
    <row r="69" spans="2:5" ht="9.9" customHeight="1" x14ac:dyDescent="0.25">
      <c r="B69" s="311"/>
      <c r="C69" s="311"/>
      <c r="D69" s="311"/>
      <c r="E69" s="311"/>
    </row>
    <row r="70" spans="2:5" ht="9.9" customHeight="1" x14ac:dyDescent="0.25">
      <c r="B70" s="311"/>
      <c r="C70" s="311"/>
      <c r="D70" s="311"/>
      <c r="E70" s="311"/>
    </row>
    <row r="71" spans="2:5" ht="9.9" customHeight="1" x14ac:dyDescent="0.25">
      <c r="B71" s="311"/>
      <c r="C71" s="311"/>
      <c r="D71" s="311"/>
      <c r="E71" s="311"/>
    </row>
    <row r="72" spans="2:5" ht="9.9" customHeight="1" x14ac:dyDescent="0.25">
      <c r="B72" s="311"/>
      <c r="C72" s="311"/>
      <c r="D72" s="311"/>
      <c r="E72" s="311"/>
    </row>
    <row r="73" spans="2:5" ht="9.9" customHeight="1" x14ac:dyDescent="0.25">
      <c r="B73" s="311"/>
      <c r="C73" s="311"/>
      <c r="D73" s="311"/>
      <c r="E73" s="311"/>
    </row>
    <row r="74" spans="2:5" ht="9.9" customHeight="1" x14ac:dyDescent="0.25">
      <c r="B74" s="311"/>
      <c r="C74" s="311"/>
      <c r="D74" s="311"/>
      <c r="E74" s="311"/>
    </row>
    <row r="75" spans="2:5" ht="9.9" customHeight="1" x14ac:dyDescent="0.25">
      <c r="B75" s="311"/>
      <c r="C75" s="311"/>
      <c r="D75" s="311"/>
      <c r="E75" s="311"/>
    </row>
    <row r="76" spans="2:5" ht="9.9" customHeight="1" x14ac:dyDescent="0.25">
      <c r="B76" s="311"/>
      <c r="C76" s="311"/>
      <c r="D76" s="311"/>
      <c r="E76" s="311"/>
    </row>
    <row r="77" spans="2:5" ht="9.9" customHeight="1" x14ac:dyDescent="0.25">
      <c r="B77" s="311"/>
      <c r="C77" s="311"/>
      <c r="D77" s="311"/>
      <c r="E77" s="311"/>
    </row>
    <row r="78" spans="2:5" ht="9.9" customHeight="1" x14ac:dyDescent="0.25">
      <c r="B78" s="311"/>
      <c r="C78" s="311"/>
      <c r="D78" s="311"/>
      <c r="E78" s="311"/>
    </row>
    <row r="79" spans="2:5" ht="9.9" customHeight="1" x14ac:dyDescent="0.25">
      <c r="B79" s="311"/>
      <c r="C79" s="311"/>
      <c r="D79" s="311"/>
      <c r="E79" s="311"/>
    </row>
    <row r="80" spans="2:5" ht="9.9" customHeight="1" x14ac:dyDescent="0.25">
      <c r="B80" s="311"/>
      <c r="C80" s="311"/>
      <c r="D80" s="311"/>
      <c r="E80" s="311"/>
    </row>
    <row r="81" spans="2:5" ht="9.9" customHeight="1" x14ac:dyDescent="0.25">
      <c r="B81" s="311"/>
      <c r="C81" s="311"/>
      <c r="D81" s="311"/>
      <c r="E81" s="311"/>
    </row>
    <row r="82" spans="2:5" ht="9.9" customHeight="1" x14ac:dyDescent="0.25">
      <c r="B82" s="311"/>
      <c r="C82" s="311"/>
      <c r="D82" s="311"/>
      <c r="E82" s="311"/>
    </row>
    <row r="83" spans="2:5" ht="9.9" customHeight="1" x14ac:dyDescent="0.25">
      <c r="B83" s="311"/>
      <c r="C83" s="311"/>
      <c r="D83" s="311"/>
      <c r="E83" s="311"/>
    </row>
    <row r="84" spans="2:5" ht="9.9" customHeight="1" x14ac:dyDescent="0.25">
      <c r="B84" s="311"/>
      <c r="C84" s="311"/>
      <c r="D84" s="311"/>
      <c r="E84" s="311"/>
    </row>
    <row r="85" spans="2:5" ht="9.9" customHeight="1" x14ac:dyDescent="0.25">
      <c r="B85" s="311"/>
      <c r="C85" s="311"/>
      <c r="D85" s="311"/>
      <c r="E85" s="311"/>
    </row>
    <row r="86" spans="2:5" ht="9.9" customHeight="1" x14ac:dyDescent="0.25">
      <c r="B86" s="311"/>
      <c r="C86" s="311"/>
      <c r="D86" s="311"/>
      <c r="E86" s="311"/>
    </row>
    <row r="87" spans="2:5" ht="9.9" customHeight="1" x14ac:dyDescent="0.25">
      <c r="B87" s="311"/>
      <c r="C87" s="311"/>
      <c r="D87" s="311"/>
      <c r="E87" s="311"/>
    </row>
    <row r="88" spans="2:5" ht="9.9" customHeight="1" x14ac:dyDescent="0.25">
      <c r="B88" s="311"/>
      <c r="C88" s="311"/>
      <c r="D88" s="311"/>
      <c r="E88" s="311"/>
    </row>
    <row r="89" spans="2:5" ht="9.9" customHeight="1" x14ac:dyDescent="0.25">
      <c r="B89" s="311"/>
      <c r="C89" s="311"/>
      <c r="D89" s="311"/>
      <c r="E89" s="311"/>
    </row>
    <row r="90" spans="2:5" ht="9.9" customHeight="1" x14ac:dyDescent="0.25">
      <c r="B90" s="311"/>
      <c r="C90" s="311"/>
      <c r="D90" s="311"/>
      <c r="E90" s="311"/>
    </row>
    <row r="91" spans="2:5" ht="9.9" customHeight="1" x14ac:dyDescent="0.25">
      <c r="B91" s="311"/>
      <c r="C91" s="311"/>
      <c r="D91" s="311"/>
      <c r="E91" s="311"/>
    </row>
    <row r="92" spans="2:5" ht="9.9" customHeight="1" x14ac:dyDescent="0.25">
      <c r="B92" s="311"/>
      <c r="C92" s="311"/>
      <c r="D92" s="311"/>
      <c r="E92" s="311"/>
    </row>
    <row r="93" spans="2:5" ht="9.9" customHeight="1" x14ac:dyDescent="0.25">
      <c r="B93" s="311"/>
      <c r="C93" s="311"/>
      <c r="D93" s="311"/>
      <c r="E93" s="311"/>
    </row>
    <row r="94" spans="2:5" ht="9.9" customHeight="1" x14ac:dyDescent="0.25">
      <c r="B94" s="311"/>
      <c r="C94" s="311"/>
      <c r="D94" s="311"/>
      <c r="E94" s="311"/>
    </row>
    <row r="95" spans="2:5" ht="9.9" customHeight="1" x14ac:dyDescent="0.25">
      <c r="B95" s="311"/>
      <c r="C95" s="311"/>
      <c r="D95" s="311"/>
      <c r="E95" s="311"/>
    </row>
    <row r="96" spans="2:5" ht="9.9" customHeight="1" x14ac:dyDescent="0.25">
      <c r="B96" s="311"/>
      <c r="C96" s="311"/>
      <c r="D96" s="311"/>
      <c r="E96" s="311"/>
    </row>
    <row r="97" spans="2:5" ht="9.9" customHeight="1" x14ac:dyDescent="0.25">
      <c r="B97" s="311"/>
      <c r="C97" s="311"/>
      <c r="D97" s="311"/>
      <c r="E97" s="311"/>
    </row>
    <row r="98" spans="2:5" ht="9.9" customHeight="1" x14ac:dyDescent="0.25">
      <c r="B98" s="311"/>
      <c r="C98" s="311"/>
      <c r="D98" s="311"/>
      <c r="E98" s="311"/>
    </row>
    <row r="99" spans="2:5" ht="9.9" customHeight="1" x14ac:dyDescent="0.25">
      <c r="B99" s="311"/>
      <c r="C99" s="311"/>
      <c r="D99" s="311"/>
      <c r="E99" s="311"/>
    </row>
    <row r="100" spans="2:5" ht="9.9" customHeight="1" x14ac:dyDescent="0.25">
      <c r="B100" s="311"/>
      <c r="C100" s="311"/>
      <c r="D100" s="311"/>
      <c r="E100" s="311"/>
    </row>
    <row r="101" spans="2:5" ht="9.9" customHeight="1" x14ac:dyDescent="0.25">
      <c r="B101" s="311"/>
      <c r="C101" s="311"/>
      <c r="D101" s="311"/>
      <c r="E101" s="311"/>
    </row>
    <row r="102" spans="2:5" ht="9.9" customHeight="1" x14ac:dyDescent="0.25">
      <c r="B102" s="311"/>
      <c r="C102" s="311"/>
      <c r="D102" s="311"/>
      <c r="E102" s="311"/>
    </row>
    <row r="103" spans="2:5" ht="9.9" customHeight="1" x14ac:dyDescent="0.25">
      <c r="B103" s="311"/>
      <c r="C103" s="311"/>
      <c r="D103" s="311"/>
      <c r="E103" s="311"/>
    </row>
    <row r="104" spans="2:5" ht="9.9" customHeight="1" x14ac:dyDescent="0.25">
      <c r="B104" s="311"/>
      <c r="C104" s="311"/>
      <c r="D104" s="311"/>
      <c r="E104" s="311"/>
    </row>
    <row r="105" spans="2:5" ht="9.9" customHeight="1" x14ac:dyDescent="0.25">
      <c r="B105" s="311"/>
      <c r="C105" s="311"/>
      <c r="D105" s="311"/>
      <c r="E105" s="311"/>
    </row>
    <row r="106" spans="2:5" ht="9.9" customHeight="1" x14ac:dyDescent="0.25">
      <c r="B106" s="311"/>
      <c r="C106" s="311"/>
      <c r="D106" s="311"/>
      <c r="E106" s="311"/>
    </row>
    <row r="107" spans="2:5" ht="9.9" customHeight="1" x14ac:dyDescent="0.25">
      <c r="B107" s="311"/>
      <c r="C107" s="311"/>
      <c r="D107" s="311"/>
      <c r="E107" s="311"/>
    </row>
    <row r="108" spans="2:5" ht="9.9" customHeight="1" x14ac:dyDescent="0.25">
      <c r="B108" s="311"/>
      <c r="C108" s="311"/>
      <c r="D108" s="311"/>
      <c r="E108" s="311"/>
    </row>
    <row r="109" spans="2:5" ht="9.9" customHeight="1" x14ac:dyDescent="0.25">
      <c r="B109" s="311"/>
      <c r="C109" s="311"/>
      <c r="D109" s="311"/>
      <c r="E109" s="311"/>
    </row>
    <row r="110" spans="2:5" ht="9.9" customHeight="1" x14ac:dyDescent="0.25">
      <c r="B110" s="311"/>
      <c r="C110" s="311"/>
      <c r="D110" s="311"/>
      <c r="E110" s="311"/>
    </row>
    <row r="111" spans="2:5" ht="9.9" customHeight="1" x14ac:dyDescent="0.25">
      <c r="B111" s="311"/>
      <c r="C111" s="311"/>
      <c r="D111" s="311"/>
      <c r="E111" s="311"/>
    </row>
    <row r="112" spans="2:5" ht="9.9" customHeight="1" x14ac:dyDescent="0.25">
      <c r="B112" s="311"/>
      <c r="C112" s="311"/>
      <c r="D112" s="311"/>
      <c r="E112" s="311"/>
    </row>
    <row r="113" spans="2:5" ht="9.9" customHeight="1" x14ac:dyDescent="0.25">
      <c r="B113" s="311"/>
      <c r="C113" s="311"/>
      <c r="D113" s="311"/>
      <c r="E113" s="311"/>
    </row>
    <row r="114" spans="2:5" ht="9.9" customHeight="1" x14ac:dyDescent="0.25">
      <c r="B114" s="311"/>
      <c r="C114" s="311"/>
      <c r="D114" s="311"/>
      <c r="E114" s="311"/>
    </row>
    <row r="115" spans="2:5" ht="9.9" customHeight="1" x14ac:dyDescent="0.25">
      <c r="B115" s="311"/>
      <c r="C115" s="311"/>
      <c r="D115" s="311"/>
      <c r="E115" s="311"/>
    </row>
    <row r="116" spans="2:5" ht="9.9" customHeight="1" x14ac:dyDescent="0.25">
      <c r="B116" s="311"/>
      <c r="C116" s="311"/>
      <c r="D116" s="311"/>
      <c r="E116" s="311"/>
    </row>
    <row r="117" spans="2:5" ht="9.9" customHeight="1" x14ac:dyDescent="0.25">
      <c r="B117" s="311"/>
      <c r="C117" s="311"/>
      <c r="D117" s="311"/>
      <c r="E117" s="311"/>
    </row>
    <row r="118" spans="2:5" ht="9.9" customHeight="1" x14ac:dyDescent="0.25">
      <c r="B118" s="311"/>
      <c r="C118" s="311"/>
      <c r="D118" s="311"/>
      <c r="E118" s="311"/>
    </row>
    <row r="119" spans="2:5" ht="9.9" customHeight="1" x14ac:dyDescent="0.25">
      <c r="B119" s="311"/>
      <c r="C119" s="311"/>
      <c r="D119" s="311"/>
      <c r="E119" s="311"/>
    </row>
    <row r="120" spans="2:5" ht="9.9" customHeight="1" x14ac:dyDescent="0.25">
      <c r="B120" s="311"/>
      <c r="C120" s="311"/>
      <c r="D120" s="311"/>
      <c r="E120" s="311"/>
    </row>
    <row r="121" spans="2:5" ht="9.9" customHeight="1" x14ac:dyDescent="0.25">
      <c r="B121" s="311"/>
      <c r="C121" s="311"/>
      <c r="D121" s="311"/>
      <c r="E121" s="311"/>
    </row>
    <row r="122" spans="2:5" ht="9.9" customHeight="1" x14ac:dyDescent="0.25">
      <c r="B122" s="311"/>
      <c r="C122" s="311"/>
      <c r="D122" s="311"/>
      <c r="E122" s="311"/>
    </row>
    <row r="123" spans="2:5" ht="9.9" customHeight="1" x14ac:dyDescent="0.25">
      <c r="B123" s="311"/>
      <c r="C123" s="311"/>
      <c r="D123" s="311"/>
      <c r="E123" s="311"/>
    </row>
    <row r="124" spans="2:5" ht="9.9" customHeight="1" x14ac:dyDescent="0.25">
      <c r="B124" s="311"/>
      <c r="C124" s="311"/>
      <c r="D124" s="311"/>
      <c r="E124" s="311"/>
    </row>
    <row r="125" spans="2:5" ht="9.9" customHeight="1" x14ac:dyDescent="0.25">
      <c r="B125" s="311"/>
      <c r="C125" s="311"/>
      <c r="D125" s="311"/>
      <c r="E125" s="311"/>
    </row>
    <row r="126" spans="2:5" ht="9.9" customHeight="1" x14ac:dyDescent="0.25">
      <c r="B126" s="311"/>
      <c r="C126" s="311"/>
      <c r="D126" s="311"/>
      <c r="E126" s="311"/>
    </row>
    <row r="127" spans="2:5" ht="9.9" customHeight="1" x14ac:dyDescent="0.25">
      <c r="B127" s="311"/>
      <c r="C127" s="311"/>
      <c r="D127" s="311"/>
      <c r="E127" s="311"/>
    </row>
    <row r="128" spans="2:5" ht="9.9" customHeight="1" x14ac:dyDescent="0.25">
      <c r="B128" s="311"/>
      <c r="C128" s="311"/>
      <c r="D128" s="311"/>
      <c r="E128" s="311"/>
    </row>
    <row r="129" spans="2:5" ht="9.9" customHeight="1" x14ac:dyDescent="0.25">
      <c r="B129" s="311"/>
      <c r="C129" s="311"/>
      <c r="D129" s="311"/>
      <c r="E129" s="311"/>
    </row>
    <row r="130" spans="2:5" ht="9.9" customHeight="1" x14ac:dyDescent="0.25">
      <c r="B130" s="311"/>
      <c r="C130" s="311"/>
      <c r="D130" s="311"/>
      <c r="E130" s="311"/>
    </row>
    <row r="131" spans="2:5" ht="9.9" customHeight="1" x14ac:dyDescent="0.25">
      <c r="B131" s="311"/>
      <c r="C131" s="311"/>
      <c r="D131" s="311"/>
      <c r="E131" s="311"/>
    </row>
    <row r="132" spans="2:5" ht="9.9" customHeight="1" x14ac:dyDescent="0.25">
      <c r="B132" s="311"/>
      <c r="C132" s="311"/>
      <c r="D132" s="311"/>
      <c r="E132" s="311"/>
    </row>
    <row r="133" spans="2:5" ht="9.9" customHeight="1" x14ac:dyDescent="0.25">
      <c r="B133" s="311"/>
      <c r="C133" s="311"/>
      <c r="D133" s="311"/>
      <c r="E133" s="311"/>
    </row>
    <row r="134" spans="2:5" ht="9.9" customHeight="1" x14ac:dyDescent="0.25">
      <c r="B134" s="311"/>
      <c r="C134" s="311"/>
      <c r="D134" s="311"/>
      <c r="E134" s="311"/>
    </row>
    <row r="135" spans="2:5" ht="9.9" customHeight="1" x14ac:dyDescent="0.25">
      <c r="B135" s="311"/>
      <c r="C135" s="311"/>
      <c r="D135" s="311"/>
      <c r="E135" s="311"/>
    </row>
    <row r="136" spans="2:5" ht="9.9" customHeight="1" x14ac:dyDescent="0.25">
      <c r="B136" s="311"/>
      <c r="C136" s="311"/>
      <c r="D136" s="311"/>
      <c r="E136" s="311"/>
    </row>
    <row r="137" spans="2:5" ht="9.9" customHeight="1" x14ac:dyDescent="0.25">
      <c r="B137" s="311"/>
      <c r="C137" s="311"/>
      <c r="D137" s="311"/>
      <c r="E137" s="311"/>
    </row>
    <row r="138" spans="2:5" ht="9.9" customHeight="1" x14ac:dyDescent="0.25">
      <c r="B138" s="311"/>
      <c r="C138" s="311"/>
      <c r="D138" s="311"/>
      <c r="E138" s="311"/>
    </row>
    <row r="139" spans="2:5" ht="9.9" customHeight="1" x14ac:dyDescent="0.25">
      <c r="B139" s="311"/>
      <c r="C139" s="311"/>
      <c r="D139" s="311"/>
      <c r="E139" s="311"/>
    </row>
    <row r="140" spans="2:5" ht="9.9" customHeight="1" x14ac:dyDescent="0.25">
      <c r="B140" s="311"/>
      <c r="C140" s="311"/>
      <c r="D140" s="311"/>
      <c r="E140" s="311"/>
    </row>
    <row r="141" spans="2:5" ht="9.9" customHeight="1" x14ac:dyDescent="0.25">
      <c r="B141" s="311"/>
      <c r="C141" s="311"/>
      <c r="D141" s="311"/>
      <c r="E141" s="311"/>
    </row>
    <row r="142" spans="2:5" ht="9.9" customHeight="1" x14ac:dyDescent="0.25">
      <c r="B142" s="311"/>
      <c r="C142" s="311"/>
      <c r="D142" s="311"/>
      <c r="E142" s="311"/>
    </row>
    <row r="143" spans="2:5" ht="9.9" customHeight="1" x14ac:dyDescent="0.25">
      <c r="B143" s="311"/>
      <c r="C143" s="311"/>
      <c r="D143" s="311"/>
      <c r="E143" s="311"/>
    </row>
    <row r="144" spans="2:5" ht="9.9" customHeight="1" x14ac:dyDescent="0.25">
      <c r="B144" s="311"/>
      <c r="C144" s="311"/>
      <c r="D144" s="311"/>
      <c r="E144" s="311"/>
    </row>
    <row r="145" spans="2:5" ht="9.9" customHeight="1" x14ac:dyDescent="0.25">
      <c r="B145" s="311"/>
      <c r="C145" s="311"/>
      <c r="D145" s="311"/>
      <c r="E145" s="311"/>
    </row>
    <row r="146" spans="2:5" ht="9.9" customHeight="1" x14ac:dyDescent="0.25">
      <c r="B146" s="311"/>
      <c r="C146" s="311"/>
      <c r="D146" s="311"/>
      <c r="E146" s="311"/>
    </row>
    <row r="147" spans="2:5" ht="9.9" customHeight="1" x14ac:dyDescent="0.25">
      <c r="B147" s="311"/>
      <c r="C147" s="311"/>
      <c r="D147" s="311"/>
      <c r="E147" s="311"/>
    </row>
    <row r="148" spans="2:5" ht="9.9" customHeight="1" x14ac:dyDescent="0.25">
      <c r="B148" s="311"/>
      <c r="C148" s="311"/>
      <c r="D148" s="311"/>
      <c r="E148" s="311"/>
    </row>
    <row r="149" spans="2:5" ht="9.9" customHeight="1" x14ac:dyDescent="0.25">
      <c r="B149" s="311"/>
      <c r="C149" s="311"/>
      <c r="D149" s="311"/>
      <c r="E149" s="311"/>
    </row>
    <row r="150" spans="2:5" ht="9.9" customHeight="1" x14ac:dyDescent="0.25">
      <c r="B150" s="311"/>
      <c r="C150" s="311"/>
      <c r="D150" s="311"/>
      <c r="E150" s="311"/>
    </row>
    <row r="151" spans="2:5" ht="9.9" customHeight="1" x14ac:dyDescent="0.25">
      <c r="B151" s="311"/>
      <c r="C151" s="311"/>
      <c r="D151" s="311"/>
      <c r="E151" s="311"/>
    </row>
    <row r="152" spans="2:5" ht="9.9" customHeight="1" x14ac:dyDescent="0.25">
      <c r="B152" s="311"/>
      <c r="C152" s="311"/>
      <c r="D152" s="311"/>
      <c r="E152" s="311"/>
    </row>
    <row r="153" spans="2:5" ht="9.9" customHeight="1" x14ac:dyDescent="0.25">
      <c r="B153" s="311"/>
      <c r="C153" s="311"/>
      <c r="D153" s="311"/>
      <c r="E153" s="311"/>
    </row>
    <row r="154" spans="2:5" ht="9.9" customHeight="1" x14ac:dyDescent="0.25">
      <c r="B154" s="311"/>
      <c r="C154" s="311"/>
      <c r="D154" s="311"/>
      <c r="E154" s="311"/>
    </row>
    <row r="155" spans="2:5" ht="9.9" customHeight="1" x14ac:dyDescent="0.25">
      <c r="B155" s="311"/>
      <c r="C155" s="311"/>
      <c r="D155" s="311"/>
      <c r="E155" s="311"/>
    </row>
    <row r="156" spans="2:5" ht="9.9" customHeight="1" x14ac:dyDescent="0.25">
      <c r="B156" s="311"/>
      <c r="C156" s="311"/>
      <c r="D156" s="311"/>
      <c r="E156" s="311"/>
    </row>
    <row r="157" spans="2:5" ht="9.9" customHeight="1" x14ac:dyDescent="0.25">
      <c r="B157" s="311"/>
      <c r="C157" s="311"/>
      <c r="D157" s="311"/>
      <c r="E157" s="311"/>
    </row>
    <row r="158" spans="2:5" ht="9.9" customHeight="1" x14ac:dyDescent="0.25">
      <c r="B158" s="311"/>
      <c r="C158" s="311"/>
      <c r="D158" s="311"/>
      <c r="E158" s="311"/>
    </row>
    <row r="159" spans="2:5" ht="9.9" customHeight="1" x14ac:dyDescent="0.25">
      <c r="B159" s="311"/>
      <c r="C159" s="311"/>
      <c r="D159" s="311"/>
      <c r="E159" s="311"/>
    </row>
    <row r="160" spans="2:5" ht="9.9" customHeight="1" x14ac:dyDescent="0.25">
      <c r="B160" s="311"/>
      <c r="C160" s="311"/>
      <c r="D160" s="311"/>
      <c r="E160" s="311"/>
    </row>
    <row r="161" spans="2:5" ht="9.9" customHeight="1" x14ac:dyDescent="0.25">
      <c r="B161" s="311"/>
      <c r="C161" s="311"/>
      <c r="D161" s="311"/>
      <c r="E161" s="311"/>
    </row>
    <row r="162" spans="2:5" ht="9.9" customHeight="1" x14ac:dyDescent="0.25">
      <c r="B162" s="311"/>
      <c r="C162" s="311"/>
      <c r="D162" s="311"/>
      <c r="E162" s="311"/>
    </row>
    <row r="163" spans="2:5" ht="9.9" customHeight="1" x14ac:dyDescent="0.25">
      <c r="B163" s="311"/>
      <c r="C163" s="311"/>
      <c r="D163" s="311"/>
      <c r="E163" s="311"/>
    </row>
    <row r="164" spans="2:5" ht="9.9" customHeight="1" x14ac:dyDescent="0.25">
      <c r="B164" s="311"/>
      <c r="C164" s="311"/>
      <c r="D164" s="311"/>
      <c r="E164" s="311"/>
    </row>
    <row r="165" spans="2:5" ht="9.9" customHeight="1" x14ac:dyDescent="0.25">
      <c r="B165" s="311"/>
      <c r="C165" s="311"/>
      <c r="D165" s="311"/>
      <c r="E165" s="311"/>
    </row>
    <row r="166" spans="2:5" ht="9.9" customHeight="1" x14ac:dyDescent="0.25">
      <c r="B166" s="311"/>
      <c r="C166" s="311"/>
      <c r="D166" s="311"/>
      <c r="E166" s="311"/>
    </row>
    <row r="167" spans="2:5" ht="9.9" customHeight="1" x14ac:dyDescent="0.25">
      <c r="B167" s="311"/>
      <c r="C167" s="311"/>
      <c r="D167" s="311"/>
      <c r="E167" s="311"/>
    </row>
    <row r="168" spans="2:5" ht="9.9" customHeight="1" x14ac:dyDescent="0.25">
      <c r="B168" s="311"/>
      <c r="C168" s="311"/>
      <c r="D168" s="311"/>
      <c r="E168" s="311"/>
    </row>
    <row r="169" spans="2:5" ht="9.9" customHeight="1" x14ac:dyDescent="0.25">
      <c r="B169" s="311"/>
      <c r="C169" s="311"/>
      <c r="D169" s="311"/>
      <c r="E169" s="311"/>
    </row>
    <row r="170" spans="2:5" ht="9.9" customHeight="1" x14ac:dyDescent="0.25">
      <c r="B170" s="311"/>
      <c r="C170" s="311"/>
      <c r="D170" s="311"/>
      <c r="E170" s="311"/>
    </row>
    <row r="171" spans="2:5" ht="9.9" customHeight="1" x14ac:dyDescent="0.25">
      <c r="B171" s="311"/>
      <c r="C171" s="311"/>
      <c r="D171" s="311"/>
      <c r="E171" s="311"/>
    </row>
    <row r="172" spans="2:5" ht="9.9" customHeight="1" x14ac:dyDescent="0.25">
      <c r="B172" s="311"/>
      <c r="C172" s="311"/>
      <c r="D172" s="311"/>
      <c r="E172" s="311"/>
    </row>
    <row r="173" spans="2:5" ht="9.9" customHeight="1" x14ac:dyDescent="0.25">
      <c r="B173" s="311"/>
      <c r="C173" s="311"/>
      <c r="D173" s="311"/>
      <c r="E173" s="311"/>
    </row>
    <row r="174" spans="2:5" ht="9.9" customHeight="1" x14ac:dyDescent="0.25">
      <c r="B174" s="311"/>
      <c r="C174" s="311"/>
      <c r="D174" s="311"/>
      <c r="E174" s="311"/>
    </row>
    <row r="175" spans="2:5" ht="9.9" customHeight="1" x14ac:dyDescent="0.25">
      <c r="B175" s="311"/>
      <c r="C175" s="311"/>
      <c r="D175" s="311"/>
      <c r="E175" s="311"/>
    </row>
    <row r="176" spans="2:5" ht="9.9" customHeight="1" x14ac:dyDescent="0.25">
      <c r="B176" s="311"/>
      <c r="C176" s="311"/>
      <c r="D176" s="311"/>
      <c r="E176" s="311"/>
    </row>
    <row r="177" spans="2:5" ht="9.9" customHeight="1" x14ac:dyDescent="0.25">
      <c r="B177" s="311"/>
      <c r="C177" s="311"/>
      <c r="D177" s="311"/>
      <c r="E177" s="311"/>
    </row>
    <row r="178" spans="2:5" ht="9.9" customHeight="1" x14ac:dyDescent="0.25">
      <c r="B178" s="311"/>
      <c r="C178" s="311"/>
      <c r="D178" s="311"/>
      <c r="E178" s="311"/>
    </row>
    <row r="179" spans="2:5" ht="9.9" customHeight="1" x14ac:dyDescent="0.25">
      <c r="B179" s="311"/>
      <c r="C179" s="311"/>
      <c r="D179" s="311"/>
      <c r="E179" s="311"/>
    </row>
    <row r="180" spans="2:5" ht="9.9" customHeight="1" x14ac:dyDescent="0.25">
      <c r="B180" s="311"/>
      <c r="C180" s="311"/>
      <c r="D180" s="311"/>
      <c r="E180" s="311"/>
    </row>
    <row r="181" spans="2:5" ht="9.9" customHeight="1" x14ac:dyDescent="0.25">
      <c r="B181" s="311"/>
      <c r="C181" s="311"/>
      <c r="D181" s="311"/>
      <c r="E181" s="311"/>
    </row>
    <row r="182" spans="2:5" ht="9.9" customHeight="1" x14ac:dyDescent="0.25">
      <c r="B182" s="311"/>
      <c r="C182" s="311"/>
      <c r="D182" s="311"/>
      <c r="E182" s="311"/>
    </row>
    <row r="183" spans="2:5" ht="9.9" customHeight="1" x14ac:dyDescent="0.25">
      <c r="B183" s="311"/>
      <c r="C183" s="311"/>
      <c r="D183" s="311"/>
      <c r="E183" s="311"/>
    </row>
    <row r="184" spans="2:5" ht="9.9" customHeight="1" x14ac:dyDescent="0.25">
      <c r="B184" s="311"/>
      <c r="C184" s="311"/>
      <c r="D184" s="311"/>
      <c r="E184" s="311"/>
    </row>
    <row r="185" spans="2:5" ht="9.9" customHeight="1" x14ac:dyDescent="0.25"/>
    <row r="186" spans="2:5" ht="9.9" customHeight="1" x14ac:dyDescent="0.25"/>
    <row r="187" spans="2:5" ht="9.9" customHeight="1" x14ac:dyDescent="0.25"/>
    <row r="188" spans="2:5" ht="9.9" customHeight="1" x14ac:dyDescent="0.25"/>
    <row r="189" spans="2:5" ht="9.9" customHeight="1" x14ac:dyDescent="0.25"/>
    <row r="190" spans="2:5" ht="9.9" customHeight="1" x14ac:dyDescent="0.25"/>
    <row r="191" spans="2:5" ht="9.9" customHeight="1" x14ac:dyDescent="0.25"/>
    <row r="192" spans="2:5"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row r="1179" ht="9.9" customHeight="1" x14ac:dyDescent="0.25"/>
    <row r="1180" ht="9.9" customHeight="1" x14ac:dyDescent="0.25"/>
    <row r="1181" ht="9.9" customHeight="1" x14ac:dyDescent="0.25"/>
    <row r="1182" ht="9.9" customHeight="1" x14ac:dyDescent="0.25"/>
    <row r="1183"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118" activePane="bottomRight" state="frozen"/>
      <selection pane="topRight"/>
      <selection pane="bottomLeft"/>
      <selection pane="bottomRight"/>
    </sheetView>
  </sheetViews>
  <sheetFormatPr baseColWidth="10" defaultRowHeight="13.2" x14ac:dyDescent="0.25"/>
  <cols>
    <col min="1" max="2" width="12.77734375" style="3" customWidth="1"/>
    <col min="3" max="3" width="13.21875" style="3" customWidth="1"/>
    <col min="4" max="58" width="12.77734375" style="3" customWidth="1"/>
    <col min="59" max="16384" width="11.5546875" style="3"/>
  </cols>
  <sheetData>
    <row r="1" spans="1:58" ht="15.6" x14ac:dyDescent="0.3">
      <c r="A1" s="2" t="s">
        <v>19</v>
      </c>
      <c r="W1" s="16" t="s">
        <v>271</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64</v>
      </c>
      <c r="AB3" s="27"/>
      <c r="AC3" s="27"/>
      <c r="AD3" s="27"/>
      <c r="AE3" s="27"/>
      <c r="AF3" s="27"/>
      <c r="AG3" s="27" t="s">
        <v>57</v>
      </c>
      <c r="AH3" s="27"/>
      <c r="AI3" s="27"/>
      <c r="AJ3" s="27"/>
      <c r="AK3" s="27"/>
      <c r="AL3" s="27"/>
      <c r="AM3" s="27"/>
      <c r="AN3" s="27"/>
      <c r="AO3" s="27"/>
      <c r="AP3" s="27"/>
      <c r="AQ3" s="27"/>
      <c r="AR3" s="27"/>
      <c r="AS3" s="27"/>
      <c r="AT3" s="27"/>
      <c r="AU3" s="27"/>
      <c r="AV3" s="27"/>
      <c r="AW3" s="27"/>
      <c r="AX3" s="27"/>
      <c r="AY3" s="27"/>
      <c r="AZ3" s="27"/>
      <c r="BA3" s="27" t="s">
        <v>58</v>
      </c>
      <c r="BB3" s="27"/>
      <c r="BC3" s="27"/>
      <c r="BD3" s="27"/>
      <c r="BE3" s="27"/>
      <c r="BF3" s="27"/>
    </row>
    <row r="4" spans="1:58" ht="34.799999999999997" customHeight="1" thickTop="1" x14ac:dyDescent="0.25">
      <c r="A4" s="44"/>
      <c r="B4" s="419" t="s">
        <v>274</v>
      </c>
      <c r="C4" s="419"/>
      <c r="D4" s="419"/>
      <c r="E4" s="419"/>
      <c r="F4" s="419"/>
      <c r="G4" s="419"/>
      <c r="H4" s="419"/>
      <c r="I4" s="419"/>
      <c r="J4" s="419"/>
      <c r="K4" s="419"/>
      <c r="L4" s="419"/>
      <c r="M4" s="419"/>
      <c r="N4" s="419"/>
      <c r="O4" s="419"/>
      <c r="P4" s="419"/>
      <c r="Q4" s="419"/>
      <c r="R4" s="419"/>
      <c r="S4" s="27"/>
      <c r="T4" s="27"/>
      <c r="U4" s="27"/>
      <c r="V4" s="27"/>
      <c r="W4" s="27"/>
      <c r="X4" s="27"/>
      <c r="Y4" s="27"/>
      <c r="Z4" s="27"/>
      <c r="AA4" s="1" t="s">
        <v>63</v>
      </c>
      <c r="AB4" s="27"/>
      <c r="AC4" s="27"/>
      <c r="AD4" s="27"/>
      <c r="AE4" s="27"/>
      <c r="AF4" s="27"/>
      <c r="AG4" s="27" t="s">
        <v>65</v>
      </c>
      <c r="AH4" s="27"/>
      <c r="AI4" s="1" t="s">
        <v>41</v>
      </c>
      <c r="AJ4" s="27"/>
      <c r="AK4" s="27"/>
      <c r="AL4" s="1"/>
      <c r="AM4" s="27"/>
      <c r="AN4" s="27"/>
      <c r="AO4" s="27"/>
      <c r="AP4" s="27"/>
      <c r="AQ4" s="27"/>
      <c r="AR4" s="27"/>
      <c r="AS4" s="27"/>
      <c r="AT4" s="27"/>
      <c r="AU4" s="27"/>
      <c r="AV4" s="27"/>
      <c r="AW4" s="27"/>
      <c r="AX4" s="27"/>
      <c r="AY4" s="27"/>
      <c r="AZ4" s="27"/>
      <c r="BA4" s="1" t="s">
        <v>54</v>
      </c>
      <c r="BB4" s="27"/>
      <c r="BC4" s="27"/>
      <c r="BD4" s="27"/>
      <c r="BE4" s="27"/>
      <c r="BF4" s="27"/>
    </row>
    <row r="5" spans="1:58" ht="102" customHeight="1" x14ac:dyDescent="0.3">
      <c r="A5" s="43"/>
      <c r="B5" s="42" t="s">
        <v>254</v>
      </c>
      <c r="C5" s="42" t="s">
        <v>268</v>
      </c>
      <c r="D5" s="42" t="s">
        <v>255</v>
      </c>
      <c r="E5" s="42" t="s">
        <v>256</v>
      </c>
      <c r="F5" s="42" t="s">
        <v>269</v>
      </c>
      <c r="G5" s="42" t="s">
        <v>257</v>
      </c>
      <c r="H5" s="42" t="s">
        <v>258</v>
      </c>
      <c r="I5" s="42" t="s">
        <v>259</v>
      </c>
      <c r="J5" s="42" t="s">
        <v>260</v>
      </c>
      <c r="K5" s="42" t="s">
        <v>261</v>
      </c>
      <c r="L5" s="42" t="s">
        <v>262</v>
      </c>
      <c r="M5" s="42" t="s">
        <v>263</v>
      </c>
      <c r="N5" s="42" t="s">
        <v>264</v>
      </c>
      <c r="O5" s="42" t="s">
        <v>265</v>
      </c>
      <c r="P5" s="42" t="s">
        <v>267</v>
      </c>
      <c r="Q5" s="42" t="s">
        <v>270</v>
      </c>
      <c r="R5" s="42" t="s">
        <v>266</v>
      </c>
      <c r="S5" s="27"/>
      <c r="T5" s="27"/>
      <c r="U5" s="27"/>
      <c r="V5" s="27"/>
      <c r="W5" s="51" t="s">
        <v>68</v>
      </c>
      <c r="X5" s="51" t="s">
        <v>70</v>
      </c>
      <c r="Y5" s="51" t="s">
        <v>69</v>
      </c>
      <c r="Z5" s="51" t="s">
        <v>71</v>
      </c>
      <c r="AA5" s="47" t="s">
        <v>61</v>
      </c>
      <c r="AB5" s="47" t="s">
        <v>62</v>
      </c>
      <c r="AC5" s="47" t="s">
        <v>249</v>
      </c>
      <c r="AD5" s="47" t="s">
        <v>59</v>
      </c>
      <c r="AE5" s="47" t="s">
        <v>60</v>
      </c>
      <c r="AF5" s="47" t="s">
        <v>249</v>
      </c>
      <c r="AG5" s="47" t="s">
        <v>66</v>
      </c>
      <c r="AH5" s="47" t="s">
        <v>67</v>
      </c>
      <c r="AI5" s="47" t="s">
        <v>49</v>
      </c>
      <c r="AJ5" s="47" t="s">
        <v>50</v>
      </c>
      <c r="AK5" s="47" t="s">
        <v>51</v>
      </c>
      <c r="AL5" s="47" t="s">
        <v>42</v>
      </c>
      <c r="AM5" s="47" t="s">
        <v>43</v>
      </c>
      <c r="AN5" s="47" t="s">
        <v>44</v>
      </c>
      <c r="AO5" s="47" t="s">
        <v>45</v>
      </c>
      <c r="AP5" s="47" t="s">
        <v>46</v>
      </c>
      <c r="AQ5" s="47" t="s">
        <v>249</v>
      </c>
      <c r="AR5" s="47" t="s">
        <v>248</v>
      </c>
      <c r="AS5" s="47" t="s">
        <v>39</v>
      </c>
      <c r="AT5" s="47" t="s">
        <v>40</v>
      </c>
      <c r="AU5" s="47" t="s">
        <v>249</v>
      </c>
      <c r="AV5" s="47" t="s">
        <v>251</v>
      </c>
      <c r="AW5" s="47" t="s">
        <v>250</v>
      </c>
      <c r="AX5" s="47" t="s">
        <v>47</v>
      </c>
      <c r="AY5" s="47" t="s">
        <v>48</v>
      </c>
      <c r="AZ5" s="47" t="s">
        <v>249</v>
      </c>
      <c r="BA5" s="47" t="s">
        <v>52</v>
      </c>
      <c r="BB5" s="47" t="s">
        <v>53</v>
      </c>
      <c r="BC5" s="47" t="s">
        <v>249</v>
      </c>
      <c r="BD5" s="47" t="s">
        <v>55</v>
      </c>
      <c r="BE5" s="47" t="s">
        <v>56</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18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253</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252</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240</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95</v>
      </c>
      <c r="C133" s="27"/>
      <c r="D133" s="27" t="s">
        <v>243</v>
      </c>
      <c r="E133" s="27" t="s">
        <v>94</v>
      </c>
      <c r="F133" s="27"/>
      <c r="G133" s="27" t="s">
        <v>245</v>
      </c>
      <c r="H133" s="27" t="s">
        <v>244</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247</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241</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242</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246</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272</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273</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361</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362</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363</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349</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107" activePane="bottomRight" state="frozen"/>
      <selection pane="topRight"/>
      <selection pane="bottomLeft"/>
      <selection pane="bottomRight" activeCell="D121" sqref="D121:E121"/>
    </sheetView>
  </sheetViews>
  <sheetFormatPr baseColWidth="10" defaultRowHeight="13.2" x14ac:dyDescent="0.25"/>
  <cols>
    <col min="1" max="24" width="12.77734375" style="3" customWidth="1"/>
    <col min="25" max="16384" width="11.5546875" style="3"/>
  </cols>
  <sheetData>
    <row r="1" spans="1:24" ht="15.6" x14ac:dyDescent="0.3">
      <c r="A1" s="2" t="s">
        <v>20</v>
      </c>
      <c r="P1" s="16" t="s">
        <v>271</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20" t="s">
        <v>275</v>
      </c>
      <c r="C4" s="421"/>
      <c r="D4" s="421"/>
      <c r="E4" s="421"/>
      <c r="F4" s="421"/>
      <c r="G4" s="421"/>
      <c r="H4" s="421"/>
      <c r="I4" s="421"/>
      <c r="J4" s="421"/>
      <c r="K4" s="422"/>
      <c r="L4" s="11"/>
      <c r="M4" s="11"/>
      <c r="N4" s="11"/>
      <c r="O4" s="27"/>
      <c r="P4" s="1" t="s">
        <v>25</v>
      </c>
      <c r="Q4" s="27"/>
      <c r="R4" s="27"/>
      <c r="S4" s="27"/>
      <c r="T4" s="27"/>
      <c r="U4" s="27"/>
      <c r="V4" s="27"/>
      <c r="W4" s="27"/>
      <c r="X4" s="27"/>
    </row>
    <row r="5" spans="1:24" ht="60" customHeight="1" thickTop="1" x14ac:dyDescent="0.3">
      <c r="A5" s="43"/>
      <c r="B5" s="42" t="s">
        <v>27</v>
      </c>
      <c r="C5" s="42" t="s">
        <v>28</v>
      </c>
      <c r="D5" s="42" t="s">
        <v>35</v>
      </c>
      <c r="E5" s="42" t="s">
        <v>36</v>
      </c>
      <c r="F5" s="42" t="s">
        <v>31</v>
      </c>
      <c r="G5" s="42" t="s">
        <v>32</v>
      </c>
      <c r="H5" s="42" t="s">
        <v>33</v>
      </c>
      <c r="I5" s="42" t="s">
        <v>34</v>
      </c>
      <c r="J5" s="42" t="s">
        <v>29</v>
      </c>
      <c r="K5" s="42" t="s">
        <v>30</v>
      </c>
      <c r="L5" s="11"/>
      <c r="M5" s="11"/>
      <c r="N5" s="11"/>
      <c r="O5" s="27"/>
      <c r="P5" s="47" t="s">
        <v>24</v>
      </c>
      <c r="Q5" s="47" t="s">
        <v>26</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37</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21</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22</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23</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38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x14ac:dyDescent="0.35">
      <c r="A1" s="16" t="s">
        <v>276</v>
      </c>
      <c r="AJ1" s="442" t="s">
        <v>239</v>
      </c>
      <c r="AK1" s="442"/>
      <c r="AL1" s="442"/>
      <c r="AM1" s="442"/>
      <c r="AN1" s="442"/>
      <c r="BA1" s="254"/>
      <c r="BB1" s="253"/>
      <c r="BC1" s="253"/>
      <c r="BD1" s="253"/>
      <c r="BE1" s="253"/>
      <c r="BF1" s="253"/>
      <c r="BG1" s="253"/>
      <c r="BH1" s="252"/>
    </row>
    <row r="2" spans="1:265" ht="15" thickBot="1" x14ac:dyDescent="0.35">
      <c r="BM2" s="175"/>
      <c r="GK2" s="62"/>
      <c r="GL2" s="62"/>
      <c r="GM2" s="61"/>
      <c r="GN2" s="61"/>
      <c r="GO2" s="61"/>
      <c r="GP2" s="61"/>
    </row>
    <row r="3" spans="1:265" ht="16.2" thickBot="1" x14ac:dyDescent="0.35">
      <c r="A3" s="16" t="s">
        <v>277</v>
      </c>
      <c r="AJ3" s="443" t="s">
        <v>238</v>
      </c>
      <c r="AK3" s="444"/>
      <c r="AL3" s="444"/>
      <c r="AM3" s="444"/>
      <c r="AN3" s="445"/>
      <c r="AO3" s="446" t="s">
        <v>237</v>
      </c>
      <c r="AP3" s="447"/>
      <c r="AQ3" s="447"/>
      <c r="AR3" s="447"/>
      <c r="AS3" s="447"/>
      <c r="AT3" s="447"/>
      <c r="AU3" s="251"/>
      <c r="AV3" s="449" t="s">
        <v>236</v>
      </c>
      <c r="AW3" s="450"/>
      <c r="AX3" s="450"/>
      <c r="AY3" s="450"/>
      <c r="AZ3" s="450"/>
      <c r="BA3" s="450"/>
      <c r="BB3" s="450"/>
      <c r="BC3" s="250"/>
      <c r="BD3" s="219"/>
      <c r="BI3" s="169"/>
      <c r="CJ3" s="249" t="s">
        <v>235</v>
      </c>
      <c r="CK3" s="248"/>
      <c r="CL3" s="248"/>
      <c r="CM3" s="248"/>
      <c r="CN3" s="248"/>
      <c r="CO3" s="248"/>
      <c r="CP3" s="248"/>
      <c r="CQ3" s="248"/>
      <c r="CR3" s="248"/>
      <c r="CS3" s="248"/>
      <c r="CT3" s="248"/>
      <c r="CU3" s="248"/>
      <c r="CV3" s="248"/>
      <c r="CW3" s="248"/>
      <c r="CX3" s="248"/>
      <c r="CY3" s="248"/>
      <c r="CZ3" s="248"/>
      <c r="DA3" s="248"/>
      <c r="DB3" s="248"/>
      <c r="DC3" s="248"/>
      <c r="DD3" s="63"/>
      <c r="DF3" s="247" t="s">
        <v>234</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233</v>
      </c>
      <c r="FM3" s="244"/>
      <c r="FN3" s="244"/>
      <c r="FO3" s="244"/>
      <c r="FP3" s="244"/>
      <c r="FQ3" s="244"/>
      <c r="FR3" s="244"/>
      <c r="FS3" s="244"/>
      <c r="FT3" s="244"/>
      <c r="FU3" s="244"/>
      <c r="FV3" s="244"/>
      <c r="FW3" s="244"/>
      <c r="FX3" s="244"/>
      <c r="FY3" s="244"/>
      <c r="FZ3" s="244"/>
      <c r="GA3" s="169"/>
      <c r="GB3" s="169"/>
      <c r="GC3" s="243" t="s">
        <v>232</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231</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230</v>
      </c>
      <c r="AC4" t="s">
        <v>229</v>
      </c>
      <c r="AD4" t="s">
        <v>228</v>
      </c>
      <c r="AE4" t="s">
        <v>227</v>
      </c>
      <c r="AF4" t="s">
        <v>125</v>
      </c>
      <c r="AG4" t="s">
        <v>124</v>
      </c>
      <c r="AH4" t="s">
        <v>123</v>
      </c>
      <c r="AI4" t="s">
        <v>122</v>
      </c>
      <c r="AJ4" t="s">
        <v>230</v>
      </c>
      <c r="AK4" t="s">
        <v>229</v>
      </c>
      <c r="AL4" t="s">
        <v>228</v>
      </c>
      <c r="AM4" t="s">
        <v>227</v>
      </c>
      <c r="AO4" t="s">
        <v>226</v>
      </c>
      <c r="AP4" t="s">
        <v>225</v>
      </c>
      <c r="AQ4" t="s">
        <v>224</v>
      </c>
      <c r="AR4" t="s">
        <v>223</v>
      </c>
      <c r="AU4" s="61"/>
      <c r="AV4" s="448" t="s">
        <v>222</v>
      </c>
      <c r="AW4" s="448"/>
      <c r="AX4" s="448"/>
      <c r="AY4" s="448"/>
      <c r="AZ4" s="448"/>
      <c r="BA4" s="448"/>
      <c r="BB4" s="448"/>
      <c r="BC4" s="237"/>
      <c r="BD4" s="236"/>
      <c r="BM4" s="114"/>
      <c r="DF4" t="s">
        <v>97</v>
      </c>
      <c r="DG4" t="s">
        <v>97</v>
      </c>
      <c r="DH4" t="s">
        <v>97</v>
      </c>
      <c r="DI4" t="s">
        <v>97</v>
      </c>
      <c r="DJ4" t="s">
        <v>97</v>
      </c>
      <c r="DK4" t="s">
        <v>97</v>
      </c>
      <c r="DL4" t="s">
        <v>97</v>
      </c>
      <c r="DN4" t="s">
        <v>96</v>
      </c>
      <c r="DO4" t="s">
        <v>96</v>
      </c>
      <c r="DP4" t="s">
        <v>96</v>
      </c>
      <c r="DQ4" t="s">
        <v>96</v>
      </c>
      <c r="DR4" t="s">
        <v>96</v>
      </c>
      <c r="DS4" t="s">
        <v>96</v>
      </c>
      <c r="DT4" t="s">
        <v>96</v>
      </c>
      <c r="DU4" t="s">
        <v>96</v>
      </c>
      <c r="DV4" t="s">
        <v>221</v>
      </c>
      <c r="DW4" t="s">
        <v>221</v>
      </c>
      <c r="DX4" t="s">
        <v>221</v>
      </c>
      <c r="DY4" t="s">
        <v>221</v>
      </c>
      <c r="DZ4" t="s">
        <v>221</v>
      </c>
      <c r="EA4" t="s">
        <v>221</v>
      </c>
      <c r="EB4" t="s">
        <v>221</v>
      </c>
      <c r="EC4" t="s">
        <v>221</v>
      </c>
      <c r="ED4" t="s">
        <v>93</v>
      </c>
      <c r="EE4" t="s">
        <v>93</v>
      </c>
      <c r="EF4" t="s">
        <v>93</v>
      </c>
      <c r="EG4" t="s">
        <v>93</v>
      </c>
      <c r="EH4" t="s">
        <v>93</v>
      </c>
      <c r="EI4" t="s">
        <v>93</v>
      </c>
      <c r="EJ4" t="s">
        <v>93</v>
      </c>
      <c r="EK4" t="s">
        <v>93</v>
      </c>
      <c r="EL4" t="s">
        <v>94</v>
      </c>
      <c r="EM4" t="s">
        <v>94</v>
      </c>
      <c r="EN4" t="s">
        <v>94</v>
      </c>
      <c r="EO4" t="s">
        <v>94</v>
      </c>
      <c r="EP4" t="s">
        <v>94</v>
      </c>
      <c r="EQ4" t="s">
        <v>94</v>
      </c>
      <c r="ER4" t="s">
        <v>94</v>
      </c>
      <c r="ES4" t="s">
        <v>94</v>
      </c>
      <c r="ET4" t="s">
        <v>202</v>
      </c>
      <c r="EU4" t="s">
        <v>202</v>
      </c>
      <c r="EV4" t="s">
        <v>202</v>
      </c>
      <c r="EW4" t="s">
        <v>202</v>
      </c>
      <c r="EX4" t="s">
        <v>202</v>
      </c>
      <c r="EY4" t="s">
        <v>202</v>
      </c>
      <c r="EZ4" t="s">
        <v>202</v>
      </c>
      <c r="FA4" t="s">
        <v>202</v>
      </c>
      <c r="FB4" t="s">
        <v>220</v>
      </c>
      <c r="FC4" t="s">
        <v>220</v>
      </c>
      <c r="FD4" t="s">
        <v>220</v>
      </c>
      <c r="FE4" t="s">
        <v>220</v>
      </c>
      <c r="FF4" t="s">
        <v>220</v>
      </c>
      <c r="FG4" t="s">
        <v>220</v>
      </c>
      <c r="FH4" t="s">
        <v>220</v>
      </c>
      <c r="FI4" t="s">
        <v>220</v>
      </c>
      <c r="FK4" s="61"/>
      <c r="GK4" s="62"/>
      <c r="GL4" s="62"/>
      <c r="GM4" s="61"/>
      <c r="GN4" s="61"/>
      <c r="GO4" s="61"/>
      <c r="GP4" s="61"/>
      <c r="IE4" s="235" t="s">
        <v>219</v>
      </c>
      <c r="IX4" t="s">
        <v>365</v>
      </c>
    </row>
    <row r="5" spans="1:265" ht="60.75" customHeight="1" thickBot="1" x14ac:dyDescent="0.35">
      <c r="AB5" s="429" t="s">
        <v>218</v>
      </c>
      <c r="AC5" s="430"/>
      <c r="AD5" s="430"/>
      <c r="AE5" s="437"/>
      <c r="AF5" s="429" t="s">
        <v>217</v>
      </c>
      <c r="AG5" s="430"/>
      <c r="AH5" s="430"/>
      <c r="AI5" s="437"/>
      <c r="AJ5" s="429" t="s">
        <v>216</v>
      </c>
      <c r="AK5" s="430"/>
      <c r="AL5" s="430"/>
      <c r="AM5" s="430"/>
      <c r="AN5" s="437"/>
      <c r="AO5" s="429" t="s">
        <v>215</v>
      </c>
      <c r="AP5" s="430"/>
      <c r="AQ5" s="430"/>
      <c r="AR5" s="430"/>
      <c r="AS5" s="430"/>
      <c r="AT5" s="430"/>
      <c r="AU5" s="437"/>
      <c r="AV5" s="451" t="s">
        <v>214</v>
      </c>
      <c r="AW5" s="452"/>
      <c r="AX5" s="452"/>
      <c r="AY5" s="452"/>
      <c r="AZ5" s="452"/>
      <c r="BA5" s="452"/>
      <c r="BB5" s="452"/>
      <c r="BC5" s="233"/>
      <c r="BD5" s="234"/>
      <c r="BE5" s="441" t="s">
        <v>213</v>
      </c>
      <c r="BF5" s="441"/>
      <c r="BG5" s="441"/>
      <c r="BH5" s="441"/>
      <c r="BI5" s="233"/>
      <c r="BJ5" s="228"/>
      <c r="BK5" s="429" t="s">
        <v>212</v>
      </c>
      <c r="BL5" s="430"/>
      <c r="BM5" s="430"/>
      <c r="BN5" s="430"/>
      <c r="BO5" s="430"/>
      <c r="BP5" s="430"/>
      <c r="BQ5" s="430"/>
      <c r="BR5" s="430"/>
      <c r="BS5" s="437"/>
      <c r="BT5" s="429" t="s">
        <v>211</v>
      </c>
      <c r="BU5" s="430"/>
      <c r="BV5" s="430"/>
      <c r="BW5" s="430"/>
      <c r="BX5" s="430"/>
      <c r="BY5" s="430"/>
      <c r="BZ5" s="437"/>
      <c r="CA5" s="434" t="s">
        <v>210</v>
      </c>
      <c r="CB5" s="435"/>
      <c r="CC5" s="435"/>
      <c r="CD5" s="435"/>
      <c r="CE5" s="435"/>
      <c r="CF5" s="435"/>
      <c r="CG5" s="436"/>
      <c r="CH5" s="233"/>
      <c r="CI5" s="217"/>
      <c r="CJ5" s="438">
        <v>1970</v>
      </c>
      <c r="CK5" s="439"/>
      <c r="CL5" s="439"/>
      <c r="CM5" s="439"/>
      <c r="CN5" s="440"/>
      <c r="CO5" s="438">
        <v>1984</v>
      </c>
      <c r="CP5" s="439"/>
      <c r="CQ5" s="439"/>
      <c r="CR5" s="439"/>
      <c r="CS5" s="440"/>
      <c r="CT5" s="438">
        <v>2000</v>
      </c>
      <c r="CU5" s="439"/>
      <c r="CV5" s="439"/>
      <c r="CW5" s="439"/>
      <c r="CX5" s="440"/>
      <c r="CY5" s="438">
        <v>2012</v>
      </c>
      <c r="CZ5" s="439"/>
      <c r="DA5" s="439"/>
      <c r="DB5" s="439"/>
      <c r="DC5" s="440"/>
      <c r="DD5" s="232"/>
      <c r="DE5" s="231"/>
      <c r="DF5" s="429" t="s">
        <v>209</v>
      </c>
      <c r="DG5" s="430"/>
      <c r="DH5" s="430"/>
      <c r="DI5" s="430"/>
      <c r="DJ5" s="430"/>
      <c r="DK5" s="430"/>
      <c r="DL5" s="430"/>
      <c r="DM5" s="437"/>
      <c r="DN5" s="430" t="s">
        <v>208</v>
      </c>
      <c r="DO5" s="430"/>
      <c r="DP5" s="430"/>
      <c r="DQ5" s="430"/>
      <c r="DR5" s="430"/>
      <c r="DS5" s="430"/>
      <c r="DT5" s="430"/>
      <c r="DU5" s="430"/>
      <c r="DV5" s="429" t="s">
        <v>207</v>
      </c>
      <c r="DW5" s="430"/>
      <c r="DX5" s="430"/>
      <c r="DY5" s="430"/>
      <c r="DZ5" s="430"/>
      <c r="EA5" s="430"/>
      <c r="EB5" s="430"/>
      <c r="EC5" s="437"/>
      <c r="ED5" s="430" t="s">
        <v>206</v>
      </c>
      <c r="EE5" s="430"/>
      <c r="EF5" s="430"/>
      <c r="EG5" s="430"/>
      <c r="EH5" s="430"/>
      <c r="EI5" s="430"/>
      <c r="EJ5" s="430"/>
      <c r="EK5" s="430"/>
      <c r="EL5" s="429" t="s">
        <v>205</v>
      </c>
      <c r="EM5" s="430"/>
      <c r="EN5" s="430"/>
      <c r="EO5" s="430"/>
      <c r="EP5" s="430"/>
      <c r="EQ5" s="430"/>
      <c r="ER5" s="430"/>
      <c r="ES5" s="437"/>
      <c r="ET5" s="429" t="s">
        <v>204</v>
      </c>
      <c r="EU5" s="430"/>
      <c r="EV5" s="430"/>
      <c r="EW5" s="430"/>
      <c r="EX5" s="430"/>
      <c r="EY5" s="430"/>
      <c r="EZ5" s="430"/>
      <c r="FA5" s="437"/>
      <c r="FB5" s="429" t="s">
        <v>203</v>
      </c>
      <c r="FC5" s="430"/>
      <c r="FD5" s="430"/>
      <c r="FE5" s="430"/>
      <c r="FF5" s="430"/>
      <c r="FG5" s="430"/>
      <c r="FH5" s="430"/>
      <c r="FI5" s="437"/>
      <c r="FJ5" s="60"/>
      <c r="FK5" s="61"/>
      <c r="FL5" s="432" t="s">
        <v>97</v>
      </c>
      <c r="FM5" s="432"/>
      <c r="FN5" s="433"/>
      <c r="FO5" s="432" t="s">
        <v>96</v>
      </c>
      <c r="FP5" s="432"/>
      <c r="FQ5" s="432"/>
      <c r="FR5" s="431" t="s">
        <v>95</v>
      </c>
      <c r="FS5" s="432"/>
      <c r="FT5" s="433"/>
      <c r="FU5" s="432" t="s">
        <v>94</v>
      </c>
      <c r="FV5" s="432"/>
      <c r="FW5" s="432"/>
      <c r="FX5" s="431" t="s">
        <v>202</v>
      </c>
      <c r="FY5" s="432"/>
      <c r="FZ5" s="432"/>
      <c r="GA5" s="60"/>
      <c r="GB5" s="62"/>
      <c r="GC5" s="429" t="s">
        <v>201</v>
      </c>
      <c r="GD5" s="430"/>
      <c r="GE5" s="430"/>
      <c r="GF5" s="430"/>
      <c r="GG5" s="430"/>
      <c r="GH5" s="430"/>
      <c r="GI5" s="430"/>
      <c r="GJ5" s="437"/>
      <c r="GK5" s="429" t="s">
        <v>200</v>
      </c>
      <c r="GL5" s="430"/>
      <c r="GM5" s="430"/>
      <c r="GN5" s="430"/>
      <c r="GO5" s="430"/>
      <c r="GP5" s="437"/>
      <c r="GQ5" s="435" t="s">
        <v>199</v>
      </c>
      <c r="GR5" s="435"/>
      <c r="GS5" s="435"/>
      <c r="GT5" s="435"/>
      <c r="GU5" s="435"/>
      <c r="GV5" s="435"/>
      <c r="GW5" s="435"/>
      <c r="GX5" s="435"/>
      <c r="GY5" s="436"/>
      <c r="GZ5" s="434" t="s">
        <v>198</v>
      </c>
      <c r="HA5" s="435"/>
      <c r="HB5" s="435"/>
      <c r="HC5" s="435"/>
      <c r="HD5" s="434" t="s">
        <v>197</v>
      </c>
      <c r="HE5" s="435"/>
      <c r="HF5" s="435"/>
      <c r="HG5" s="435"/>
      <c r="HH5" s="423" t="s">
        <v>196</v>
      </c>
      <c r="HI5" s="424"/>
      <c r="HJ5" s="424"/>
      <c r="HK5" s="425"/>
      <c r="HM5" s="429" t="s">
        <v>195</v>
      </c>
      <c r="HN5" s="430"/>
      <c r="HO5" s="430"/>
      <c r="HP5" s="430"/>
      <c r="HQ5" s="430"/>
      <c r="HR5" s="430"/>
      <c r="HS5" s="429" t="s">
        <v>194</v>
      </c>
      <c r="HT5" s="430"/>
      <c r="HU5" s="430"/>
      <c r="HV5" s="430"/>
      <c r="HW5" s="430"/>
      <c r="HX5" s="430"/>
      <c r="HY5" s="429" t="s">
        <v>193</v>
      </c>
      <c r="HZ5" s="430"/>
      <c r="IA5" s="430"/>
      <c r="IB5" s="430"/>
      <c r="IC5" s="430"/>
      <c r="ID5" s="430"/>
      <c r="IE5" s="429" t="s">
        <v>192</v>
      </c>
      <c r="IF5" s="430"/>
      <c r="IG5" s="430"/>
      <c r="IH5" s="430"/>
      <c r="II5" s="437"/>
      <c r="IJ5" s="429" t="s">
        <v>191</v>
      </c>
      <c r="IK5" s="430"/>
      <c r="IL5" s="430"/>
      <c r="IM5" s="430"/>
      <c r="IN5" s="430"/>
      <c r="IO5" s="437"/>
      <c r="IP5" s="429" t="s">
        <v>190</v>
      </c>
      <c r="IQ5" s="430"/>
      <c r="IR5" s="430"/>
      <c r="IS5" s="430"/>
      <c r="IT5" s="430"/>
      <c r="IU5" s="437"/>
    </row>
    <row r="6" spans="1:265" ht="45.75" customHeight="1" thickBot="1" x14ac:dyDescent="0.35">
      <c r="A6" s="230"/>
      <c r="B6" s="423" t="s">
        <v>189</v>
      </c>
      <c r="C6" s="424"/>
      <c r="D6" s="424"/>
      <c r="E6" s="424"/>
      <c r="F6" s="424"/>
      <c r="G6" s="424"/>
      <c r="H6" s="424"/>
      <c r="I6" s="424"/>
      <c r="J6" s="424"/>
      <c r="K6" s="425"/>
      <c r="M6" s="426" t="s">
        <v>188</v>
      </c>
      <c r="N6" s="427"/>
      <c r="O6" s="427"/>
      <c r="P6" s="427"/>
      <c r="Q6" s="427"/>
      <c r="R6" s="427"/>
      <c r="S6" s="427"/>
      <c r="T6" s="427"/>
      <c r="U6" s="428"/>
      <c r="V6" s="429" t="s">
        <v>187</v>
      </c>
      <c r="W6" s="430"/>
      <c r="X6" s="430"/>
      <c r="Y6" s="430"/>
      <c r="Z6" s="437"/>
      <c r="AA6" s="227"/>
      <c r="AB6" s="71" t="s">
        <v>92</v>
      </c>
      <c r="AC6" s="70" t="s">
        <v>91</v>
      </c>
      <c r="AD6" s="70" t="s">
        <v>90</v>
      </c>
      <c r="AE6" s="211" t="s">
        <v>89</v>
      </c>
      <c r="AF6" s="71" t="s">
        <v>92</v>
      </c>
      <c r="AG6" s="71" t="s">
        <v>91</v>
      </c>
      <c r="AH6" s="71" t="s">
        <v>90</v>
      </c>
      <c r="AI6" s="71" t="s">
        <v>89</v>
      </c>
      <c r="AJ6" s="213" t="s">
        <v>92</v>
      </c>
      <c r="AK6" s="213" t="s">
        <v>91</v>
      </c>
      <c r="AL6" s="213" t="s">
        <v>90</v>
      </c>
      <c r="AM6" s="213" t="s">
        <v>89</v>
      </c>
      <c r="AN6" s="213" t="s">
        <v>72</v>
      </c>
      <c r="AO6" s="228" t="s">
        <v>92</v>
      </c>
      <c r="AP6" s="228" t="s">
        <v>91</v>
      </c>
      <c r="AQ6" s="228" t="s">
        <v>90</v>
      </c>
      <c r="AR6" s="228" t="s">
        <v>89</v>
      </c>
      <c r="AS6" s="228" t="s">
        <v>88</v>
      </c>
      <c r="AT6" s="228" t="s">
        <v>72</v>
      </c>
      <c r="AU6" s="229" t="s">
        <v>186</v>
      </c>
      <c r="AV6" s="228" t="str">
        <f>AO6</f>
        <v>P0-50</v>
      </c>
      <c r="AW6" s="228" t="str">
        <f>AP6</f>
        <v>P50-90</v>
      </c>
      <c r="AX6" s="228" t="str">
        <f>AQ6</f>
        <v>P90-100</v>
      </c>
      <c r="AY6" s="228" t="str">
        <f>AR6</f>
        <v>P99-100</v>
      </c>
      <c r="AZ6" s="228" t="s">
        <v>88</v>
      </c>
      <c r="BA6" s="193" t="s">
        <v>185</v>
      </c>
      <c r="BB6" s="193" t="s">
        <v>184</v>
      </c>
      <c r="BC6" s="193" t="s">
        <v>183</v>
      </c>
      <c r="BD6" s="193" t="s">
        <v>182</v>
      </c>
      <c r="BF6" s="58" t="s">
        <v>181</v>
      </c>
      <c r="BG6" s="58" t="s">
        <v>180</v>
      </c>
      <c r="BH6" s="58" t="s">
        <v>179</v>
      </c>
      <c r="BI6" s="60"/>
      <c r="BJ6" s="227"/>
      <c r="BK6" s="62" t="s">
        <v>83</v>
      </c>
      <c r="BL6" s="62" t="s">
        <v>92</v>
      </c>
      <c r="BM6" s="62" t="s">
        <v>91</v>
      </c>
      <c r="BN6" s="62" t="s">
        <v>90</v>
      </c>
      <c r="BO6" s="62" t="s">
        <v>89</v>
      </c>
      <c r="BP6" s="62" t="s">
        <v>72</v>
      </c>
      <c r="BQ6" s="62" t="s">
        <v>178</v>
      </c>
      <c r="BR6" s="62" t="s">
        <v>177</v>
      </c>
      <c r="BS6" s="170" t="s">
        <v>88</v>
      </c>
      <c r="BT6" s="71" t="s">
        <v>83</v>
      </c>
      <c r="BU6" s="70" t="s">
        <v>92</v>
      </c>
      <c r="BV6" s="70" t="s">
        <v>91</v>
      </c>
      <c r="BW6" s="70" t="s">
        <v>90</v>
      </c>
      <c r="BX6" s="70" t="s">
        <v>89</v>
      </c>
      <c r="BY6" s="70" t="s">
        <v>72</v>
      </c>
      <c r="BZ6" s="70" t="s">
        <v>88</v>
      </c>
      <c r="CA6" s="71" t="s">
        <v>83</v>
      </c>
      <c r="CB6" s="70" t="s">
        <v>92</v>
      </c>
      <c r="CC6" s="70" t="s">
        <v>91</v>
      </c>
      <c r="CD6" s="70" t="s">
        <v>90</v>
      </c>
      <c r="CE6" s="70" t="s">
        <v>89</v>
      </c>
      <c r="CF6" s="70" t="s">
        <v>72</v>
      </c>
      <c r="CG6" s="211" t="s">
        <v>88</v>
      </c>
      <c r="CH6" s="62"/>
      <c r="CI6" s="217"/>
      <c r="CJ6" s="226" t="s">
        <v>176</v>
      </c>
      <c r="CK6" s="225" t="s">
        <v>173</v>
      </c>
      <c r="CL6" s="225" t="s">
        <v>172</v>
      </c>
      <c r="CM6" s="224" t="s">
        <v>171</v>
      </c>
      <c r="CN6" s="223" t="s">
        <v>175</v>
      </c>
      <c r="CO6" s="226" t="s">
        <v>176</v>
      </c>
      <c r="CP6" s="225" t="s">
        <v>173</v>
      </c>
      <c r="CQ6" s="225" t="s">
        <v>172</v>
      </c>
      <c r="CR6" s="224" t="s">
        <v>171</v>
      </c>
      <c r="CS6" s="223" t="s">
        <v>175</v>
      </c>
      <c r="CT6" s="226" t="s">
        <v>176</v>
      </c>
      <c r="CU6" s="225" t="s">
        <v>173</v>
      </c>
      <c r="CV6" s="225" t="s">
        <v>172</v>
      </c>
      <c r="CW6" s="224" t="s">
        <v>171</v>
      </c>
      <c r="CX6" s="223" t="s">
        <v>175</v>
      </c>
      <c r="CY6" s="226" t="s">
        <v>176</v>
      </c>
      <c r="CZ6" s="225" t="s">
        <v>173</v>
      </c>
      <c r="DA6" s="225" t="s">
        <v>172</v>
      </c>
      <c r="DB6" s="224" t="s">
        <v>171</v>
      </c>
      <c r="DC6" s="223" t="s">
        <v>175</v>
      </c>
      <c r="DD6" s="222"/>
      <c r="DE6" s="180"/>
      <c r="DF6" s="216" t="s">
        <v>168</v>
      </c>
      <c r="DG6" s="215" t="s">
        <v>84</v>
      </c>
      <c r="DH6" s="215" t="s">
        <v>87</v>
      </c>
      <c r="DI6" s="215" t="s">
        <v>174</v>
      </c>
      <c r="DJ6" s="215" t="s">
        <v>173</v>
      </c>
      <c r="DK6" s="215" t="s">
        <v>172</v>
      </c>
      <c r="DL6" s="215" t="s">
        <v>171</v>
      </c>
      <c r="DM6" s="214" t="s">
        <v>170</v>
      </c>
      <c r="DN6" s="215" t="s">
        <v>168</v>
      </c>
      <c r="DO6" s="215" t="s">
        <v>84</v>
      </c>
      <c r="DP6" s="215" t="s">
        <v>87</v>
      </c>
      <c r="DQ6" s="215" t="s">
        <v>174</v>
      </c>
      <c r="DR6" s="215" t="s">
        <v>173</v>
      </c>
      <c r="DS6" s="215" t="s">
        <v>172</v>
      </c>
      <c r="DT6" s="215" t="s">
        <v>171</v>
      </c>
      <c r="DU6" s="215" t="s">
        <v>170</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168</v>
      </c>
      <c r="EE6" s="215" t="s">
        <v>84</v>
      </c>
      <c r="EF6" s="215" t="s">
        <v>87</v>
      </c>
      <c r="EG6" s="215" t="s">
        <v>174</v>
      </c>
      <c r="EH6" s="215" t="s">
        <v>173</v>
      </c>
      <c r="EI6" s="215" t="s">
        <v>172</v>
      </c>
      <c r="EJ6" s="215" t="s">
        <v>171</v>
      </c>
      <c r="EK6" s="215" t="s">
        <v>170</v>
      </c>
      <c r="EL6" s="221" t="s">
        <v>168</v>
      </c>
      <c r="EM6" s="217" t="s">
        <v>84</v>
      </c>
      <c r="EN6" s="217" t="s">
        <v>87</v>
      </c>
      <c r="EO6" s="217" t="s">
        <v>174</v>
      </c>
      <c r="EP6" s="217" t="s">
        <v>173</v>
      </c>
      <c r="EQ6" s="217" t="s">
        <v>172</v>
      </c>
      <c r="ER6" s="217" t="s">
        <v>171</v>
      </c>
      <c r="ES6" s="220" t="s">
        <v>170</v>
      </c>
      <c r="ET6" s="221" t="s">
        <v>168</v>
      </c>
      <c r="EU6" s="217" t="s">
        <v>84</v>
      </c>
      <c r="EV6" s="217" t="s">
        <v>87</v>
      </c>
      <c r="EW6" s="217" t="s">
        <v>174</v>
      </c>
      <c r="EX6" s="217" t="s">
        <v>173</v>
      </c>
      <c r="EY6" s="217" t="s">
        <v>172</v>
      </c>
      <c r="EZ6" s="217" t="s">
        <v>171</v>
      </c>
      <c r="FA6" s="220" t="s">
        <v>170</v>
      </c>
      <c r="FB6" s="221" t="s">
        <v>168</v>
      </c>
      <c r="FC6" s="217" t="s">
        <v>84</v>
      </c>
      <c r="FD6" s="217" t="s">
        <v>87</v>
      </c>
      <c r="FE6" s="217" t="s">
        <v>174</v>
      </c>
      <c r="FF6" s="217" t="s">
        <v>173</v>
      </c>
      <c r="FG6" s="217" t="s">
        <v>172</v>
      </c>
      <c r="FH6" s="217" t="s">
        <v>171</v>
      </c>
      <c r="FI6" s="220" t="s">
        <v>170</v>
      </c>
      <c r="FJ6" s="74"/>
      <c r="FK6" s="219" t="s">
        <v>169</v>
      </c>
      <c r="FL6" s="218" t="s">
        <v>168</v>
      </c>
      <c r="FM6" s="215" t="s">
        <v>84</v>
      </c>
      <c r="FN6" s="215" t="s">
        <v>87</v>
      </c>
      <c r="FO6" s="216" t="s">
        <v>168</v>
      </c>
      <c r="FP6" s="215" t="s">
        <v>84</v>
      </c>
      <c r="FQ6" s="214" t="s">
        <v>87</v>
      </c>
      <c r="FR6" s="215" t="s">
        <v>168</v>
      </c>
      <c r="FS6" s="215" t="s">
        <v>84</v>
      </c>
      <c r="FT6" s="215" t="s">
        <v>87</v>
      </c>
      <c r="FU6" s="216" t="s">
        <v>168</v>
      </c>
      <c r="FV6" s="215" t="s">
        <v>84</v>
      </c>
      <c r="FW6" s="214" t="s">
        <v>87</v>
      </c>
      <c r="FX6" s="215" t="s">
        <v>168</v>
      </c>
      <c r="FY6" s="215" t="s">
        <v>84</v>
      </c>
      <c r="FZ6" s="214" t="s">
        <v>87</v>
      </c>
      <c r="GA6" s="217"/>
      <c r="GB6" s="217"/>
      <c r="GC6" s="60" t="s">
        <v>117</v>
      </c>
      <c r="GD6" s="62" t="s">
        <v>167</v>
      </c>
      <c r="GE6" s="62" t="s">
        <v>166</v>
      </c>
      <c r="GF6" s="62" t="s">
        <v>165</v>
      </c>
      <c r="GG6" s="62" t="s">
        <v>164</v>
      </c>
      <c r="GH6" s="62" t="s">
        <v>163</v>
      </c>
      <c r="GI6" s="62" t="s">
        <v>162</v>
      </c>
      <c r="GJ6" s="170" t="s">
        <v>161</v>
      </c>
      <c r="GK6" s="74"/>
      <c r="GL6" s="84" t="s">
        <v>160</v>
      </c>
      <c r="GM6" s="62" t="s">
        <v>159</v>
      </c>
      <c r="GN6" s="62" t="s">
        <v>158</v>
      </c>
      <c r="GO6" s="62" t="s">
        <v>157</v>
      </c>
      <c r="GP6" s="170" t="s">
        <v>156</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155</v>
      </c>
      <c r="HI6" s="215" t="s">
        <v>154</v>
      </c>
      <c r="HJ6" s="215" t="s">
        <v>153</v>
      </c>
      <c r="HK6" s="214" t="s">
        <v>152</v>
      </c>
      <c r="HM6" s="213" t="s">
        <v>151</v>
      </c>
      <c r="HN6" s="212">
        <v>1970</v>
      </c>
      <c r="HO6" s="212">
        <v>1984</v>
      </c>
      <c r="HP6" s="212">
        <v>1995</v>
      </c>
      <c r="HQ6" s="212">
        <v>2000</v>
      </c>
      <c r="HR6" s="212">
        <v>2012</v>
      </c>
      <c r="HS6" s="213" t="s">
        <v>151</v>
      </c>
      <c r="HT6" s="212">
        <v>1970</v>
      </c>
      <c r="HU6" s="212">
        <v>1984</v>
      </c>
      <c r="HV6" s="212">
        <v>1995</v>
      </c>
      <c r="HW6" s="212">
        <v>2000</v>
      </c>
      <c r="HX6" s="212">
        <v>2012</v>
      </c>
      <c r="HY6" s="213" t="s">
        <v>151</v>
      </c>
      <c r="HZ6" s="212">
        <v>1970</v>
      </c>
      <c r="IA6" s="212">
        <v>1984</v>
      </c>
      <c r="IB6" s="212">
        <v>1995</v>
      </c>
      <c r="IC6" s="212">
        <v>2000</v>
      </c>
      <c r="ID6" s="212">
        <v>2012</v>
      </c>
      <c r="IE6" s="71" t="s">
        <v>92</v>
      </c>
      <c r="IF6" s="70" t="s">
        <v>91</v>
      </c>
      <c r="IG6" s="70" t="s">
        <v>90</v>
      </c>
      <c r="IH6" s="70" t="s">
        <v>89</v>
      </c>
      <c r="II6" s="211" t="s">
        <v>150</v>
      </c>
      <c r="IJ6" s="71" t="s">
        <v>92</v>
      </c>
      <c r="IK6" s="70" t="s">
        <v>91</v>
      </c>
      <c r="IL6" s="70" t="s">
        <v>90</v>
      </c>
      <c r="IM6" s="70" t="s">
        <v>89</v>
      </c>
      <c r="IN6" s="70" t="s">
        <v>150</v>
      </c>
      <c r="IO6" s="211" t="s">
        <v>72</v>
      </c>
      <c r="IP6" s="210" t="s">
        <v>92</v>
      </c>
      <c r="IQ6" s="209" t="s">
        <v>91</v>
      </c>
      <c r="IR6" s="209" t="s">
        <v>90</v>
      </c>
      <c r="IS6" s="209" t="s">
        <v>89</v>
      </c>
      <c r="IT6" s="209" t="s">
        <v>150</v>
      </c>
      <c r="IU6" s="208" t="s">
        <v>72</v>
      </c>
      <c r="IX6" s="207" t="s">
        <v>87</v>
      </c>
      <c r="IY6" s="207" t="s">
        <v>86</v>
      </c>
      <c r="IZ6" s="207" t="s">
        <v>85</v>
      </c>
      <c r="JA6" s="207" t="s">
        <v>84</v>
      </c>
      <c r="JB6" s="207" t="s">
        <v>87</v>
      </c>
      <c r="JC6" s="207" t="s">
        <v>86</v>
      </c>
      <c r="JD6" s="207" t="s">
        <v>85</v>
      </c>
      <c r="JE6" s="207" t="s">
        <v>84</v>
      </c>
    </row>
    <row r="7" spans="1:265" ht="73.5" customHeight="1" thickBot="1" x14ac:dyDescent="0.35">
      <c r="A7" s="190"/>
      <c r="B7" s="206" t="s">
        <v>149</v>
      </c>
      <c r="C7" s="206" t="s">
        <v>148</v>
      </c>
      <c r="D7" s="205" t="s">
        <v>147</v>
      </c>
      <c r="E7" s="204" t="s">
        <v>146</v>
      </c>
      <c r="F7" s="204" t="s">
        <v>145</v>
      </c>
      <c r="G7" s="204" t="s">
        <v>144</v>
      </c>
      <c r="H7" s="204" t="s">
        <v>143</v>
      </c>
      <c r="I7" s="203" t="s">
        <v>142</v>
      </c>
      <c r="J7" s="203" t="s">
        <v>141</v>
      </c>
      <c r="K7" s="202" t="s">
        <v>130</v>
      </c>
      <c r="L7" s="64"/>
      <c r="M7" s="201" t="s">
        <v>140</v>
      </c>
      <c r="N7" s="200" t="s">
        <v>132</v>
      </c>
      <c r="O7" s="200" t="s">
        <v>133</v>
      </c>
      <c r="P7" s="199" t="s">
        <v>139</v>
      </c>
      <c r="Q7" s="199" t="s">
        <v>138</v>
      </c>
      <c r="R7" s="199" t="s">
        <v>137</v>
      </c>
      <c r="S7" s="199" t="s">
        <v>136</v>
      </c>
      <c r="T7" s="199" t="s">
        <v>135</v>
      </c>
      <c r="U7" s="198" t="s">
        <v>134</v>
      </c>
      <c r="V7" s="197" t="s">
        <v>134</v>
      </c>
      <c r="W7" s="196" t="s">
        <v>133</v>
      </c>
      <c r="X7" s="195" t="s">
        <v>132</v>
      </c>
      <c r="Y7" s="194" t="s">
        <v>131</v>
      </c>
      <c r="Z7" t="s">
        <v>130</v>
      </c>
      <c r="AA7" s="190"/>
      <c r="AB7" s="193" t="s">
        <v>129</v>
      </c>
      <c r="AC7" s="193" t="s">
        <v>128</v>
      </c>
      <c r="AD7" s="193" t="s">
        <v>127</v>
      </c>
      <c r="AE7" s="193" t="s">
        <v>126</v>
      </c>
      <c r="AF7" s="193" t="s">
        <v>125</v>
      </c>
      <c r="AG7" s="193" t="s">
        <v>124</v>
      </c>
      <c r="AH7" s="193" t="s">
        <v>123</v>
      </c>
      <c r="AI7" s="193" t="s">
        <v>122</v>
      </c>
      <c r="AJ7" s="193" t="s">
        <v>121</v>
      </c>
      <c r="AK7" s="193" t="s">
        <v>120</v>
      </c>
      <c r="AL7" s="193" t="s">
        <v>119</v>
      </c>
      <c r="AM7" s="193" t="s">
        <v>118</v>
      </c>
      <c r="AN7" s="58"/>
      <c r="AO7" s="58"/>
      <c r="AP7" s="58"/>
      <c r="AQ7" s="58"/>
      <c r="AR7" s="58"/>
      <c r="AS7" s="58"/>
      <c r="AT7" s="58"/>
      <c r="AU7" s="58"/>
      <c r="AV7" s="58"/>
      <c r="AW7" s="58"/>
      <c r="AX7" s="58"/>
      <c r="AY7" s="58"/>
      <c r="AZ7" s="58"/>
      <c r="BA7" s="58"/>
      <c r="BB7" s="58"/>
      <c r="BC7" s="58"/>
      <c r="BD7" s="192"/>
      <c r="BE7" s="178" t="s">
        <v>117</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90</v>
      </c>
      <c r="IY7" s="189" t="s">
        <v>90</v>
      </c>
      <c r="IZ7" s="188" t="s">
        <v>90</v>
      </c>
      <c r="JA7" s="188" t="s">
        <v>90</v>
      </c>
      <c r="JB7" s="189" t="s">
        <v>89</v>
      </c>
      <c r="JC7" s="189" t="s">
        <v>89</v>
      </c>
      <c r="JD7" s="188" t="s">
        <v>89</v>
      </c>
      <c r="JE7" s="188" t="s">
        <v>89</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116</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115</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114</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82</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113</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81</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112</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80</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111</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79</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110</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78</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109</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77</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108</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76</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107</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75</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106</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74</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79</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73</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78</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72</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77</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75</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74</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72</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105</v>
      </c>
      <c r="BF25" s="175">
        <f>0.848425</f>
        <v>0.84842499999999998</v>
      </c>
      <c r="BG25" t="s">
        <v>104</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103</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102</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101</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100</v>
      </c>
      <c r="GO298">
        <f>(GO124-GO106)/($GK$124-$GK$106)</f>
        <v>3.7348601553175184E-3</v>
      </c>
      <c r="GP298">
        <f>(GP124-GP106)/($GK$124-$GK$106)</f>
        <v>2.8875387377209133E-3</v>
      </c>
    </row>
    <row r="299" spans="193:198" x14ac:dyDescent="0.3">
      <c r="GN299" s="58" t="s">
        <v>99</v>
      </c>
      <c r="GO299" s="65">
        <f>GO124-$GK$124*GO298</f>
        <v>-7.3504188077317343</v>
      </c>
      <c r="GP299" s="65">
        <f>GP124-$GK$124*GP298</f>
        <v>-5.6897624317142697</v>
      </c>
    </row>
    <row r="300" spans="193:198" x14ac:dyDescent="0.3">
      <c r="GN300" s="58" t="s">
        <v>98</v>
      </c>
      <c r="GO300" s="58">
        <f>(0.5-GO299)/GO298</f>
        <v>2101.931124932396</v>
      </c>
      <c r="GP300" s="58">
        <f>(0.5-GP299)/GP298</f>
        <v>2143.6119110214076</v>
      </c>
    </row>
  </sheetData>
  <mergeCells count="4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 ref="HD5:HG5"/>
    <mergeCell ref="ED5:EK5"/>
    <mergeCell ref="CJ5:CN5"/>
    <mergeCell ref="DN5:DU5"/>
    <mergeCell ref="AO5:AU5"/>
    <mergeCell ref="BK5:BS5"/>
    <mergeCell ref="BT5:BZ5"/>
    <mergeCell ref="BE5:BH5"/>
    <mergeCell ref="EL5:ES5"/>
    <mergeCell ref="ET5:FA5"/>
    <mergeCell ref="FB5:FI5"/>
    <mergeCell ref="DV5:EC5"/>
    <mergeCell ref="GZ5:HC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343</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3" t="s">
        <v>337</v>
      </c>
      <c r="C5" s="453"/>
      <c r="D5" s="453" t="s">
        <v>3</v>
      </c>
      <c r="E5" s="453"/>
      <c r="F5" s="453" t="s">
        <v>295</v>
      </c>
      <c r="G5" s="453"/>
      <c r="H5" s="453" t="s">
        <v>341</v>
      </c>
      <c r="I5" s="454"/>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345</v>
      </c>
      <c r="B178" s="27"/>
      <c r="C178" s="27"/>
      <c r="D178" s="319"/>
      <c r="E178" s="319"/>
      <c r="F178" s="27"/>
      <c r="G178" s="27"/>
      <c r="H178" s="27"/>
      <c r="I178" s="27"/>
      <c r="J178" s="27"/>
    </row>
    <row r="179" spans="1:10" ht="15" x14ac:dyDescent="0.25">
      <c r="A179" s="455" t="s">
        <v>346</v>
      </c>
      <c r="B179" s="455"/>
      <c r="C179" s="455"/>
      <c r="D179" s="455"/>
      <c r="E179" s="455"/>
      <c r="F179" s="455"/>
      <c r="G179" s="455"/>
      <c r="H179" s="455"/>
      <c r="I179" s="455"/>
      <c r="J179" s="27"/>
    </row>
    <row r="180" spans="1:10" ht="15" x14ac:dyDescent="0.25">
      <c r="A180" s="455"/>
      <c r="B180" s="455"/>
      <c r="C180" s="455"/>
      <c r="D180" s="455"/>
      <c r="E180" s="455"/>
      <c r="F180" s="455"/>
      <c r="G180" s="455"/>
      <c r="H180" s="455"/>
      <c r="I180" s="455"/>
      <c r="J180" s="27"/>
    </row>
    <row r="181" spans="1:10" ht="15" x14ac:dyDescent="0.25">
      <c r="A181" s="455"/>
      <c r="B181" s="455"/>
      <c r="C181" s="455"/>
      <c r="D181" s="455"/>
      <c r="E181" s="455"/>
      <c r="F181" s="455"/>
      <c r="G181" s="455"/>
      <c r="H181" s="455"/>
      <c r="I181" s="455"/>
      <c r="J181" s="27"/>
    </row>
    <row r="182" spans="1:10" ht="15" x14ac:dyDescent="0.25">
      <c r="A182" s="455"/>
      <c r="B182" s="455"/>
      <c r="C182" s="455"/>
      <c r="D182" s="455"/>
      <c r="E182" s="455"/>
      <c r="F182" s="455"/>
      <c r="G182" s="455"/>
      <c r="H182" s="455"/>
      <c r="I182" s="455"/>
      <c r="J182" s="27"/>
    </row>
    <row r="183" spans="1:10" ht="15" x14ac:dyDescent="0.25">
      <c r="A183" s="455"/>
      <c r="B183" s="455"/>
      <c r="C183" s="455"/>
      <c r="D183" s="455"/>
      <c r="E183" s="455"/>
      <c r="F183" s="455"/>
      <c r="G183" s="455"/>
      <c r="H183" s="455"/>
      <c r="I183" s="455"/>
      <c r="J183" s="27"/>
    </row>
    <row r="184" spans="1:10" ht="15" x14ac:dyDescent="0.25">
      <c r="A184" s="455"/>
      <c r="B184" s="455"/>
      <c r="C184" s="455"/>
      <c r="D184" s="455"/>
      <c r="E184" s="455"/>
      <c r="F184" s="455"/>
      <c r="G184" s="455"/>
      <c r="H184" s="455"/>
      <c r="I184" s="455"/>
      <c r="J184" s="27"/>
    </row>
    <row r="185" spans="1:10" ht="15" x14ac:dyDescent="0.25">
      <c r="A185" s="455"/>
      <c r="B185" s="455"/>
      <c r="C185" s="455"/>
      <c r="D185" s="455"/>
      <c r="E185" s="455"/>
      <c r="F185" s="455"/>
      <c r="G185" s="455"/>
      <c r="H185" s="455"/>
      <c r="I185" s="455"/>
      <c r="J185" s="27"/>
    </row>
    <row r="186" spans="1:10" ht="15" x14ac:dyDescent="0.25">
      <c r="A186" s="27"/>
      <c r="B186" s="27"/>
      <c r="C186" s="27"/>
      <c r="D186" s="319"/>
      <c r="E186" s="319"/>
      <c r="F186" s="27"/>
      <c r="G186" s="27"/>
      <c r="H186" s="27"/>
      <c r="I186" s="27"/>
      <c r="J186" s="27"/>
    </row>
    <row r="187" spans="1:10" ht="15" x14ac:dyDescent="0.25">
      <c r="A187" s="27" t="s">
        <v>342</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388</v>
      </c>
    </row>
    <row r="2" spans="1:10" ht="15" x14ac:dyDescent="0.25">
      <c r="A2" s="414" t="s">
        <v>0</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3" t="s">
        <v>337</v>
      </c>
      <c r="C5" s="453"/>
      <c r="D5" s="453" t="s">
        <v>3</v>
      </c>
      <c r="E5" s="453"/>
      <c r="F5" s="453" t="s">
        <v>295</v>
      </c>
      <c r="G5" s="453"/>
      <c r="H5" s="453" t="s">
        <v>341</v>
      </c>
      <c r="I5" s="454"/>
      <c r="J5" s="27"/>
    </row>
    <row r="6" spans="1:10" ht="15" customHeight="1" x14ac:dyDescent="0.25">
      <c r="A6" s="17">
        <f t="shared" ref="A6:A68" si="0">A7-1</f>
        <v>1700</v>
      </c>
      <c r="B6" s="11"/>
      <c r="C6" s="416">
        <v>0.10526668948071206</v>
      </c>
      <c r="D6" s="11"/>
      <c r="E6" s="416">
        <v>0.3</v>
      </c>
      <c r="F6" s="11"/>
      <c r="G6" s="11"/>
      <c r="H6" s="11"/>
      <c r="I6" s="415"/>
      <c r="J6" s="27"/>
    </row>
    <row r="7" spans="1:10" ht="15" customHeight="1" x14ac:dyDescent="0.25">
      <c r="A7" s="17">
        <f t="shared" si="0"/>
        <v>1701</v>
      </c>
      <c r="B7" s="11"/>
      <c r="D7" s="11"/>
      <c r="F7" s="11"/>
      <c r="G7" s="11"/>
      <c r="H7" s="11"/>
      <c r="I7" s="415"/>
      <c r="J7" s="27"/>
    </row>
    <row r="8" spans="1:10" ht="15" customHeight="1" x14ac:dyDescent="0.25">
      <c r="A8" s="17">
        <f t="shared" si="0"/>
        <v>1702</v>
      </c>
      <c r="B8" s="11"/>
      <c r="D8" s="11"/>
      <c r="F8" s="11"/>
      <c r="G8" s="11"/>
      <c r="H8" s="11"/>
      <c r="I8" s="415"/>
      <c r="J8" s="27"/>
    </row>
    <row r="9" spans="1:10" ht="15" customHeight="1" x14ac:dyDescent="0.25">
      <c r="A9" s="17">
        <f t="shared" si="0"/>
        <v>1703</v>
      </c>
      <c r="B9" s="11"/>
      <c r="D9" s="11"/>
      <c r="F9" s="11"/>
      <c r="G9" s="11"/>
      <c r="H9" s="11"/>
      <c r="I9" s="415"/>
      <c r="J9" s="27"/>
    </row>
    <row r="10" spans="1:10" ht="15" customHeight="1" x14ac:dyDescent="0.25">
      <c r="A10" s="17">
        <f t="shared" si="0"/>
        <v>1704</v>
      </c>
      <c r="B10" s="11"/>
      <c r="D10" s="11"/>
      <c r="F10" s="11"/>
      <c r="G10" s="11"/>
      <c r="H10" s="11"/>
      <c r="I10" s="415"/>
      <c r="J10" s="27"/>
    </row>
    <row r="11" spans="1:10" ht="15" customHeight="1" x14ac:dyDescent="0.25">
      <c r="A11" s="17">
        <f t="shared" si="0"/>
        <v>1705</v>
      </c>
      <c r="B11" s="11"/>
      <c r="D11" s="11"/>
      <c r="F11" s="11"/>
      <c r="G11" s="11"/>
      <c r="H11" s="11"/>
      <c r="I11" s="415"/>
      <c r="J11" s="27"/>
    </row>
    <row r="12" spans="1:10" ht="15" customHeight="1" x14ac:dyDescent="0.25">
      <c r="A12" s="17">
        <f t="shared" si="0"/>
        <v>1706</v>
      </c>
      <c r="B12" s="11"/>
      <c r="D12" s="11"/>
      <c r="F12" s="11"/>
      <c r="G12" s="11"/>
      <c r="H12" s="11"/>
      <c r="I12" s="415"/>
      <c r="J12" s="27"/>
    </row>
    <row r="13" spans="1:10" ht="15" customHeight="1" x14ac:dyDescent="0.25">
      <c r="A13" s="17">
        <f t="shared" si="0"/>
        <v>1707</v>
      </c>
      <c r="B13" s="11"/>
      <c r="D13" s="11"/>
      <c r="E13" s="11"/>
      <c r="F13" s="11"/>
      <c r="G13" s="11"/>
      <c r="H13" s="11"/>
      <c r="I13" s="415"/>
      <c r="J13" s="27"/>
    </row>
    <row r="14" spans="1:10" ht="15" customHeight="1" x14ac:dyDescent="0.25">
      <c r="A14" s="17">
        <f t="shared" si="0"/>
        <v>1708</v>
      </c>
      <c r="B14" s="11"/>
      <c r="D14" s="11"/>
      <c r="E14" s="11"/>
      <c r="F14" s="11"/>
      <c r="G14" s="11"/>
      <c r="H14" s="11"/>
      <c r="I14" s="415"/>
      <c r="J14" s="27"/>
    </row>
    <row r="15" spans="1:10" ht="15" customHeight="1" x14ac:dyDescent="0.25">
      <c r="A15" s="17">
        <f t="shared" si="0"/>
        <v>1709</v>
      </c>
      <c r="B15" s="11"/>
      <c r="D15" s="11"/>
      <c r="E15" s="11"/>
      <c r="F15" s="11"/>
      <c r="G15" s="11"/>
      <c r="H15" s="11"/>
      <c r="I15" s="415"/>
      <c r="J15" s="27"/>
    </row>
    <row r="16" spans="1:10" ht="15" customHeight="1" x14ac:dyDescent="0.25">
      <c r="A16" s="17">
        <f t="shared" si="0"/>
        <v>1710</v>
      </c>
      <c r="B16" s="11"/>
      <c r="C16" s="416">
        <v>9.9428621212183529E-2</v>
      </c>
      <c r="D16" s="11"/>
      <c r="E16" s="11"/>
      <c r="F16" s="11"/>
      <c r="G16" s="11"/>
      <c r="H16" s="11"/>
      <c r="I16" s="415"/>
      <c r="J16" s="27"/>
    </row>
    <row r="17" spans="1:10" ht="15" customHeight="1" x14ac:dyDescent="0.25">
      <c r="A17" s="17">
        <f t="shared" si="0"/>
        <v>1711</v>
      </c>
      <c r="B17" s="11"/>
      <c r="D17" s="11"/>
      <c r="E17" s="11"/>
      <c r="F17" s="11"/>
      <c r="G17" s="11"/>
      <c r="H17" s="11"/>
      <c r="I17" s="415"/>
      <c r="J17" s="27"/>
    </row>
    <row r="18" spans="1:10" ht="15" customHeight="1" x14ac:dyDescent="0.25">
      <c r="A18" s="17">
        <f t="shared" si="0"/>
        <v>1712</v>
      </c>
      <c r="B18" s="11"/>
      <c r="D18" s="11"/>
      <c r="E18" s="11"/>
      <c r="F18" s="11"/>
      <c r="G18" s="11"/>
      <c r="H18" s="11"/>
      <c r="I18" s="415"/>
      <c r="J18" s="27"/>
    </row>
    <row r="19" spans="1:10" ht="15" customHeight="1" x14ac:dyDescent="0.25">
      <c r="A19" s="17">
        <f t="shared" si="0"/>
        <v>1713</v>
      </c>
      <c r="B19" s="11"/>
      <c r="D19" s="11"/>
      <c r="E19" s="11"/>
      <c r="F19" s="11"/>
      <c r="G19" s="11"/>
      <c r="H19" s="11"/>
      <c r="I19" s="415"/>
      <c r="J19" s="27"/>
    </row>
    <row r="20" spans="1:10" ht="15" customHeight="1" x14ac:dyDescent="0.25">
      <c r="A20" s="17">
        <f t="shared" si="0"/>
        <v>1714</v>
      </c>
      <c r="B20" s="11"/>
      <c r="D20" s="11"/>
      <c r="E20" s="11"/>
      <c r="F20" s="11"/>
      <c r="G20" s="11"/>
      <c r="H20" s="11"/>
      <c r="I20" s="415"/>
      <c r="J20" s="27"/>
    </row>
    <row r="21" spans="1:10" ht="15" customHeight="1" x14ac:dyDescent="0.25">
      <c r="A21" s="17">
        <f t="shared" si="0"/>
        <v>1715</v>
      </c>
      <c r="B21" s="11"/>
      <c r="D21" s="11"/>
      <c r="E21" s="11"/>
      <c r="F21" s="11"/>
      <c r="G21" s="11"/>
      <c r="H21" s="11"/>
      <c r="I21" s="415"/>
      <c r="J21" s="27"/>
    </row>
    <row r="22" spans="1:10" ht="15" customHeight="1" x14ac:dyDescent="0.25">
      <c r="A22" s="17">
        <f t="shared" si="0"/>
        <v>1716</v>
      </c>
      <c r="B22" s="11"/>
      <c r="D22" s="11"/>
      <c r="E22" s="11"/>
      <c r="F22" s="11"/>
      <c r="G22" s="11"/>
      <c r="H22" s="11"/>
      <c r="I22" s="415"/>
      <c r="J22" s="27"/>
    </row>
    <row r="23" spans="1:10" ht="15" customHeight="1" x14ac:dyDescent="0.25">
      <c r="A23" s="17">
        <f t="shared" si="0"/>
        <v>1717</v>
      </c>
      <c r="B23" s="11"/>
      <c r="D23" s="11"/>
      <c r="E23" s="11"/>
      <c r="F23" s="11"/>
      <c r="G23" s="11"/>
      <c r="H23" s="11"/>
      <c r="I23" s="415"/>
      <c r="J23" s="27"/>
    </row>
    <row r="24" spans="1:10" ht="15" customHeight="1" x14ac:dyDescent="0.25">
      <c r="A24" s="17">
        <f t="shared" si="0"/>
        <v>1718</v>
      </c>
      <c r="B24" s="11"/>
      <c r="D24" s="11"/>
      <c r="E24" s="11"/>
      <c r="F24" s="11"/>
      <c r="G24" s="11"/>
      <c r="H24" s="11"/>
      <c r="I24" s="415"/>
      <c r="J24" s="27"/>
    </row>
    <row r="25" spans="1:10" ht="15" customHeight="1" x14ac:dyDescent="0.25">
      <c r="A25" s="17">
        <f t="shared" si="0"/>
        <v>1719</v>
      </c>
      <c r="B25" s="11"/>
      <c r="D25" s="11"/>
      <c r="E25" s="11"/>
      <c r="F25" s="11"/>
      <c r="G25" s="11"/>
      <c r="H25" s="11"/>
      <c r="I25" s="415"/>
      <c r="J25" s="27"/>
    </row>
    <row r="26" spans="1:10" ht="15" customHeight="1" x14ac:dyDescent="0.25">
      <c r="A26" s="17">
        <f t="shared" si="0"/>
        <v>1720</v>
      </c>
      <c r="B26" s="11"/>
      <c r="C26" s="416">
        <v>0.53193136981274924</v>
      </c>
      <c r="D26" s="11"/>
      <c r="E26" s="11"/>
      <c r="F26" s="11"/>
      <c r="G26" s="11"/>
      <c r="H26" s="11"/>
      <c r="I26" s="415"/>
      <c r="J26" s="27"/>
    </row>
    <row r="27" spans="1:10" ht="15" customHeight="1" x14ac:dyDescent="0.25">
      <c r="A27" s="17">
        <f t="shared" si="0"/>
        <v>1721</v>
      </c>
      <c r="B27" s="11"/>
      <c r="D27" s="11"/>
      <c r="E27" s="11"/>
      <c r="F27" s="11"/>
      <c r="G27" s="11"/>
      <c r="H27" s="11"/>
      <c r="I27" s="415"/>
      <c r="J27" s="27"/>
    </row>
    <row r="28" spans="1:10" ht="15" customHeight="1" x14ac:dyDescent="0.25">
      <c r="A28" s="17">
        <f t="shared" si="0"/>
        <v>1722</v>
      </c>
      <c r="B28" s="11"/>
      <c r="D28" s="11"/>
      <c r="E28" s="11"/>
      <c r="F28" s="11"/>
      <c r="G28" s="11"/>
      <c r="H28" s="11"/>
      <c r="I28" s="415"/>
      <c r="J28" s="27"/>
    </row>
    <row r="29" spans="1:10" ht="15" customHeight="1" x14ac:dyDescent="0.25">
      <c r="A29" s="17">
        <f t="shared" si="0"/>
        <v>1723</v>
      </c>
      <c r="B29" s="11"/>
      <c r="D29" s="11"/>
      <c r="E29" s="11"/>
      <c r="F29" s="11"/>
      <c r="G29" s="11"/>
      <c r="H29" s="11"/>
      <c r="I29" s="415"/>
      <c r="J29" s="27"/>
    </row>
    <row r="30" spans="1:10" ht="15" customHeight="1" x14ac:dyDescent="0.25">
      <c r="A30" s="17">
        <f t="shared" si="0"/>
        <v>1724</v>
      </c>
      <c r="B30" s="11"/>
      <c r="D30" s="11"/>
      <c r="E30" s="11"/>
      <c r="F30" s="11"/>
      <c r="G30" s="11"/>
      <c r="H30" s="11"/>
      <c r="I30" s="415"/>
      <c r="J30" s="27"/>
    </row>
    <row r="31" spans="1:10" ht="15" customHeight="1" x14ac:dyDescent="0.25">
      <c r="A31" s="17">
        <f t="shared" si="0"/>
        <v>1725</v>
      </c>
      <c r="B31" s="11"/>
      <c r="D31" s="11"/>
      <c r="E31" s="11"/>
      <c r="F31" s="11"/>
      <c r="G31" s="11"/>
      <c r="H31" s="11"/>
      <c r="I31" s="415"/>
      <c r="J31" s="27"/>
    </row>
    <row r="32" spans="1:10" ht="15" customHeight="1" x14ac:dyDescent="0.25">
      <c r="A32" s="17">
        <f t="shared" si="0"/>
        <v>1726</v>
      </c>
      <c r="B32" s="11"/>
      <c r="D32" s="11"/>
      <c r="E32" s="11"/>
      <c r="F32" s="11"/>
      <c r="G32" s="11"/>
      <c r="H32" s="11"/>
      <c r="I32" s="415"/>
      <c r="J32" s="27"/>
    </row>
    <row r="33" spans="1:10" ht="15" customHeight="1" x14ac:dyDescent="0.25">
      <c r="A33" s="17">
        <f t="shared" si="0"/>
        <v>1727</v>
      </c>
      <c r="B33" s="11"/>
      <c r="D33" s="11"/>
      <c r="E33" s="11"/>
      <c r="F33" s="11"/>
      <c r="G33" s="11"/>
      <c r="H33" s="11"/>
      <c r="I33" s="415"/>
      <c r="J33" s="27"/>
    </row>
    <row r="34" spans="1:10" ht="15" customHeight="1" x14ac:dyDescent="0.25">
      <c r="A34" s="17">
        <f t="shared" si="0"/>
        <v>1728</v>
      </c>
      <c r="B34" s="11"/>
      <c r="D34" s="11"/>
      <c r="E34" s="11"/>
      <c r="F34" s="11"/>
      <c r="G34" s="11"/>
      <c r="H34" s="11"/>
      <c r="I34" s="415"/>
      <c r="J34" s="27"/>
    </row>
    <row r="35" spans="1:10" ht="15" customHeight="1" x14ac:dyDescent="0.25">
      <c r="A35" s="17">
        <f t="shared" si="0"/>
        <v>1729</v>
      </c>
      <c r="B35" s="11"/>
      <c r="D35" s="11"/>
      <c r="E35" s="11"/>
      <c r="F35" s="11"/>
      <c r="G35" s="11"/>
      <c r="H35" s="11"/>
      <c r="I35" s="415"/>
      <c r="J35" s="27"/>
    </row>
    <row r="36" spans="1:10" ht="15" customHeight="1" x14ac:dyDescent="0.25">
      <c r="A36" s="17">
        <f t="shared" si="0"/>
        <v>1730</v>
      </c>
      <c r="B36" s="11"/>
      <c r="C36" s="416">
        <v>0.56740573942201811</v>
      </c>
      <c r="D36" s="11"/>
      <c r="E36" s="11"/>
      <c r="F36" s="11"/>
      <c r="G36" s="11"/>
      <c r="H36" s="11"/>
      <c r="I36" s="415"/>
      <c r="J36" s="27"/>
    </row>
    <row r="37" spans="1:10" ht="15" customHeight="1" x14ac:dyDescent="0.25">
      <c r="A37" s="17">
        <f t="shared" si="0"/>
        <v>1731</v>
      </c>
      <c r="B37" s="11"/>
      <c r="D37" s="11"/>
      <c r="E37" s="11"/>
      <c r="F37" s="11"/>
      <c r="G37" s="11"/>
      <c r="H37" s="11"/>
      <c r="I37" s="415"/>
      <c r="J37" s="27"/>
    </row>
    <row r="38" spans="1:10" ht="15" customHeight="1" x14ac:dyDescent="0.25">
      <c r="A38" s="17">
        <f t="shared" si="0"/>
        <v>1732</v>
      </c>
      <c r="B38" s="11"/>
      <c r="D38" s="11"/>
      <c r="E38" s="11"/>
      <c r="F38" s="11"/>
      <c r="G38" s="11"/>
      <c r="H38" s="11"/>
      <c r="I38" s="415"/>
      <c r="J38" s="27"/>
    </row>
    <row r="39" spans="1:10" ht="15" customHeight="1" x14ac:dyDescent="0.25">
      <c r="A39" s="17">
        <f t="shared" si="0"/>
        <v>1733</v>
      </c>
      <c r="B39" s="11"/>
      <c r="D39" s="11"/>
      <c r="E39" s="11"/>
      <c r="F39" s="11"/>
      <c r="G39" s="11"/>
      <c r="H39" s="11"/>
      <c r="I39" s="415"/>
      <c r="J39" s="27"/>
    </row>
    <row r="40" spans="1:10" ht="15" customHeight="1" x14ac:dyDescent="0.25">
      <c r="A40" s="17">
        <f t="shared" si="0"/>
        <v>1734</v>
      </c>
      <c r="B40" s="11"/>
      <c r="D40" s="11"/>
      <c r="E40" s="11"/>
      <c r="F40" s="11"/>
      <c r="G40" s="11"/>
      <c r="H40" s="11"/>
      <c r="I40" s="415"/>
      <c r="J40" s="27"/>
    </row>
    <row r="41" spans="1:10" ht="15" customHeight="1" x14ac:dyDescent="0.25">
      <c r="A41" s="17">
        <f t="shared" si="0"/>
        <v>1735</v>
      </c>
      <c r="B41" s="11"/>
      <c r="D41" s="11"/>
      <c r="E41" s="11"/>
      <c r="F41" s="11"/>
      <c r="G41" s="11"/>
      <c r="H41" s="11"/>
      <c r="I41" s="415"/>
      <c r="J41" s="27"/>
    </row>
    <row r="42" spans="1:10" ht="15" customHeight="1" x14ac:dyDescent="0.25">
      <c r="A42" s="17">
        <f t="shared" si="0"/>
        <v>1736</v>
      </c>
      <c r="B42" s="11"/>
      <c r="D42" s="11"/>
      <c r="E42" s="11"/>
      <c r="F42" s="11"/>
      <c r="G42" s="11"/>
      <c r="H42" s="11"/>
      <c r="I42" s="415"/>
      <c r="J42" s="27"/>
    </row>
    <row r="43" spans="1:10" ht="15" customHeight="1" x14ac:dyDescent="0.25">
      <c r="A43" s="17">
        <f t="shared" si="0"/>
        <v>1737</v>
      </c>
      <c r="B43" s="11"/>
      <c r="D43" s="11"/>
      <c r="E43" s="11"/>
      <c r="F43" s="11"/>
      <c r="G43" s="11"/>
      <c r="H43" s="11"/>
      <c r="I43" s="415"/>
      <c r="J43" s="27"/>
    </row>
    <row r="44" spans="1:10" ht="15" customHeight="1" x14ac:dyDescent="0.25">
      <c r="A44" s="17">
        <f t="shared" si="0"/>
        <v>1738</v>
      </c>
      <c r="B44" s="11"/>
      <c r="D44" s="11"/>
      <c r="E44" s="11"/>
      <c r="F44" s="11"/>
      <c r="G44" s="11"/>
      <c r="H44" s="11"/>
      <c r="I44" s="415"/>
      <c r="J44" s="27"/>
    </row>
    <row r="45" spans="1:10" ht="15" customHeight="1" x14ac:dyDescent="0.25">
      <c r="A45" s="17">
        <f t="shared" si="0"/>
        <v>1739</v>
      </c>
      <c r="B45" s="11"/>
      <c r="D45" s="11"/>
      <c r="E45" s="11"/>
      <c r="F45" s="11"/>
      <c r="G45" s="11"/>
      <c r="H45" s="11"/>
      <c r="I45" s="415"/>
      <c r="J45" s="27"/>
    </row>
    <row r="46" spans="1:10" ht="15" customHeight="1" x14ac:dyDescent="0.25">
      <c r="A46" s="17">
        <f t="shared" si="0"/>
        <v>1740</v>
      </c>
      <c r="B46" s="11"/>
      <c r="C46" s="416">
        <v>0.499694617976287</v>
      </c>
      <c r="D46" s="11"/>
      <c r="E46" s="11"/>
      <c r="F46" s="11"/>
      <c r="G46" s="11"/>
      <c r="H46" s="11"/>
      <c r="I46" s="415"/>
      <c r="J46" s="27"/>
    </row>
    <row r="47" spans="1:10" ht="15" customHeight="1" x14ac:dyDescent="0.25">
      <c r="A47" s="17">
        <f t="shared" si="0"/>
        <v>1741</v>
      </c>
      <c r="B47" s="11"/>
      <c r="D47" s="11"/>
      <c r="E47" s="11"/>
      <c r="F47" s="11"/>
      <c r="G47" s="11"/>
      <c r="H47" s="11"/>
      <c r="I47" s="415"/>
      <c r="J47" s="27"/>
    </row>
    <row r="48" spans="1:10" ht="15" customHeight="1" x14ac:dyDescent="0.25">
      <c r="A48" s="17">
        <f t="shared" si="0"/>
        <v>1742</v>
      </c>
      <c r="B48" s="11"/>
      <c r="D48" s="11"/>
      <c r="E48" s="11"/>
      <c r="F48" s="11"/>
      <c r="G48" s="11"/>
      <c r="H48" s="11"/>
      <c r="I48" s="415"/>
      <c r="J48" s="27"/>
    </row>
    <row r="49" spans="1:10" ht="15" customHeight="1" x14ac:dyDescent="0.25">
      <c r="A49" s="17">
        <f t="shared" si="0"/>
        <v>1743</v>
      </c>
      <c r="B49" s="11"/>
      <c r="D49" s="11"/>
      <c r="E49" s="11"/>
      <c r="F49" s="11"/>
      <c r="G49" s="11"/>
      <c r="H49" s="11"/>
      <c r="I49" s="415"/>
      <c r="J49" s="27"/>
    </row>
    <row r="50" spans="1:10" ht="15" customHeight="1" x14ac:dyDescent="0.25">
      <c r="A50" s="17">
        <f t="shared" si="0"/>
        <v>1744</v>
      </c>
      <c r="B50" s="11"/>
      <c r="D50" s="11"/>
      <c r="E50" s="11"/>
      <c r="F50" s="11"/>
      <c r="G50" s="11"/>
      <c r="H50" s="11"/>
      <c r="I50" s="415"/>
      <c r="J50" s="27"/>
    </row>
    <row r="51" spans="1:10" ht="15" customHeight="1" x14ac:dyDescent="0.25">
      <c r="A51" s="17">
        <f t="shared" si="0"/>
        <v>1745</v>
      </c>
      <c r="B51" s="11"/>
      <c r="D51" s="11"/>
      <c r="E51" s="11"/>
      <c r="F51" s="11"/>
      <c r="G51" s="11"/>
      <c r="H51" s="11"/>
      <c r="I51" s="415"/>
      <c r="J51" s="27"/>
    </row>
    <row r="52" spans="1:10" ht="15" customHeight="1" x14ac:dyDescent="0.25">
      <c r="A52" s="17">
        <f t="shared" si="0"/>
        <v>1746</v>
      </c>
      <c r="B52" s="11"/>
      <c r="D52" s="11"/>
      <c r="E52" s="11"/>
      <c r="F52" s="11"/>
      <c r="G52" s="11"/>
      <c r="H52" s="11"/>
      <c r="I52" s="415"/>
      <c r="J52" s="27"/>
    </row>
    <row r="53" spans="1:10" ht="15" customHeight="1" x14ac:dyDescent="0.25">
      <c r="A53" s="17">
        <f t="shared" si="0"/>
        <v>1747</v>
      </c>
      <c r="B53" s="11"/>
      <c r="D53" s="11"/>
      <c r="E53" s="11"/>
      <c r="F53" s="11"/>
      <c r="G53" s="11"/>
      <c r="H53" s="11"/>
      <c r="I53" s="415"/>
      <c r="J53" s="27"/>
    </row>
    <row r="54" spans="1:10" ht="15" customHeight="1" x14ac:dyDescent="0.25">
      <c r="A54" s="17">
        <f t="shared" si="0"/>
        <v>1748</v>
      </c>
      <c r="B54" s="11"/>
      <c r="D54" s="11"/>
      <c r="E54" s="11"/>
      <c r="F54" s="11"/>
      <c r="G54" s="11"/>
      <c r="H54" s="11"/>
      <c r="I54" s="415"/>
      <c r="J54" s="27"/>
    </row>
    <row r="55" spans="1:10" ht="15" customHeight="1" x14ac:dyDescent="0.25">
      <c r="A55" s="17">
        <f t="shared" si="0"/>
        <v>1749</v>
      </c>
      <c r="B55" s="11"/>
      <c r="D55" s="11"/>
      <c r="E55" s="11"/>
      <c r="F55" s="11"/>
      <c r="G55" s="11"/>
      <c r="H55" s="11"/>
      <c r="I55" s="415"/>
      <c r="J55" s="27"/>
    </row>
    <row r="56" spans="1:10" ht="15" customHeight="1" x14ac:dyDescent="0.25">
      <c r="A56" s="17">
        <f t="shared" si="0"/>
        <v>1750</v>
      </c>
      <c r="B56" s="11"/>
      <c r="C56" s="416">
        <v>0.76889732266457045</v>
      </c>
      <c r="D56" s="11"/>
      <c r="E56" s="416">
        <v>0.40922851668040355</v>
      </c>
      <c r="F56" s="11"/>
      <c r="G56" s="11"/>
      <c r="H56" s="11"/>
      <c r="I56" s="415"/>
      <c r="J56" s="27"/>
    </row>
    <row r="57" spans="1:10" ht="15" customHeight="1" x14ac:dyDescent="0.25">
      <c r="A57" s="17">
        <f t="shared" si="0"/>
        <v>1751</v>
      </c>
      <c r="B57" s="11"/>
      <c r="D57" s="11"/>
      <c r="F57" s="11"/>
      <c r="G57" s="11"/>
      <c r="H57" s="11"/>
      <c r="I57" s="415"/>
      <c r="J57" s="27"/>
    </row>
    <row r="58" spans="1:10" ht="15" customHeight="1" x14ac:dyDescent="0.25">
      <c r="A58" s="17">
        <f t="shared" si="0"/>
        <v>1752</v>
      </c>
      <c r="B58" s="11"/>
      <c r="D58" s="11"/>
      <c r="F58" s="11"/>
      <c r="G58" s="11"/>
      <c r="H58" s="11"/>
      <c r="I58" s="415"/>
      <c r="J58" s="27"/>
    </row>
    <row r="59" spans="1:10" ht="15" customHeight="1" x14ac:dyDescent="0.25">
      <c r="A59" s="17">
        <f t="shared" si="0"/>
        <v>1753</v>
      </c>
      <c r="B59" s="11"/>
      <c r="D59" s="11"/>
      <c r="F59" s="11"/>
      <c r="G59" s="11"/>
      <c r="H59" s="11"/>
      <c r="I59" s="415"/>
      <c r="J59" s="27"/>
    </row>
    <row r="60" spans="1:10" ht="15" customHeight="1" x14ac:dyDescent="0.25">
      <c r="A60" s="17">
        <f t="shared" si="0"/>
        <v>1754</v>
      </c>
      <c r="B60" s="11"/>
      <c r="D60" s="11"/>
      <c r="F60" s="11"/>
      <c r="G60" s="11"/>
      <c r="H60" s="11"/>
      <c r="I60" s="415"/>
      <c r="J60" s="27"/>
    </row>
    <row r="61" spans="1:10" ht="15" customHeight="1" x14ac:dyDescent="0.25">
      <c r="A61" s="17">
        <f t="shared" si="0"/>
        <v>1755</v>
      </c>
      <c r="B61" s="11"/>
      <c r="D61" s="11"/>
      <c r="F61" s="11"/>
      <c r="G61" s="11"/>
      <c r="H61" s="11"/>
      <c r="I61" s="415"/>
      <c r="J61" s="27"/>
    </row>
    <row r="62" spans="1:10" ht="15" customHeight="1" x14ac:dyDescent="0.25">
      <c r="A62" s="17">
        <f t="shared" si="0"/>
        <v>1756</v>
      </c>
      <c r="B62" s="11"/>
      <c r="D62" s="11"/>
      <c r="E62" s="11"/>
      <c r="F62" s="11"/>
      <c r="G62" s="11"/>
      <c r="H62" s="11"/>
      <c r="I62" s="415"/>
      <c r="J62" s="27"/>
    </row>
    <row r="63" spans="1:10" ht="15" customHeight="1" x14ac:dyDescent="0.25">
      <c r="A63" s="17">
        <f t="shared" si="0"/>
        <v>1757</v>
      </c>
      <c r="B63" s="11"/>
      <c r="D63" s="11"/>
      <c r="E63" s="11"/>
      <c r="F63" s="11"/>
      <c r="G63" s="11"/>
      <c r="H63" s="11"/>
      <c r="I63" s="415"/>
      <c r="J63" s="27"/>
    </row>
    <row r="64" spans="1:10" ht="15" customHeight="1" x14ac:dyDescent="0.25">
      <c r="A64" s="17">
        <f t="shared" si="0"/>
        <v>1758</v>
      </c>
      <c r="B64" s="11"/>
      <c r="D64" s="11"/>
      <c r="E64" s="11"/>
      <c r="F64" s="11"/>
      <c r="G64" s="11"/>
      <c r="H64" s="11"/>
      <c r="I64" s="415"/>
      <c r="J64" s="27"/>
    </row>
    <row r="65" spans="1:10" ht="15" customHeight="1" x14ac:dyDescent="0.25">
      <c r="A65" s="17">
        <f t="shared" si="0"/>
        <v>1759</v>
      </c>
      <c r="B65" s="11"/>
      <c r="C65" s="11"/>
      <c r="D65" s="11"/>
      <c r="E65" s="11"/>
      <c r="F65" s="11"/>
      <c r="G65" s="11"/>
      <c r="H65" s="11"/>
      <c r="I65" s="415"/>
      <c r="J65" s="27"/>
    </row>
    <row r="66" spans="1:10" ht="15" customHeight="1" x14ac:dyDescent="0.25">
      <c r="A66" s="17">
        <f t="shared" si="0"/>
        <v>1760</v>
      </c>
      <c r="B66" s="11"/>
      <c r="C66" s="416">
        <v>0.70692359130702476</v>
      </c>
      <c r="D66" s="11"/>
      <c r="E66" s="11"/>
      <c r="F66" s="11"/>
      <c r="G66" s="11"/>
      <c r="H66" s="11"/>
      <c r="I66" s="415"/>
      <c r="J66" s="27"/>
    </row>
    <row r="67" spans="1:10" ht="15" customHeight="1" x14ac:dyDescent="0.25">
      <c r="A67" s="17">
        <f t="shared" si="0"/>
        <v>1761</v>
      </c>
      <c r="B67" s="11"/>
      <c r="D67" s="11"/>
      <c r="E67" s="11"/>
      <c r="F67" s="11"/>
      <c r="G67" s="11"/>
      <c r="H67" s="11"/>
      <c r="I67" s="415"/>
      <c r="J67" s="27"/>
    </row>
    <row r="68" spans="1:10" ht="15" customHeight="1" x14ac:dyDescent="0.25">
      <c r="A68" s="17">
        <f t="shared" si="0"/>
        <v>1762</v>
      </c>
      <c r="B68" s="11"/>
      <c r="D68" s="11"/>
      <c r="E68" s="11"/>
      <c r="F68" s="11"/>
      <c r="G68" s="11"/>
      <c r="H68" s="11"/>
      <c r="I68" s="415"/>
      <c r="J68" s="27"/>
    </row>
    <row r="69" spans="1:10" ht="15" customHeight="1" x14ac:dyDescent="0.25">
      <c r="A69" s="17">
        <f t="shared" ref="A69:A132" si="1">A70-1</f>
        <v>1763</v>
      </c>
      <c r="B69" s="11"/>
      <c r="D69" s="11"/>
      <c r="E69" s="11"/>
      <c r="F69" s="11"/>
      <c r="G69" s="11"/>
      <c r="H69" s="11"/>
      <c r="I69" s="415"/>
      <c r="J69" s="27"/>
    </row>
    <row r="70" spans="1:10" ht="15" customHeight="1" x14ac:dyDescent="0.25">
      <c r="A70" s="17">
        <f t="shared" si="1"/>
        <v>1764</v>
      </c>
      <c r="B70" s="11"/>
      <c r="D70" s="11"/>
      <c r="E70" s="11"/>
      <c r="F70" s="11"/>
      <c r="G70" s="11"/>
      <c r="H70" s="11"/>
      <c r="I70" s="415"/>
      <c r="J70" s="27"/>
    </row>
    <row r="71" spans="1:10" ht="15" customHeight="1" x14ac:dyDescent="0.25">
      <c r="A71" s="17">
        <f t="shared" si="1"/>
        <v>1765</v>
      </c>
      <c r="B71" s="11"/>
      <c r="D71" s="11"/>
      <c r="E71" s="11"/>
      <c r="F71" s="11"/>
      <c r="G71" s="11"/>
      <c r="H71" s="11"/>
      <c r="I71" s="415"/>
      <c r="J71" s="27"/>
    </row>
    <row r="72" spans="1:10" ht="15" customHeight="1" x14ac:dyDescent="0.25">
      <c r="A72" s="17">
        <f t="shared" si="1"/>
        <v>1766</v>
      </c>
      <c r="B72" s="11"/>
      <c r="D72" s="11"/>
      <c r="E72" s="11"/>
      <c r="F72" s="11"/>
      <c r="G72" s="11"/>
      <c r="H72" s="11"/>
      <c r="I72" s="415"/>
      <c r="J72" s="27"/>
    </row>
    <row r="73" spans="1:10" ht="15" customHeight="1" x14ac:dyDescent="0.25">
      <c r="A73" s="17">
        <f t="shared" si="1"/>
        <v>1767</v>
      </c>
      <c r="B73" s="11"/>
      <c r="D73" s="11"/>
      <c r="E73" s="11"/>
      <c r="F73" s="11"/>
      <c r="G73" s="11"/>
      <c r="H73" s="11"/>
      <c r="I73" s="415"/>
      <c r="J73" s="27"/>
    </row>
    <row r="74" spans="1:10" ht="15" customHeight="1" x14ac:dyDescent="0.25">
      <c r="A74" s="17">
        <f t="shared" si="1"/>
        <v>1768</v>
      </c>
      <c r="B74" s="11"/>
      <c r="C74" s="11"/>
      <c r="D74" s="11"/>
      <c r="E74" s="11"/>
      <c r="F74" s="11"/>
      <c r="G74" s="11"/>
      <c r="H74" s="11"/>
      <c r="I74" s="415"/>
      <c r="J74" s="27"/>
    </row>
    <row r="75" spans="1:10" ht="15" customHeight="1" x14ac:dyDescent="0.25">
      <c r="A75" s="17">
        <f t="shared" si="1"/>
        <v>1769</v>
      </c>
      <c r="B75" s="11"/>
      <c r="C75" s="11"/>
      <c r="D75" s="11"/>
      <c r="E75" s="11"/>
      <c r="F75" s="11"/>
      <c r="G75" s="11"/>
      <c r="H75" s="11"/>
      <c r="I75" s="415"/>
      <c r="J75" s="27"/>
    </row>
    <row r="76" spans="1:10" ht="15" customHeight="1" x14ac:dyDescent="0.25">
      <c r="A76" s="17">
        <f t="shared" si="1"/>
        <v>1770</v>
      </c>
      <c r="B76" s="11"/>
      <c r="C76" s="416">
        <v>0.9496272276046811</v>
      </c>
      <c r="D76" s="11"/>
      <c r="E76" s="416">
        <v>0.55000000000000004</v>
      </c>
      <c r="F76" s="11"/>
      <c r="G76" s="11"/>
      <c r="H76" s="11"/>
      <c r="I76" s="415"/>
      <c r="J76" s="27"/>
    </row>
    <row r="77" spans="1:10" ht="15" customHeight="1" x14ac:dyDescent="0.25">
      <c r="A77" s="17">
        <f t="shared" si="1"/>
        <v>1771</v>
      </c>
      <c r="B77" s="11"/>
      <c r="D77" s="11"/>
      <c r="F77" s="11"/>
      <c r="G77" s="11"/>
      <c r="H77" s="11"/>
      <c r="I77" s="415"/>
      <c r="J77" s="27"/>
    </row>
    <row r="78" spans="1:10" ht="15" customHeight="1" x14ac:dyDescent="0.25">
      <c r="A78" s="17">
        <f t="shared" si="1"/>
        <v>1772</v>
      </c>
      <c r="B78" s="11"/>
      <c r="D78" s="11"/>
      <c r="F78" s="11"/>
      <c r="G78" s="11"/>
      <c r="H78" s="11"/>
      <c r="I78" s="415"/>
      <c r="J78" s="27"/>
    </row>
    <row r="79" spans="1:10" ht="15" customHeight="1" x14ac:dyDescent="0.25">
      <c r="A79" s="17">
        <f t="shared" si="1"/>
        <v>1773</v>
      </c>
      <c r="B79" s="11"/>
      <c r="D79" s="11"/>
      <c r="F79" s="11"/>
      <c r="G79" s="11"/>
      <c r="H79" s="11"/>
      <c r="I79" s="415"/>
      <c r="J79" s="27"/>
    </row>
    <row r="80" spans="1:10" ht="15" customHeight="1" x14ac:dyDescent="0.25">
      <c r="A80" s="17">
        <f t="shared" si="1"/>
        <v>1774</v>
      </c>
      <c r="B80" s="11"/>
      <c r="D80" s="11"/>
      <c r="F80" s="11"/>
      <c r="G80" s="11"/>
      <c r="H80" s="11"/>
      <c r="I80" s="415"/>
      <c r="J80" s="27"/>
    </row>
    <row r="81" spans="1:10" ht="15" customHeight="1" x14ac:dyDescent="0.25">
      <c r="A81" s="17">
        <f t="shared" si="1"/>
        <v>1775</v>
      </c>
      <c r="B81" s="11"/>
      <c r="D81" s="11"/>
      <c r="E81" s="11"/>
      <c r="F81" s="11"/>
      <c r="G81" s="11"/>
      <c r="H81" s="11"/>
      <c r="I81" s="415"/>
      <c r="J81" s="27"/>
    </row>
    <row r="82" spans="1:10" ht="15" customHeight="1" x14ac:dyDescent="0.25">
      <c r="A82" s="17">
        <f t="shared" si="1"/>
        <v>1776</v>
      </c>
      <c r="B82" s="11"/>
      <c r="D82" s="11"/>
      <c r="E82" s="11"/>
      <c r="F82" s="11"/>
      <c r="G82" s="11"/>
      <c r="H82" s="11"/>
      <c r="I82" s="415"/>
      <c r="J82" s="27"/>
    </row>
    <row r="83" spans="1:10" ht="15" customHeight="1" x14ac:dyDescent="0.25">
      <c r="A83" s="17">
        <f t="shared" si="1"/>
        <v>1777</v>
      </c>
      <c r="B83" s="11"/>
      <c r="C83" s="11"/>
      <c r="D83" s="11"/>
      <c r="E83" s="11"/>
      <c r="F83" s="11"/>
      <c r="G83" s="11"/>
      <c r="H83" s="11"/>
      <c r="I83" s="415"/>
      <c r="J83" s="27"/>
    </row>
    <row r="84" spans="1:10" ht="15" customHeight="1" x14ac:dyDescent="0.25">
      <c r="A84" s="17">
        <f t="shared" si="1"/>
        <v>1778</v>
      </c>
      <c r="B84" s="11"/>
      <c r="C84" s="11"/>
      <c r="D84" s="11"/>
      <c r="E84" s="11"/>
      <c r="F84" s="11"/>
      <c r="G84" s="11"/>
      <c r="H84" s="11"/>
      <c r="I84" s="415"/>
      <c r="J84" s="27"/>
    </row>
    <row r="85" spans="1:10" ht="15" customHeight="1" x14ac:dyDescent="0.25">
      <c r="A85" s="17">
        <f t="shared" si="1"/>
        <v>1779</v>
      </c>
      <c r="B85" s="11"/>
      <c r="C85" s="11"/>
      <c r="D85" s="11"/>
      <c r="E85" s="11"/>
      <c r="F85" s="11"/>
      <c r="G85" s="11"/>
      <c r="H85" s="11"/>
      <c r="I85" s="415"/>
      <c r="J85" s="27"/>
    </row>
    <row r="86" spans="1:10" ht="15" customHeight="1" x14ac:dyDescent="0.25">
      <c r="A86" s="17">
        <f t="shared" si="1"/>
        <v>1780</v>
      </c>
      <c r="B86" s="11"/>
      <c r="C86" s="416">
        <v>0.67274346184702116</v>
      </c>
      <c r="D86" s="11"/>
      <c r="E86" s="416">
        <f>55%+0.25</f>
        <v>0.8</v>
      </c>
      <c r="F86" s="11"/>
      <c r="G86" s="11"/>
      <c r="H86" s="11"/>
      <c r="I86" s="415"/>
      <c r="J86" s="27"/>
    </row>
    <row r="87" spans="1:10" ht="15" customHeight="1" x14ac:dyDescent="0.25">
      <c r="A87" s="17">
        <f t="shared" si="1"/>
        <v>1781</v>
      </c>
      <c r="B87" s="11"/>
      <c r="D87" s="11"/>
      <c r="E87" s="11"/>
      <c r="F87" s="11"/>
      <c r="G87" s="11"/>
      <c r="H87" s="11"/>
      <c r="I87" s="415"/>
      <c r="J87" s="27"/>
    </row>
    <row r="88" spans="1:10" ht="15" customHeight="1" x14ac:dyDescent="0.25">
      <c r="A88" s="17">
        <f t="shared" si="1"/>
        <v>1782</v>
      </c>
      <c r="B88" s="11"/>
      <c r="D88" s="11"/>
      <c r="E88" s="11"/>
      <c r="F88" s="11"/>
      <c r="G88" s="11"/>
      <c r="H88" s="11"/>
      <c r="I88" s="415"/>
      <c r="J88" s="27"/>
    </row>
    <row r="89" spans="1:10" ht="15" customHeight="1" x14ac:dyDescent="0.25">
      <c r="A89" s="17">
        <f t="shared" si="1"/>
        <v>1783</v>
      </c>
      <c r="B89" s="11"/>
      <c r="D89" s="11"/>
      <c r="E89" s="11"/>
      <c r="F89" s="11"/>
      <c r="G89" s="11"/>
      <c r="H89" s="11"/>
      <c r="I89" s="415"/>
      <c r="J89" s="27"/>
    </row>
    <row r="90" spans="1:10" ht="15" customHeight="1" x14ac:dyDescent="0.25">
      <c r="A90" s="17">
        <f t="shared" si="1"/>
        <v>1784</v>
      </c>
      <c r="B90" s="11"/>
      <c r="D90" s="11"/>
      <c r="E90" s="11"/>
      <c r="F90" s="11"/>
      <c r="G90" s="11"/>
      <c r="H90" s="11"/>
      <c r="I90" s="415"/>
      <c r="J90" s="27"/>
    </row>
    <row r="91" spans="1:10" ht="15" customHeight="1" x14ac:dyDescent="0.25">
      <c r="A91" s="17">
        <f t="shared" si="1"/>
        <v>1785</v>
      </c>
      <c r="B91" s="11"/>
      <c r="D91" s="11"/>
      <c r="E91" s="11"/>
      <c r="F91" s="11"/>
      <c r="G91" s="11"/>
      <c r="H91" s="11"/>
      <c r="I91" s="415"/>
      <c r="J91" s="27"/>
    </row>
    <row r="92" spans="1:10" ht="15" customHeight="1" x14ac:dyDescent="0.25">
      <c r="A92" s="17">
        <f t="shared" si="1"/>
        <v>1786</v>
      </c>
      <c r="B92" s="11"/>
      <c r="C92" s="11"/>
      <c r="D92" s="11"/>
      <c r="E92" s="11"/>
      <c r="F92" s="11"/>
      <c r="G92" s="11"/>
      <c r="H92" s="11"/>
      <c r="I92" s="415"/>
      <c r="J92" s="27"/>
    </row>
    <row r="93" spans="1:10" ht="15" customHeight="1" x14ac:dyDescent="0.25">
      <c r="A93" s="17">
        <f t="shared" si="1"/>
        <v>1787</v>
      </c>
      <c r="B93" s="11"/>
      <c r="C93" s="11"/>
      <c r="D93" s="11"/>
      <c r="E93" s="11"/>
      <c r="F93" s="11"/>
      <c r="G93" s="11"/>
      <c r="H93" s="11"/>
      <c r="I93" s="415"/>
      <c r="J93" s="27"/>
    </row>
    <row r="94" spans="1:10" ht="15" customHeight="1" x14ac:dyDescent="0.25">
      <c r="A94" s="17">
        <f t="shared" si="1"/>
        <v>1788</v>
      </c>
      <c r="B94" s="11"/>
      <c r="C94" s="11"/>
      <c r="D94" s="11"/>
      <c r="E94" s="11"/>
      <c r="F94" s="11"/>
      <c r="G94" s="11"/>
      <c r="H94" s="11"/>
      <c r="I94" s="415"/>
      <c r="J94" s="27"/>
    </row>
    <row r="95" spans="1:10" ht="15" customHeight="1" x14ac:dyDescent="0.25">
      <c r="A95" s="17">
        <f t="shared" si="1"/>
        <v>1789</v>
      </c>
      <c r="B95" s="11"/>
      <c r="C95" s="11"/>
      <c r="D95" s="11"/>
      <c r="E95" s="11"/>
      <c r="F95" s="11"/>
      <c r="G95" s="11"/>
      <c r="H95" s="11"/>
      <c r="I95" s="415"/>
      <c r="J95" s="27"/>
    </row>
    <row r="96" spans="1:10" ht="15" customHeight="1" x14ac:dyDescent="0.25">
      <c r="A96" s="17">
        <f t="shared" si="1"/>
        <v>1790</v>
      </c>
      <c r="B96" s="11"/>
      <c r="C96" s="416">
        <v>1.2166506854198038</v>
      </c>
      <c r="D96" s="11"/>
      <c r="E96" s="416">
        <f>55%+0.35</f>
        <v>0.9</v>
      </c>
      <c r="F96" s="11"/>
      <c r="G96" s="11"/>
      <c r="H96" s="11"/>
      <c r="I96" s="415"/>
      <c r="J96" s="27"/>
    </row>
    <row r="97" spans="1:10" ht="15" customHeight="1" x14ac:dyDescent="0.25">
      <c r="A97" s="17">
        <f t="shared" si="1"/>
        <v>1791</v>
      </c>
      <c r="B97" s="11"/>
      <c r="D97" s="11"/>
      <c r="E97" s="11"/>
      <c r="F97" s="11"/>
      <c r="G97" s="11"/>
      <c r="H97" s="11"/>
      <c r="I97" s="415"/>
      <c r="J97" s="27"/>
    </row>
    <row r="98" spans="1:10" ht="15" customHeight="1" x14ac:dyDescent="0.25">
      <c r="A98" s="17">
        <f t="shared" si="1"/>
        <v>1792</v>
      </c>
      <c r="B98" s="11"/>
      <c r="D98" s="11"/>
      <c r="E98" s="11"/>
      <c r="F98" s="11"/>
      <c r="G98" s="11"/>
      <c r="H98" s="11"/>
      <c r="I98" s="415"/>
      <c r="J98" s="27"/>
    </row>
    <row r="99" spans="1:10" ht="15" customHeight="1" x14ac:dyDescent="0.25">
      <c r="A99" s="17">
        <f t="shared" si="1"/>
        <v>1793</v>
      </c>
      <c r="B99" s="11"/>
      <c r="D99" s="11"/>
      <c r="E99" s="11"/>
      <c r="F99" s="11"/>
      <c r="G99" s="11"/>
      <c r="H99" s="11"/>
      <c r="I99" s="415"/>
      <c r="J99" s="27"/>
    </row>
    <row r="100" spans="1:10" ht="15" customHeight="1" x14ac:dyDescent="0.25">
      <c r="A100" s="17">
        <f t="shared" si="1"/>
        <v>1794</v>
      </c>
      <c r="B100" s="11"/>
      <c r="D100" s="11"/>
      <c r="E100" s="11"/>
      <c r="F100" s="11"/>
      <c r="G100" s="11"/>
      <c r="H100" s="11"/>
      <c r="I100" s="415"/>
      <c r="J100" s="27"/>
    </row>
    <row r="101" spans="1:10" ht="15" customHeight="1" x14ac:dyDescent="0.25">
      <c r="A101" s="17">
        <f t="shared" si="1"/>
        <v>1795</v>
      </c>
      <c r="B101" s="11"/>
      <c r="C101" s="11"/>
      <c r="D101" s="11"/>
      <c r="E101" s="11"/>
      <c r="F101" s="11"/>
      <c r="G101" s="11"/>
      <c r="H101" s="11"/>
      <c r="I101" s="415"/>
      <c r="J101" s="27"/>
    </row>
    <row r="102" spans="1:10" ht="15" customHeight="1" x14ac:dyDescent="0.25">
      <c r="A102" s="17">
        <f t="shared" si="1"/>
        <v>1796</v>
      </c>
      <c r="B102" s="11"/>
      <c r="C102" s="11"/>
      <c r="D102" s="11"/>
      <c r="E102" s="11"/>
      <c r="F102" s="11"/>
      <c r="G102" s="11"/>
      <c r="H102" s="11"/>
      <c r="I102" s="415"/>
      <c r="J102" s="27"/>
    </row>
    <row r="103" spans="1:10" ht="15" customHeight="1" x14ac:dyDescent="0.25">
      <c r="A103" s="17">
        <f t="shared" si="1"/>
        <v>1797</v>
      </c>
      <c r="B103" s="11"/>
      <c r="C103" s="11"/>
      <c r="D103" s="11"/>
      <c r="E103" s="11"/>
      <c r="F103" s="11"/>
      <c r="G103" s="11"/>
      <c r="H103" s="11"/>
      <c r="I103" s="415"/>
      <c r="J103" s="27"/>
    </row>
    <row r="104" spans="1:10" ht="15" customHeight="1" x14ac:dyDescent="0.25">
      <c r="A104" s="17">
        <f t="shared" si="1"/>
        <v>1798</v>
      </c>
      <c r="B104" s="11"/>
      <c r="C104" s="11"/>
      <c r="D104" s="11"/>
      <c r="E104" s="11"/>
      <c r="F104" s="11"/>
      <c r="G104" s="11"/>
      <c r="H104" s="11"/>
      <c r="I104" s="415"/>
      <c r="J104" s="27"/>
    </row>
    <row r="105" spans="1:10" ht="15" customHeight="1" x14ac:dyDescent="0.25">
      <c r="A105" s="17">
        <f t="shared" si="1"/>
        <v>1799</v>
      </c>
      <c r="B105" s="11"/>
      <c r="C105" s="11"/>
      <c r="D105" s="11"/>
      <c r="E105" s="11"/>
      <c r="F105" s="11"/>
      <c r="G105" s="11"/>
      <c r="H105" s="11"/>
      <c r="I105" s="415"/>
      <c r="J105" s="27"/>
    </row>
    <row r="106" spans="1:10" ht="15" customHeight="1" x14ac:dyDescent="0.25">
      <c r="A106" s="17">
        <f t="shared" si="1"/>
        <v>1800</v>
      </c>
      <c r="B106" s="11"/>
      <c r="C106" s="416">
        <v>1.1820794818775604</v>
      </c>
      <c r="D106" s="11"/>
      <c r="E106" s="11"/>
      <c r="F106" s="11"/>
      <c r="G106" s="11"/>
      <c r="H106" s="11"/>
      <c r="I106" s="415"/>
      <c r="J106" s="27"/>
    </row>
    <row r="107" spans="1:10" ht="15" customHeight="1" x14ac:dyDescent="0.25">
      <c r="A107" s="17">
        <f t="shared" si="1"/>
        <v>1801</v>
      </c>
      <c r="B107" s="11"/>
      <c r="C107" s="416"/>
      <c r="D107" s="11"/>
      <c r="E107" s="11"/>
      <c r="F107" s="11"/>
      <c r="G107" s="11"/>
      <c r="H107" s="11"/>
      <c r="I107" s="415"/>
      <c r="J107" s="27"/>
    </row>
    <row r="108" spans="1:10" ht="15" customHeight="1" x14ac:dyDescent="0.25">
      <c r="A108" s="17">
        <f t="shared" si="1"/>
        <v>1802</v>
      </c>
      <c r="B108" s="11"/>
      <c r="C108" s="416"/>
      <c r="D108" s="11"/>
      <c r="E108" s="11"/>
      <c r="F108" s="11"/>
      <c r="G108" s="11"/>
      <c r="H108" s="11"/>
      <c r="I108" s="415"/>
      <c r="J108" s="27"/>
    </row>
    <row r="109" spans="1:10" ht="15" customHeight="1" x14ac:dyDescent="0.25">
      <c r="A109" s="17">
        <f t="shared" si="1"/>
        <v>1803</v>
      </c>
      <c r="B109" s="11"/>
      <c r="C109" s="416"/>
      <c r="D109" s="11"/>
      <c r="E109" s="11"/>
      <c r="F109" s="11"/>
      <c r="G109" s="11"/>
      <c r="H109" s="11"/>
      <c r="I109" s="415"/>
      <c r="J109" s="27"/>
    </row>
    <row r="110" spans="1:10" ht="15" customHeight="1" x14ac:dyDescent="0.25">
      <c r="A110" s="17">
        <f t="shared" si="1"/>
        <v>1804</v>
      </c>
      <c r="B110" s="11"/>
      <c r="C110" s="11"/>
      <c r="D110" s="11"/>
      <c r="E110" s="11"/>
      <c r="F110" s="11"/>
      <c r="G110" s="11"/>
      <c r="H110" s="11"/>
      <c r="I110" s="415"/>
      <c r="J110" s="27"/>
    </row>
    <row r="111" spans="1:10" ht="15" customHeight="1" x14ac:dyDescent="0.25">
      <c r="A111" s="17">
        <f t="shared" si="1"/>
        <v>1805</v>
      </c>
      <c r="B111" s="11"/>
      <c r="C111" s="11"/>
      <c r="D111" s="11"/>
      <c r="E111" s="11"/>
      <c r="F111" s="11"/>
      <c r="G111" s="11"/>
      <c r="H111" s="11"/>
      <c r="I111" s="415"/>
      <c r="J111" s="27"/>
    </row>
    <row r="112" spans="1:10" ht="15" customHeight="1" x14ac:dyDescent="0.25">
      <c r="A112" s="17">
        <f t="shared" si="1"/>
        <v>1806</v>
      </c>
      <c r="B112" s="11"/>
      <c r="C112" s="11"/>
      <c r="D112" s="11"/>
      <c r="E112" s="11"/>
      <c r="F112" s="11"/>
      <c r="G112" s="11"/>
      <c r="H112" s="11"/>
      <c r="I112" s="415"/>
      <c r="J112" s="27"/>
    </row>
    <row r="113" spans="1:10" ht="15" customHeight="1" x14ac:dyDescent="0.25">
      <c r="A113" s="17">
        <f t="shared" si="1"/>
        <v>1807</v>
      </c>
      <c r="B113" s="11"/>
      <c r="C113" s="11"/>
      <c r="D113" s="11"/>
      <c r="E113" s="11"/>
      <c r="F113" s="11"/>
      <c r="G113" s="11"/>
      <c r="H113" s="11"/>
      <c r="I113" s="415"/>
      <c r="J113" s="27"/>
    </row>
    <row r="114" spans="1:10" ht="15" customHeight="1" x14ac:dyDescent="0.25">
      <c r="A114" s="17">
        <f t="shared" si="1"/>
        <v>1808</v>
      </c>
      <c r="B114" s="11"/>
      <c r="C114" s="11"/>
      <c r="D114" s="11"/>
      <c r="E114" s="11"/>
      <c r="F114" s="11"/>
      <c r="G114" s="11"/>
      <c r="H114" s="11"/>
      <c r="I114" s="415"/>
      <c r="J114" s="27"/>
    </row>
    <row r="115" spans="1:10" ht="15" customHeight="1" x14ac:dyDescent="0.25">
      <c r="A115" s="17">
        <f t="shared" si="1"/>
        <v>1809</v>
      </c>
      <c r="B115" s="11"/>
      <c r="C115" s="11"/>
      <c r="D115" s="11"/>
      <c r="E115" s="11"/>
      <c r="F115" s="11"/>
      <c r="G115" s="11"/>
      <c r="H115" s="11"/>
      <c r="I115" s="415"/>
      <c r="J115" s="27"/>
    </row>
    <row r="116" spans="1:10" ht="15" customHeight="1" x14ac:dyDescent="0.25">
      <c r="A116" s="17">
        <f t="shared" si="1"/>
        <v>1810</v>
      </c>
      <c r="B116" s="11"/>
      <c r="C116" s="416">
        <f>102.416579350077%+0.29</f>
        <v>1.31416579350077</v>
      </c>
      <c r="D116" s="11"/>
      <c r="E116" s="416">
        <v>0.14767045282019675</v>
      </c>
      <c r="F116" s="11"/>
      <c r="G116" s="11"/>
      <c r="H116" s="11"/>
      <c r="I116" s="415"/>
      <c r="J116" s="27"/>
    </row>
    <row r="117" spans="1:10" ht="15" customHeight="1" x14ac:dyDescent="0.25">
      <c r="A117" s="17">
        <f t="shared" si="1"/>
        <v>1811</v>
      </c>
      <c r="B117" s="11"/>
      <c r="D117" s="11"/>
      <c r="F117" s="11"/>
      <c r="G117" s="11"/>
      <c r="H117" s="11"/>
      <c r="I117" s="415"/>
      <c r="J117" s="27"/>
    </row>
    <row r="118" spans="1:10" ht="15" customHeight="1" x14ac:dyDescent="0.25">
      <c r="A118" s="17">
        <f t="shared" si="1"/>
        <v>1812</v>
      </c>
      <c r="B118" s="11"/>
      <c r="D118" s="11"/>
      <c r="F118" s="11"/>
      <c r="G118" s="11"/>
      <c r="H118" s="11"/>
      <c r="I118" s="415"/>
      <c r="J118" s="27"/>
    </row>
    <row r="119" spans="1:10" ht="15" customHeight="1" x14ac:dyDescent="0.25">
      <c r="A119" s="17">
        <f t="shared" si="1"/>
        <v>1813</v>
      </c>
      <c r="B119" s="11"/>
      <c r="C119" s="11"/>
      <c r="D119" s="11"/>
      <c r="F119" s="11"/>
      <c r="G119" s="11"/>
      <c r="H119" s="11"/>
      <c r="I119" s="415"/>
      <c r="J119" s="27"/>
    </row>
    <row r="120" spans="1:10" ht="15" customHeight="1" x14ac:dyDescent="0.25">
      <c r="A120" s="17">
        <f t="shared" si="1"/>
        <v>1814</v>
      </c>
      <c r="B120" s="11"/>
      <c r="C120" s="11"/>
      <c r="D120" s="11"/>
      <c r="E120" s="11"/>
      <c r="F120" s="11"/>
      <c r="G120" s="11"/>
      <c r="H120" s="11"/>
      <c r="I120" s="415"/>
      <c r="J120" s="27"/>
    </row>
    <row r="121" spans="1:10" ht="15" customHeight="1" x14ac:dyDescent="0.25">
      <c r="A121" s="17">
        <f t="shared" si="1"/>
        <v>1815</v>
      </c>
      <c r="B121" s="11"/>
      <c r="C121" s="11"/>
      <c r="D121" s="11"/>
      <c r="E121" s="11"/>
      <c r="F121" s="11"/>
      <c r="G121" s="11"/>
      <c r="H121" s="11"/>
      <c r="I121" s="415"/>
      <c r="J121" s="27"/>
    </row>
    <row r="122" spans="1:10" ht="15" customHeight="1" x14ac:dyDescent="0.25">
      <c r="A122" s="17">
        <f t="shared" si="1"/>
        <v>1816</v>
      </c>
      <c r="B122" s="11"/>
      <c r="C122" s="11"/>
      <c r="D122" s="11"/>
      <c r="E122" s="11"/>
      <c r="F122" s="11"/>
      <c r="G122" s="11"/>
      <c r="H122" s="11"/>
      <c r="I122" s="415"/>
      <c r="J122" s="27"/>
    </row>
    <row r="123" spans="1:10" ht="15" customHeight="1" x14ac:dyDescent="0.25">
      <c r="A123" s="17">
        <f t="shared" si="1"/>
        <v>1817</v>
      </c>
      <c r="B123" s="11"/>
      <c r="C123" s="11"/>
      <c r="D123" s="11"/>
      <c r="E123" s="11"/>
      <c r="F123" s="11"/>
      <c r="G123" s="11"/>
      <c r="H123" s="11"/>
      <c r="I123" s="415"/>
      <c r="J123" s="27"/>
    </row>
    <row r="124" spans="1:10" ht="15" customHeight="1" x14ac:dyDescent="0.25">
      <c r="A124" s="17">
        <f t="shared" si="1"/>
        <v>1818</v>
      </c>
      <c r="B124" s="11"/>
      <c r="C124" s="11"/>
      <c r="D124" s="11"/>
      <c r="E124" s="11"/>
      <c r="F124" s="11"/>
      <c r="G124" s="11"/>
      <c r="H124" s="11"/>
      <c r="I124" s="415"/>
      <c r="J124" s="27"/>
    </row>
    <row r="125" spans="1:10" ht="15" customHeight="1" x14ac:dyDescent="0.25">
      <c r="A125" s="17">
        <f t="shared" si="1"/>
        <v>1819</v>
      </c>
      <c r="B125" s="11"/>
      <c r="C125" s="11"/>
      <c r="D125" s="11"/>
      <c r="E125" s="11"/>
      <c r="F125" s="11"/>
      <c r="G125" s="11"/>
      <c r="H125" s="11"/>
      <c r="I125" s="415"/>
      <c r="J125" s="27"/>
    </row>
    <row r="126" spans="1:10" ht="15" customHeight="1" x14ac:dyDescent="0.25">
      <c r="A126" s="17">
        <f t="shared" si="1"/>
        <v>1820</v>
      </c>
      <c r="B126" s="11"/>
      <c r="C126" s="416">
        <f>175.771301121152%+0.29</f>
        <v>2.0477130112115201</v>
      </c>
      <c r="D126" s="11"/>
      <c r="E126" s="416">
        <v>0.46691488666797304</v>
      </c>
      <c r="F126" s="11"/>
      <c r="G126" s="11"/>
      <c r="H126" s="11"/>
      <c r="I126" s="415"/>
      <c r="J126" s="27"/>
    </row>
    <row r="127" spans="1:10" ht="15" customHeight="1" x14ac:dyDescent="0.25">
      <c r="A127" s="17">
        <f t="shared" si="1"/>
        <v>1821</v>
      </c>
      <c r="B127" s="11"/>
      <c r="D127" s="11"/>
      <c r="F127" s="11"/>
      <c r="G127" s="11"/>
      <c r="H127" s="11"/>
      <c r="I127" s="415"/>
      <c r="J127" s="27"/>
    </row>
    <row r="128" spans="1:10" ht="15" customHeight="1" x14ac:dyDescent="0.25">
      <c r="A128" s="17">
        <f t="shared" si="1"/>
        <v>1822</v>
      </c>
      <c r="B128" s="11"/>
      <c r="C128" s="11"/>
      <c r="D128" s="11"/>
      <c r="F128" s="11"/>
      <c r="G128" s="11"/>
      <c r="H128" s="11"/>
      <c r="I128" s="415"/>
      <c r="J128" s="27"/>
    </row>
    <row r="129" spans="1:10" ht="15" customHeight="1" x14ac:dyDescent="0.25">
      <c r="A129" s="17">
        <f t="shared" si="1"/>
        <v>1823</v>
      </c>
      <c r="B129" s="11"/>
      <c r="C129" s="11"/>
      <c r="D129" s="11"/>
      <c r="E129" s="11"/>
      <c r="F129" s="11"/>
      <c r="G129" s="11"/>
      <c r="H129" s="11"/>
      <c r="I129" s="415"/>
      <c r="J129" s="27"/>
    </row>
    <row r="130" spans="1:10" ht="15" customHeight="1" x14ac:dyDescent="0.25">
      <c r="A130" s="17">
        <f t="shared" si="1"/>
        <v>1824</v>
      </c>
      <c r="B130" s="11"/>
      <c r="C130" s="11"/>
      <c r="D130" s="11"/>
      <c r="E130" s="11"/>
      <c r="F130" s="11"/>
      <c r="G130" s="11"/>
      <c r="H130" s="11"/>
      <c r="I130" s="415"/>
      <c r="J130" s="27"/>
    </row>
    <row r="131" spans="1:10" ht="15" customHeight="1" x14ac:dyDescent="0.25">
      <c r="A131" s="17">
        <f t="shared" si="1"/>
        <v>1825</v>
      </c>
      <c r="B131" s="11"/>
      <c r="C131" s="11"/>
      <c r="D131" s="11"/>
      <c r="E131" s="11"/>
      <c r="F131" s="11"/>
      <c r="G131" s="11"/>
      <c r="H131" s="11"/>
      <c r="I131" s="415"/>
      <c r="J131" s="27"/>
    </row>
    <row r="132" spans="1:10" ht="15" customHeight="1" x14ac:dyDescent="0.25">
      <c r="A132" s="17">
        <f t="shared" si="1"/>
        <v>1826</v>
      </c>
      <c r="B132" s="11"/>
      <c r="C132" s="11"/>
      <c r="D132" s="11"/>
      <c r="E132" s="11"/>
      <c r="F132" s="11"/>
      <c r="G132" s="11"/>
      <c r="H132" s="11"/>
      <c r="I132" s="415"/>
      <c r="J132" s="27"/>
    </row>
    <row r="133" spans="1:10" ht="15" customHeight="1" x14ac:dyDescent="0.25">
      <c r="A133" s="17">
        <f t="shared" ref="A133:A154" si="2">A134-1</f>
        <v>1827</v>
      </c>
      <c r="B133" s="11"/>
      <c r="C133" s="11"/>
      <c r="D133" s="11"/>
      <c r="E133" s="11"/>
      <c r="F133" s="11"/>
      <c r="G133" s="11"/>
      <c r="H133" s="11"/>
      <c r="I133" s="415"/>
      <c r="J133" s="27"/>
    </row>
    <row r="134" spans="1:10" ht="15" customHeight="1" x14ac:dyDescent="0.25">
      <c r="A134" s="17">
        <f t="shared" si="2"/>
        <v>1828</v>
      </c>
      <c r="B134" s="11"/>
      <c r="C134" s="11"/>
      <c r="D134" s="11"/>
      <c r="E134" s="11"/>
      <c r="F134" s="11"/>
      <c r="G134" s="11"/>
      <c r="H134" s="11"/>
      <c r="I134" s="415"/>
      <c r="J134" s="27"/>
    </row>
    <row r="135" spans="1:10" ht="15" customHeight="1" x14ac:dyDescent="0.25">
      <c r="A135" s="17">
        <f t="shared" si="2"/>
        <v>1829</v>
      </c>
      <c r="B135" s="11"/>
      <c r="C135" s="11"/>
      <c r="D135" s="11"/>
      <c r="E135" s="11"/>
      <c r="F135" s="11"/>
      <c r="G135" s="11"/>
      <c r="H135" s="11"/>
      <c r="I135" s="415"/>
      <c r="J135" s="27"/>
    </row>
    <row r="136" spans="1:10" ht="15" customHeight="1" x14ac:dyDescent="0.25">
      <c r="A136" s="17">
        <f t="shared" si="2"/>
        <v>1830</v>
      </c>
      <c r="B136" s="11"/>
      <c r="C136" s="416">
        <f>179.895872656197%+0.19</f>
        <v>1.9889587265619701</v>
      </c>
      <c r="D136" s="11"/>
      <c r="E136" s="416">
        <v>0.60144407713906067</v>
      </c>
      <c r="F136" s="11"/>
      <c r="G136" s="11"/>
      <c r="H136" s="11"/>
      <c r="I136" s="415"/>
      <c r="J136" s="27"/>
    </row>
    <row r="137" spans="1:10" ht="15" customHeight="1" x14ac:dyDescent="0.25">
      <c r="A137" s="17">
        <f t="shared" si="2"/>
        <v>1831</v>
      </c>
      <c r="B137" s="11"/>
      <c r="C137" s="11"/>
      <c r="D137" s="11"/>
      <c r="F137" s="11"/>
      <c r="G137" s="11"/>
      <c r="H137" s="11"/>
      <c r="I137" s="415"/>
      <c r="J137" s="27"/>
    </row>
    <row r="138" spans="1:10" ht="15" customHeight="1" x14ac:dyDescent="0.25">
      <c r="A138" s="17">
        <f t="shared" si="2"/>
        <v>1832</v>
      </c>
      <c r="B138" s="11"/>
      <c r="C138" s="11"/>
      <c r="D138" s="11"/>
      <c r="E138" s="11"/>
      <c r="F138" s="11"/>
      <c r="G138" s="11"/>
      <c r="H138" s="11"/>
      <c r="I138" s="415"/>
      <c r="J138" s="27"/>
    </row>
    <row r="139" spans="1:10" ht="15" customHeight="1" x14ac:dyDescent="0.25">
      <c r="A139" s="17">
        <f t="shared" si="2"/>
        <v>1833</v>
      </c>
      <c r="B139" s="11"/>
      <c r="C139" s="11"/>
      <c r="D139" s="11"/>
      <c r="E139" s="11"/>
      <c r="F139" s="11"/>
      <c r="G139" s="11"/>
      <c r="H139" s="11"/>
      <c r="I139" s="415"/>
      <c r="J139" s="27"/>
    </row>
    <row r="140" spans="1:10" ht="15" customHeight="1" x14ac:dyDescent="0.25">
      <c r="A140" s="17">
        <f t="shared" si="2"/>
        <v>1834</v>
      </c>
      <c r="B140" s="11"/>
      <c r="C140" s="11"/>
      <c r="D140" s="11"/>
      <c r="E140" s="11"/>
      <c r="F140" s="11"/>
      <c r="G140" s="11"/>
      <c r="H140" s="11"/>
      <c r="I140" s="415"/>
      <c r="J140" s="27"/>
    </row>
    <row r="141" spans="1:10" ht="15" customHeight="1" x14ac:dyDescent="0.25">
      <c r="A141" s="17">
        <f t="shared" si="2"/>
        <v>1835</v>
      </c>
      <c r="B141" s="11"/>
      <c r="C141" s="11"/>
      <c r="D141" s="11"/>
      <c r="E141" s="11"/>
      <c r="F141" s="11"/>
      <c r="G141" s="11"/>
      <c r="H141" s="11"/>
      <c r="I141" s="415"/>
      <c r="J141" s="27"/>
    </row>
    <row r="142" spans="1:10" ht="15" customHeight="1" x14ac:dyDescent="0.25">
      <c r="A142" s="17">
        <f t="shared" si="2"/>
        <v>1836</v>
      </c>
      <c r="B142" s="11"/>
      <c r="C142" s="11"/>
      <c r="D142" s="11"/>
      <c r="E142" s="11"/>
      <c r="F142" s="11"/>
      <c r="G142" s="11"/>
      <c r="H142" s="11"/>
      <c r="I142" s="415"/>
      <c r="J142" s="27"/>
    </row>
    <row r="143" spans="1:10" ht="15" customHeight="1" x14ac:dyDescent="0.25">
      <c r="A143" s="17">
        <f t="shared" si="2"/>
        <v>1837</v>
      </c>
      <c r="B143" s="11"/>
      <c r="C143" s="11"/>
      <c r="D143" s="11"/>
      <c r="E143" s="11"/>
      <c r="F143" s="11"/>
      <c r="G143" s="11"/>
      <c r="H143" s="11"/>
      <c r="I143" s="415"/>
      <c r="J143" s="27"/>
    </row>
    <row r="144" spans="1:10" ht="15" customHeight="1" x14ac:dyDescent="0.25">
      <c r="A144" s="17">
        <f t="shared" si="2"/>
        <v>1838</v>
      </c>
      <c r="B144" s="11"/>
      <c r="C144" s="11"/>
      <c r="D144" s="11"/>
      <c r="E144" s="11"/>
      <c r="F144" s="11"/>
      <c r="G144" s="11"/>
      <c r="H144" s="11"/>
      <c r="I144" s="415"/>
      <c r="J144" s="27"/>
    </row>
    <row r="145" spans="1:10" ht="15" customHeight="1" x14ac:dyDescent="0.25">
      <c r="A145" s="17">
        <f t="shared" si="2"/>
        <v>1839</v>
      </c>
      <c r="B145" s="11"/>
      <c r="C145" s="11"/>
      <c r="D145" s="11"/>
      <c r="E145" s="11"/>
      <c r="F145" s="11"/>
      <c r="G145" s="11"/>
      <c r="H145" s="11"/>
      <c r="I145" s="415"/>
      <c r="J145" s="27"/>
    </row>
    <row r="146" spans="1:10" ht="15" customHeight="1" x14ac:dyDescent="0.25">
      <c r="A146" s="17">
        <f t="shared" si="2"/>
        <v>1840</v>
      </c>
      <c r="B146" s="11"/>
      <c r="C146" s="11"/>
      <c r="D146" s="11"/>
      <c r="E146" s="416">
        <v>0.43689985520609986</v>
      </c>
      <c r="F146" s="11"/>
      <c r="G146" s="11"/>
      <c r="H146" s="11"/>
      <c r="I146" s="415"/>
      <c r="J146" s="27"/>
    </row>
    <row r="147" spans="1:10" ht="15" customHeight="1" x14ac:dyDescent="0.25">
      <c r="A147" s="17">
        <f t="shared" si="2"/>
        <v>1841</v>
      </c>
      <c r="B147" s="11"/>
      <c r="C147" s="11"/>
      <c r="D147" s="11"/>
      <c r="E147" s="11"/>
      <c r="F147" s="11"/>
      <c r="G147" s="11"/>
      <c r="H147" s="11"/>
      <c r="I147" s="415"/>
      <c r="J147" s="27"/>
    </row>
    <row r="148" spans="1:10" ht="15" customHeight="1" x14ac:dyDescent="0.25">
      <c r="A148" s="17">
        <f t="shared" si="2"/>
        <v>1842</v>
      </c>
      <c r="B148" s="11"/>
      <c r="C148" s="11"/>
      <c r="D148" s="11"/>
      <c r="E148" s="11"/>
      <c r="F148" s="11"/>
      <c r="G148" s="11"/>
      <c r="H148" s="11"/>
      <c r="I148" s="415"/>
      <c r="J148" s="27"/>
    </row>
    <row r="149" spans="1:10" ht="15" customHeight="1" x14ac:dyDescent="0.25">
      <c r="A149" s="17">
        <f t="shared" si="2"/>
        <v>1843</v>
      </c>
      <c r="B149" s="11"/>
      <c r="C149" s="11"/>
      <c r="D149" s="11"/>
      <c r="E149" s="11"/>
      <c r="F149" s="11"/>
      <c r="G149" s="11"/>
      <c r="H149" s="11"/>
      <c r="I149" s="415"/>
      <c r="J149" s="27"/>
    </row>
    <row r="150" spans="1:10" ht="15" customHeight="1" x14ac:dyDescent="0.25">
      <c r="A150" s="17">
        <f t="shared" si="2"/>
        <v>1844</v>
      </c>
      <c r="B150" s="11"/>
      <c r="C150" s="11"/>
      <c r="D150" s="11"/>
      <c r="E150" s="11"/>
      <c r="F150" s="11"/>
      <c r="G150" s="11"/>
      <c r="H150" s="11"/>
      <c r="I150" s="415"/>
      <c r="J150" s="27"/>
    </row>
    <row r="151" spans="1:10" ht="15" customHeight="1" x14ac:dyDescent="0.25">
      <c r="A151" s="17">
        <f t="shared" si="2"/>
        <v>1845</v>
      </c>
      <c r="B151" s="11"/>
      <c r="C151" s="11"/>
      <c r="D151" s="11"/>
      <c r="E151" s="11"/>
      <c r="F151" s="11"/>
      <c r="G151" s="11"/>
      <c r="H151" s="11"/>
      <c r="I151" s="415"/>
      <c r="J151" s="27"/>
    </row>
    <row r="152" spans="1:10" ht="15" customHeight="1" x14ac:dyDescent="0.25">
      <c r="A152" s="17">
        <f t="shared" si="2"/>
        <v>1846</v>
      </c>
      <c r="B152" s="11"/>
      <c r="C152" s="11"/>
      <c r="D152" s="11"/>
      <c r="E152" s="11"/>
      <c r="F152" s="11"/>
      <c r="G152" s="11"/>
      <c r="H152" s="11"/>
      <c r="I152" s="415"/>
      <c r="J152" s="27"/>
    </row>
    <row r="153" spans="1:10" ht="15" customHeight="1" x14ac:dyDescent="0.25">
      <c r="A153" s="17">
        <f t="shared" si="2"/>
        <v>1847</v>
      </c>
      <c r="B153" s="11"/>
      <c r="C153" s="11"/>
      <c r="D153" s="11"/>
      <c r="E153" s="11"/>
      <c r="F153" s="11"/>
      <c r="G153" s="11"/>
      <c r="H153" s="11"/>
      <c r="I153" s="415"/>
      <c r="J153" s="27"/>
    </row>
    <row r="154" spans="1:10" ht="15" customHeight="1" x14ac:dyDescent="0.25">
      <c r="A154" s="17">
        <f t="shared" si="2"/>
        <v>1848</v>
      </c>
      <c r="B154" s="11"/>
      <c r="C154" s="11"/>
      <c r="D154" s="11"/>
      <c r="E154" s="11"/>
      <c r="F154" s="11"/>
      <c r="G154" s="11"/>
      <c r="H154" s="11"/>
      <c r="I154" s="415"/>
      <c r="J154" s="27"/>
    </row>
    <row r="155" spans="1:10" ht="15" customHeight="1" x14ac:dyDescent="0.25">
      <c r="A155" s="17">
        <f>A156-1</f>
        <v>1849</v>
      </c>
      <c r="B155" s="11"/>
      <c r="C155" s="11"/>
      <c r="D155" s="11"/>
      <c r="E155" s="11"/>
      <c r="F155" s="11"/>
      <c r="G155" s="11"/>
      <c r="H155" s="11"/>
      <c r="I155" s="415"/>
      <c r="J155" s="27"/>
    </row>
    <row r="156" spans="1:10" ht="15" x14ac:dyDescent="0.25">
      <c r="A156" s="17">
        <v>1850</v>
      </c>
      <c r="B156" s="5">
        <f>(7.89+7.56)/2</f>
        <v>7.7249999999999996</v>
      </c>
      <c r="C156" s="5">
        <f>(1.47+1.14)/2+0.39</f>
        <v>1.6949999999999998</v>
      </c>
      <c r="D156" s="322">
        <v>7.36</v>
      </c>
      <c r="E156" s="322">
        <v>0.47619799866952423</v>
      </c>
      <c r="F156" s="320"/>
      <c r="G156" s="320"/>
      <c r="H156" s="321">
        <v>3.3188001689902822</v>
      </c>
      <c r="I156" s="31">
        <v>0.11871567384875371</v>
      </c>
      <c r="J156" s="27"/>
    </row>
    <row r="157" spans="1:10" ht="15" customHeight="1" x14ac:dyDescent="0.25">
      <c r="A157" s="17">
        <f t="shared" ref="A157:A188" si="3">A156+1</f>
        <v>1851</v>
      </c>
      <c r="B157" s="320"/>
      <c r="C157" s="320"/>
      <c r="D157" s="322"/>
      <c r="E157" s="322">
        <v>0.52478801036646361</v>
      </c>
      <c r="F157" s="320"/>
      <c r="G157" s="320"/>
      <c r="I157" s="329"/>
      <c r="J157" s="27"/>
    </row>
    <row r="158" spans="1:10" ht="15" x14ac:dyDescent="0.25">
      <c r="A158" s="17">
        <f t="shared" si="3"/>
        <v>1852</v>
      </c>
      <c r="B158" s="320"/>
      <c r="C158" s="320"/>
      <c r="D158" s="322"/>
      <c r="E158" s="322">
        <v>0.49467595830893435</v>
      </c>
      <c r="F158" s="320"/>
      <c r="G158" s="320"/>
      <c r="H158" s="321"/>
      <c r="I158" s="31"/>
      <c r="J158" s="27"/>
    </row>
    <row r="159" spans="1:10" ht="15" x14ac:dyDescent="0.25">
      <c r="A159" s="17">
        <f t="shared" si="3"/>
        <v>1853</v>
      </c>
      <c r="B159" s="320"/>
      <c r="C159" s="320"/>
      <c r="D159" s="322"/>
      <c r="E159" s="322">
        <v>0.47286161591490694</v>
      </c>
      <c r="F159" s="320"/>
      <c r="G159" s="320"/>
      <c r="H159" s="321"/>
      <c r="I159" s="31"/>
      <c r="J159" s="27"/>
    </row>
    <row r="160" spans="1:10" ht="15" x14ac:dyDescent="0.25">
      <c r="A160" s="17">
        <f t="shared" si="3"/>
        <v>1854</v>
      </c>
      <c r="B160" s="320"/>
      <c r="C160" s="320"/>
      <c r="D160" s="322"/>
      <c r="E160" s="322">
        <v>0.44649529943647592</v>
      </c>
      <c r="F160" s="320"/>
      <c r="G160" s="320"/>
      <c r="H160" s="321"/>
      <c r="I160" s="31"/>
      <c r="J160" s="27"/>
    </row>
    <row r="161" spans="1:10" ht="15" x14ac:dyDescent="0.25">
      <c r="A161" s="17">
        <f t="shared" si="3"/>
        <v>1855</v>
      </c>
      <c r="B161" s="5">
        <v>7.5599999999933694</v>
      </c>
      <c r="C161" s="5">
        <f t="shared" ref="C161:C192" si="4">-A338+A$450</f>
        <v>1.5021517293920108</v>
      </c>
      <c r="D161" s="322"/>
      <c r="E161" s="322">
        <v>0.44777414463949722</v>
      </c>
      <c r="F161" s="5"/>
      <c r="G161" s="5"/>
      <c r="H161" s="321"/>
      <c r="I161" s="31"/>
      <c r="J161" s="27"/>
    </row>
    <row r="162" spans="1:10" ht="15" x14ac:dyDescent="0.25">
      <c r="A162" s="17">
        <f t="shared" si="3"/>
        <v>1856</v>
      </c>
      <c r="B162" s="5">
        <v>7.4199999999987236</v>
      </c>
      <c r="C162" s="5">
        <f t="shared" si="4"/>
        <v>1.4930514312928576</v>
      </c>
      <c r="D162" s="322"/>
      <c r="E162" s="322">
        <v>0.45612010249830864</v>
      </c>
      <c r="F162" s="5"/>
      <c r="G162" s="5"/>
      <c r="H162" s="321"/>
      <c r="I162" s="31"/>
      <c r="J162" s="27"/>
    </row>
    <row r="163" spans="1:10" ht="15" x14ac:dyDescent="0.25">
      <c r="A163" s="17">
        <f t="shared" si="3"/>
        <v>1857</v>
      </c>
      <c r="B163" s="5">
        <v>7.3700000000001404</v>
      </c>
      <c r="C163" s="5">
        <f t="shared" si="4"/>
        <v>1.5322616152071971</v>
      </c>
      <c r="D163" s="322"/>
      <c r="E163" s="322">
        <v>0.49911745846163608</v>
      </c>
      <c r="F163" s="5"/>
      <c r="G163" s="5"/>
      <c r="H163" s="321"/>
      <c r="I163" s="31"/>
      <c r="J163" s="27"/>
    </row>
    <row r="164" spans="1:10" ht="15" x14ac:dyDescent="0.25">
      <c r="A164" s="17">
        <f t="shared" si="3"/>
        <v>1858</v>
      </c>
      <c r="B164" s="5">
        <v>6.9599999999980042</v>
      </c>
      <c r="C164" s="5">
        <f t="shared" si="4"/>
        <v>1.5263493030698776</v>
      </c>
      <c r="D164" s="322"/>
      <c r="E164" s="322">
        <v>0.56340780619372766</v>
      </c>
      <c r="F164" s="5"/>
      <c r="G164" s="5"/>
      <c r="H164" s="321"/>
      <c r="I164" s="31"/>
      <c r="J164" s="27"/>
    </row>
    <row r="165" spans="1:10" ht="15" x14ac:dyDescent="0.25">
      <c r="A165" s="17">
        <f t="shared" si="3"/>
        <v>1859</v>
      </c>
      <c r="B165" s="5">
        <v>6.7700000000076619</v>
      </c>
      <c r="C165" s="5">
        <f t="shared" si="4"/>
        <v>1.4522156406781574</v>
      </c>
      <c r="D165" s="322"/>
      <c r="E165" s="322">
        <v>0.58916132117124653</v>
      </c>
      <c r="F165" s="5"/>
      <c r="G165" s="5"/>
      <c r="H165" s="321"/>
      <c r="I165" s="31"/>
      <c r="J165" s="27"/>
    </row>
    <row r="166" spans="1:10" ht="15" x14ac:dyDescent="0.25">
      <c r="A166" s="17">
        <f t="shared" si="3"/>
        <v>1860</v>
      </c>
      <c r="B166" s="5">
        <v>6.9199999999965796</v>
      </c>
      <c r="C166" s="5">
        <f t="shared" si="4"/>
        <v>1.4026350232392442</v>
      </c>
      <c r="D166" s="322">
        <v>7.45</v>
      </c>
      <c r="E166" s="322">
        <v>0.5754700157802829</v>
      </c>
      <c r="F166" s="5"/>
      <c r="G166" s="5"/>
      <c r="H166" s="321">
        <v>3.6307271026962535</v>
      </c>
      <c r="I166" s="31">
        <v>6.9669319615405859E-2</v>
      </c>
      <c r="J166" s="27"/>
    </row>
    <row r="167" spans="1:10" ht="15" x14ac:dyDescent="0.25">
      <c r="A167" s="17">
        <f t="shared" si="3"/>
        <v>1861</v>
      </c>
      <c r="B167" s="5">
        <v>6.8999999999974628</v>
      </c>
      <c r="C167" s="5">
        <f t="shared" si="4"/>
        <v>1.3614489194825738</v>
      </c>
      <c r="D167" s="328"/>
      <c r="E167" s="322">
        <v>0.57940941252335854</v>
      </c>
      <c r="F167" s="5"/>
      <c r="G167" s="5"/>
      <c r="H167" s="321"/>
      <c r="I167" s="31"/>
      <c r="J167" s="27"/>
    </row>
    <row r="168" spans="1:10" ht="15" x14ac:dyDescent="0.25">
      <c r="A168" s="17">
        <f t="shared" si="3"/>
        <v>1862</v>
      </c>
      <c r="B168" s="5">
        <v>6.7399999999947964</v>
      </c>
      <c r="C168" s="5">
        <f t="shared" si="4"/>
        <v>1.3237141650893514</v>
      </c>
      <c r="D168" s="328"/>
      <c r="E168" s="322">
        <v>0.57624708972985916</v>
      </c>
      <c r="F168" s="5"/>
      <c r="G168" s="5"/>
      <c r="H168" s="321"/>
      <c r="I168" s="31"/>
      <c r="J168" s="27"/>
    </row>
    <row r="169" spans="1:10" ht="15" x14ac:dyDescent="0.25">
      <c r="A169" s="17">
        <f t="shared" si="3"/>
        <v>1863</v>
      </c>
      <c r="B169" s="5">
        <v>6.4300000000032762</v>
      </c>
      <c r="C169" s="5">
        <f t="shared" si="4"/>
        <v>1.2704410178342109</v>
      </c>
      <c r="D169" s="328"/>
      <c r="E169" s="322">
        <v>0.5720747648170692</v>
      </c>
      <c r="F169" s="5"/>
      <c r="G169" s="5"/>
      <c r="H169" s="321"/>
      <c r="I169" s="31"/>
      <c r="J169" s="27"/>
    </row>
    <row r="170" spans="1:10" ht="15" x14ac:dyDescent="0.25">
      <c r="A170" s="17">
        <f t="shared" si="3"/>
        <v>1864</v>
      </c>
      <c r="B170" s="5">
        <v>6.3299999999983285</v>
      </c>
      <c r="C170" s="5">
        <f t="shared" si="4"/>
        <v>1.2248122994805579</v>
      </c>
      <c r="D170" s="328"/>
      <c r="E170" s="322">
        <v>0.57334684665127922</v>
      </c>
      <c r="F170" s="5"/>
      <c r="G170" s="5"/>
      <c r="H170" s="321"/>
      <c r="I170" s="31"/>
      <c r="J170" s="27"/>
    </row>
    <row r="171" spans="1:10" ht="15" x14ac:dyDescent="0.25">
      <c r="A171" s="17">
        <f t="shared" si="3"/>
        <v>1865</v>
      </c>
      <c r="B171" s="5">
        <v>6.3799999999958574</v>
      </c>
      <c r="C171" s="5">
        <f t="shared" si="4"/>
        <v>1.2031144979087989</v>
      </c>
      <c r="D171" s="328"/>
      <c r="E171" s="322">
        <v>0.5954328987585561</v>
      </c>
      <c r="F171" s="5"/>
      <c r="G171" s="5"/>
      <c r="H171" s="321"/>
      <c r="I171" s="31">
        <v>0.45</v>
      </c>
      <c r="J171" s="27"/>
    </row>
    <row r="172" spans="1:10" ht="15" x14ac:dyDescent="0.25">
      <c r="A172" s="17">
        <f t="shared" si="3"/>
        <v>1866</v>
      </c>
      <c r="B172" s="5">
        <v>6.8100000000013949</v>
      </c>
      <c r="C172" s="5">
        <f t="shared" si="4"/>
        <v>1.2041158750535452</v>
      </c>
      <c r="D172" s="328"/>
      <c r="E172" s="322">
        <v>0.58243770098369363</v>
      </c>
      <c r="F172" s="5"/>
      <c r="G172" s="5"/>
      <c r="H172" s="321"/>
      <c r="I172" s="31"/>
      <c r="J172" s="27"/>
    </row>
    <row r="173" spans="1:10" ht="15" x14ac:dyDescent="0.25">
      <c r="A173" s="17">
        <f t="shared" si="3"/>
        <v>1867</v>
      </c>
      <c r="B173" s="5">
        <v>7.5799999999996466</v>
      </c>
      <c r="C173" s="5">
        <f t="shared" si="4"/>
        <v>1.2152789462907698</v>
      </c>
      <c r="D173" s="328"/>
      <c r="E173" s="322">
        <v>0.59729948754435291</v>
      </c>
      <c r="F173" s="5"/>
      <c r="G173" s="5"/>
      <c r="H173" s="321"/>
      <c r="I173" s="31"/>
      <c r="J173" s="27"/>
    </row>
    <row r="174" spans="1:10" ht="15" x14ac:dyDescent="0.25">
      <c r="A174" s="17">
        <f t="shared" si="3"/>
        <v>1868</v>
      </c>
      <c r="B174" s="5">
        <v>7.7200000000020701</v>
      </c>
      <c r="C174" s="5">
        <f t="shared" si="4"/>
        <v>1.2094735576077262</v>
      </c>
      <c r="D174" s="328"/>
      <c r="E174" s="322">
        <v>0.56188464740108723</v>
      </c>
      <c r="F174" s="5"/>
      <c r="G174" s="5"/>
      <c r="H174" s="321"/>
      <c r="I174" s="31"/>
      <c r="J174" s="27"/>
    </row>
    <row r="175" spans="1:10" ht="15" x14ac:dyDescent="0.25">
      <c r="A175" s="17">
        <f t="shared" si="3"/>
        <v>1869</v>
      </c>
      <c r="B175" s="5">
        <v>7.2900000000015073</v>
      </c>
      <c r="C175" s="5">
        <f t="shared" si="4"/>
        <v>1.1799430857123765</v>
      </c>
      <c r="D175" s="328"/>
      <c r="E175" s="322">
        <v>0.59308429124474427</v>
      </c>
      <c r="F175" s="5"/>
      <c r="G175" s="5"/>
      <c r="H175" s="321"/>
      <c r="I175" s="31"/>
      <c r="J175" s="27"/>
    </row>
    <row r="176" spans="1:10" ht="15" x14ac:dyDescent="0.25">
      <c r="A176" s="17">
        <f t="shared" si="3"/>
        <v>1870</v>
      </c>
      <c r="B176" s="5">
        <v>6.9499999999990338</v>
      </c>
      <c r="C176" s="5">
        <f t="shared" si="4"/>
        <v>1.1182514222013331</v>
      </c>
      <c r="D176" s="322">
        <v>6.6921659708990502</v>
      </c>
      <c r="E176" s="322">
        <v>0.5984193520197858</v>
      </c>
      <c r="F176" s="5">
        <v>7.0371635419572236</v>
      </c>
      <c r="G176" s="5">
        <v>0.31457888835705183</v>
      </c>
      <c r="H176" s="321">
        <v>4.2127107806937039</v>
      </c>
      <c r="I176" s="31">
        <v>0.43093076580429568</v>
      </c>
      <c r="J176" s="27"/>
    </row>
    <row r="177" spans="1:10" ht="15" x14ac:dyDescent="0.25">
      <c r="A177" s="17">
        <f t="shared" si="3"/>
        <v>1871</v>
      </c>
      <c r="B177" s="5">
        <v>6.730000000025151</v>
      </c>
      <c r="C177" s="5">
        <f t="shared" si="4"/>
        <v>1.0626254397383503</v>
      </c>
      <c r="D177" s="322">
        <v>6.6760526688378699</v>
      </c>
      <c r="E177" s="322">
        <v>0.6220899221662598</v>
      </c>
      <c r="F177" s="5">
        <v>6.8970049460724532</v>
      </c>
      <c r="G177" s="5">
        <v>0.32132522011464654</v>
      </c>
      <c r="H177" s="321">
        <v>4.2273189203516921</v>
      </c>
      <c r="I177" s="31">
        <v>0.40434747095087403</v>
      </c>
      <c r="J177" s="27"/>
    </row>
    <row r="178" spans="1:10" ht="15" x14ac:dyDescent="0.25">
      <c r="A178" s="17">
        <f t="shared" si="3"/>
        <v>1872</v>
      </c>
      <c r="B178" s="5">
        <v>6.8299999999900169</v>
      </c>
      <c r="C178" s="5">
        <f t="shared" si="4"/>
        <v>1.0172988261428513</v>
      </c>
      <c r="D178" s="322">
        <v>6.7938761520154101</v>
      </c>
      <c r="E178" s="322">
        <v>0.69991396737995926</v>
      </c>
      <c r="F178" s="5">
        <v>6.2957798098741486</v>
      </c>
      <c r="G178" s="5">
        <v>0.2153082876621871</v>
      </c>
      <c r="H178" s="321">
        <v>4.2888372364196368</v>
      </c>
      <c r="I178" s="31">
        <v>0.39181455167447699</v>
      </c>
      <c r="J178" s="27"/>
    </row>
    <row r="179" spans="1:10" ht="15" x14ac:dyDescent="0.25">
      <c r="A179" s="17">
        <f t="shared" si="3"/>
        <v>1873</v>
      </c>
      <c r="B179" s="5">
        <v>6.90000000002322</v>
      </c>
      <c r="C179" s="5">
        <f t="shared" si="4"/>
        <v>0.97588176480102828</v>
      </c>
      <c r="D179" s="322">
        <v>7.1407270797505307</v>
      </c>
      <c r="E179" s="322">
        <v>0.82247942407387375</v>
      </c>
      <c r="F179" s="5">
        <v>6.3314291286222364</v>
      </c>
      <c r="G179" s="5">
        <v>0.18567678626231868</v>
      </c>
      <c r="H179" s="321">
        <v>4.2720960624307667</v>
      </c>
      <c r="I179" s="31">
        <v>0.37723132637257611</v>
      </c>
      <c r="J179" s="27"/>
    </row>
    <row r="180" spans="1:10" ht="15" x14ac:dyDescent="0.25">
      <c r="A180" s="17">
        <f t="shared" si="3"/>
        <v>1874</v>
      </c>
      <c r="B180" s="5">
        <v>7.0099999999816625</v>
      </c>
      <c r="C180" s="5">
        <f t="shared" si="4"/>
        <v>0.99321119266569502</v>
      </c>
      <c r="D180" s="322">
        <v>7.022262353980671</v>
      </c>
      <c r="E180" s="322">
        <v>0.83707751346562409</v>
      </c>
      <c r="F180" s="5">
        <v>6.0126162667696992</v>
      </c>
      <c r="G180" s="5">
        <v>0.17455482964781363</v>
      </c>
      <c r="H180" s="321">
        <v>4.5254754525464387</v>
      </c>
      <c r="I180" s="31">
        <v>0.39612241970097306</v>
      </c>
      <c r="J180" s="27"/>
    </row>
    <row r="181" spans="1:10" ht="15" x14ac:dyDescent="0.25">
      <c r="A181" s="17">
        <f t="shared" si="3"/>
        <v>1875</v>
      </c>
      <c r="B181" s="5">
        <v>7.0099999999947062</v>
      </c>
      <c r="C181" s="5">
        <f t="shared" si="4"/>
        <v>1.0036440104971822</v>
      </c>
      <c r="D181" s="322">
        <v>6.3873044358824274</v>
      </c>
      <c r="E181" s="322">
        <v>0.85960738619247778</v>
      </c>
      <c r="F181" s="5">
        <v>6.3855721408400798</v>
      </c>
      <c r="G181" s="5">
        <v>0.20760620809211824</v>
      </c>
      <c r="H181" s="321">
        <v>4.5115289284268565</v>
      </c>
      <c r="I181" s="31">
        <v>0.39375725014811669</v>
      </c>
      <c r="J181" s="27"/>
    </row>
    <row r="182" spans="1:10" ht="15" x14ac:dyDescent="0.25">
      <c r="A182" s="17">
        <f t="shared" si="3"/>
        <v>1876</v>
      </c>
      <c r="B182" s="5">
        <v>7.1599999999920714</v>
      </c>
      <c r="C182" s="5">
        <f t="shared" si="4"/>
        <v>1.0103504043776528</v>
      </c>
      <c r="D182" s="322">
        <v>6.7699803490416999</v>
      </c>
      <c r="E182" s="322">
        <v>0.8765427160506174</v>
      </c>
      <c r="F182" s="5">
        <v>6.3737554293941576</v>
      </c>
      <c r="G182" s="5">
        <v>0.23462574485882035</v>
      </c>
      <c r="H182" s="321">
        <v>4.6753628423883615</v>
      </c>
      <c r="I182" s="31">
        <v>0.40133628658700926</v>
      </c>
      <c r="J182" s="27"/>
    </row>
    <row r="183" spans="1:10" ht="15" x14ac:dyDescent="0.25">
      <c r="A183" s="17">
        <f t="shared" si="3"/>
        <v>1877</v>
      </c>
      <c r="B183" s="5">
        <v>7.1800000000258839</v>
      </c>
      <c r="C183" s="5">
        <f t="shared" si="4"/>
        <v>1.0109399049046137</v>
      </c>
      <c r="D183" s="322">
        <v>6.9347325159530522</v>
      </c>
      <c r="E183" s="322">
        <v>0.87888187185829925</v>
      </c>
      <c r="F183" s="5">
        <v>6.4082554094664941</v>
      </c>
      <c r="G183" s="5">
        <v>0.27064512725128465</v>
      </c>
      <c r="H183" s="321">
        <v>4.7438063669420911</v>
      </c>
      <c r="I183" s="31">
        <v>0.39911886551108899</v>
      </c>
      <c r="J183" s="27"/>
    </row>
    <row r="184" spans="1:10" ht="15" x14ac:dyDescent="0.25">
      <c r="A184" s="17">
        <f t="shared" si="3"/>
        <v>1878</v>
      </c>
      <c r="B184" s="5">
        <v>7.2499999999978897</v>
      </c>
      <c r="C184" s="5">
        <f t="shared" si="4"/>
        <v>1.0353157555646464</v>
      </c>
      <c r="D184" s="322">
        <v>7.4644421412231283</v>
      </c>
      <c r="E184" s="322">
        <v>0.94133582107605829</v>
      </c>
      <c r="F184" s="5">
        <v>6.1486927132839009</v>
      </c>
      <c r="G184" s="5">
        <v>0.28098441175959032</v>
      </c>
      <c r="H184" s="321">
        <v>4.7793825333520861</v>
      </c>
      <c r="I184" s="31">
        <v>0.41749013551720249</v>
      </c>
      <c r="J184" s="27"/>
    </row>
    <row r="185" spans="1:10" ht="15" x14ac:dyDescent="0.25">
      <c r="A185" s="17">
        <f t="shared" si="3"/>
        <v>1879</v>
      </c>
      <c r="B185" s="5">
        <v>7.1200000000095232</v>
      </c>
      <c r="C185" s="5">
        <f t="shared" si="4"/>
        <v>1.0815118486209929</v>
      </c>
      <c r="D185" s="322">
        <v>7.44157556023778</v>
      </c>
      <c r="E185" s="322">
        <v>0.97060265926560596</v>
      </c>
      <c r="F185" s="5">
        <v>6.4996065021255234</v>
      </c>
      <c r="G185" s="5">
        <v>0.32910535196713259</v>
      </c>
      <c r="H185" s="321">
        <v>4.4788307237373921</v>
      </c>
      <c r="I185" s="31">
        <v>0.3965582515232533</v>
      </c>
      <c r="J185" s="27"/>
    </row>
    <row r="186" spans="1:10" ht="15" x14ac:dyDescent="0.25">
      <c r="A186" s="17">
        <f t="shared" si="3"/>
        <v>1880</v>
      </c>
      <c r="B186" s="5">
        <v>7.0799999999845928</v>
      </c>
      <c r="C186" s="5">
        <f t="shared" si="4"/>
        <v>1.0697151125467323</v>
      </c>
      <c r="D186" s="322">
        <v>7.27979029491103</v>
      </c>
      <c r="E186" s="322">
        <v>0.92901064904552433</v>
      </c>
      <c r="F186" s="5">
        <v>6.4597933932832561</v>
      </c>
      <c r="G186" s="5">
        <v>0.36857041503966315</v>
      </c>
      <c r="H186" s="321">
        <v>4.1827543824590308</v>
      </c>
      <c r="I186" s="31">
        <v>0.31746384538725081</v>
      </c>
      <c r="J186" s="27"/>
    </row>
    <row r="187" spans="1:10" ht="15" x14ac:dyDescent="0.25">
      <c r="A187" s="17">
        <f t="shared" si="3"/>
        <v>1881</v>
      </c>
      <c r="B187" s="5">
        <v>6.7799999999934073</v>
      </c>
      <c r="C187" s="5">
        <f t="shared" si="4"/>
        <v>1.0491777646208107</v>
      </c>
      <c r="D187" s="322">
        <v>6.9201497452831822</v>
      </c>
      <c r="E187" s="322">
        <v>0.88604748149013624</v>
      </c>
      <c r="F187" s="5">
        <v>6.415676165160761</v>
      </c>
      <c r="G187" s="5">
        <v>0.39068977429682011</v>
      </c>
      <c r="H187" s="321">
        <v>4.2091935755357817</v>
      </c>
      <c r="I187" s="31">
        <v>0.3034756631197873</v>
      </c>
      <c r="J187" s="27"/>
    </row>
    <row r="188" spans="1:10" ht="15" x14ac:dyDescent="0.25">
      <c r="A188" s="17">
        <f t="shared" si="3"/>
        <v>1882</v>
      </c>
      <c r="B188" s="5">
        <v>6.6499999999759725</v>
      </c>
      <c r="C188" s="5">
        <f t="shared" si="4"/>
        <v>1.0470827502769728</v>
      </c>
      <c r="D188" s="322">
        <v>6.6741041979565763</v>
      </c>
      <c r="E188" s="322">
        <v>0.87642407235216246</v>
      </c>
      <c r="F188" s="5">
        <v>6.4956121267743505</v>
      </c>
      <c r="G188" s="5">
        <v>0.41550059969203845</v>
      </c>
      <c r="H188" s="321">
        <v>4.1678245471157105</v>
      </c>
      <c r="I188" s="31">
        <v>0.26990948059876713</v>
      </c>
      <c r="J188" s="27"/>
    </row>
    <row r="189" spans="1:10" ht="15" x14ac:dyDescent="0.25">
      <c r="A189" s="17">
        <f t="shared" ref="A189:A215" si="5">A188+1</f>
        <v>1883</v>
      </c>
      <c r="B189" s="5">
        <v>6.6899999999818265</v>
      </c>
      <c r="C189" s="5">
        <f t="shared" si="4"/>
        <v>1.0460297115202062</v>
      </c>
      <c r="D189" s="322">
        <v>7.212389062650133</v>
      </c>
      <c r="E189" s="322">
        <v>0.93944500595669311</v>
      </c>
      <c r="F189" s="5">
        <v>6.4080383358170394</v>
      </c>
      <c r="G189" s="5">
        <v>0.42931139549000019</v>
      </c>
      <c r="H189" s="321">
        <v>4.2187482906010088</v>
      </c>
      <c r="I189" s="31">
        <v>0.26980567078527784</v>
      </c>
      <c r="J189" s="27"/>
    </row>
    <row r="190" spans="1:10" ht="15" x14ac:dyDescent="0.25">
      <c r="A190" s="17">
        <f t="shared" si="5"/>
        <v>1884</v>
      </c>
      <c r="B190" s="5">
        <v>6.7400000000140725</v>
      </c>
      <c r="C190" s="5">
        <f t="shared" si="4"/>
        <v>1.0444905508034257</v>
      </c>
      <c r="D190" s="322">
        <v>7.5930299939256338</v>
      </c>
      <c r="E190" s="322">
        <v>1.0108184920603647</v>
      </c>
      <c r="F190" s="5">
        <v>6.280286313970123</v>
      </c>
      <c r="G190" s="5">
        <v>0.44437866637976886</v>
      </c>
      <c r="H190" s="321">
        <v>4.2941097942206188</v>
      </c>
      <c r="I190" s="31">
        <v>0.27220366224897957</v>
      </c>
      <c r="J190" s="27"/>
    </row>
    <row r="191" spans="1:10" ht="15" x14ac:dyDescent="0.25">
      <c r="A191" s="17">
        <f t="shared" si="5"/>
        <v>1885</v>
      </c>
      <c r="B191" s="5">
        <v>6.680000000022992</v>
      </c>
      <c r="C191" s="5">
        <f t="shared" si="4"/>
        <v>1.0683694825359802</v>
      </c>
      <c r="D191" s="322">
        <v>7.6990687436269427</v>
      </c>
      <c r="E191" s="322">
        <v>1.0564922934973109</v>
      </c>
      <c r="F191" s="5">
        <v>6.3854756058554552</v>
      </c>
      <c r="G191" s="5">
        <v>0.46805273833614996</v>
      </c>
      <c r="H191" s="321">
        <v>4.4267042406738017</v>
      </c>
      <c r="I191" s="31">
        <v>0.28031143464283848</v>
      </c>
      <c r="J191" s="27"/>
    </row>
    <row r="192" spans="1:10" ht="15" x14ac:dyDescent="0.25">
      <c r="A192" s="17">
        <f t="shared" si="5"/>
        <v>1886</v>
      </c>
      <c r="B192" s="5">
        <v>6.6600000000079591</v>
      </c>
      <c r="C192" s="5">
        <f t="shared" si="4"/>
        <v>1.0772705706535435</v>
      </c>
      <c r="D192" s="322">
        <v>7.9029090610928918</v>
      </c>
      <c r="E192" s="322">
        <v>1.0801622135931919</v>
      </c>
      <c r="F192" s="5">
        <v>6.5186173021994938</v>
      </c>
      <c r="G192" s="5">
        <v>0.48954262173858837</v>
      </c>
      <c r="H192" s="321">
        <v>4.4484427045357569</v>
      </c>
      <c r="I192" s="31">
        <v>0.26418000656711083</v>
      </c>
      <c r="J192" s="27"/>
    </row>
    <row r="193" spans="1:10" ht="15" x14ac:dyDescent="0.25">
      <c r="A193" s="17">
        <f t="shared" si="5"/>
        <v>1887</v>
      </c>
      <c r="B193" s="5">
        <v>6.510000000014724</v>
      </c>
      <c r="C193" s="5">
        <f t="shared" ref="C193:C224" si="6">-A370+A$450</f>
        <v>1.0461400916386305</v>
      </c>
      <c r="D193" s="322">
        <v>7.8804903155373722</v>
      </c>
      <c r="E193" s="322">
        <v>1.0841507265773129</v>
      </c>
      <c r="F193" s="5">
        <v>6.6482423801870345</v>
      </c>
      <c r="G193" s="5">
        <v>0.5081520328163569</v>
      </c>
      <c r="H193" s="321">
        <v>4.4770930317241016</v>
      </c>
      <c r="I193" s="31">
        <v>0.24718846434588945</v>
      </c>
      <c r="J193" s="27"/>
    </row>
    <row r="194" spans="1:10" ht="15" x14ac:dyDescent="0.25">
      <c r="A194" s="17">
        <f t="shared" si="5"/>
        <v>1888</v>
      </c>
      <c r="B194" s="5">
        <v>6.3900000000084276</v>
      </c>
      <c r="C194" s="5">
        <f t="shared" si="6"/>
        <v>0.93384452579470723</v>
      </c>
      <c r="D194" s="322">
        <v>7.4171405231963554</v>
      </c>
      <c r="E194" s="322">
        <v>1.0478485130907986</v>
      </c>
      <c r="F194" s="5">
        <v>6.4840338163957778</v>
      </c>
      <c r="G194" s="5">
        <v>0.50381642511970359</v>
      </c>
      <c r="H194" s="321">
        <v>4.6680011114003923</v>
      </c>
      <c r="I194" s="31">
        <v>0.24765394303215624</v>
      </c>
      <c r="J194" s="27"/>
    </row>
    <row r="195" spans="1:10" ht="15" x14ac:dyDescent="0.25">
      <c r="A195" s="17">
        <f t="shared" si="5"/>
        <v>1889</v>
      </c>
      <c r="B195" s="5">
        <v>6.239999999984172</v>
      </c>
      <c r="C195" s="5">
        <f t="shared" si="6"/>
        <v>0.84131085818503248</v>
      </c>
      <c r="D195" s="322">
        <v>7.5322741806640128</v>
      </c>
      <c r="E195" s="322">
        <v>1.0377709721963664</v>
      </c>
      <c r="F195" s="5">
        <v>6.3377017488717087</v>
      </c>
      <c r="G195" s="5">
        <v>0.49694285842673819</v>
      </c>
      <c r="H195" s="321">
        <v>4.5331163042172298</v>
      </c>
      <c r="I195" s="31">
        <v>0.22668956215898653</v>
      </c>
      <c r="J195" s="27"/>
    </row>
    <row r="196" spans="1:10" ht="15" x14ac:dyDescent="0.25">
      <c r="A196" s="17">
        <f t="shared" si="5"/>
        <v>1890</v>
      </c>
      <c r="B196" s="5">
        <v>6.300000000018434</v>
      </c>
      <c r="C196" s="5">
        <f t="shared" si="6"/>
        <v>0.82837419073428298</v>
      </c>
      <c r="D196" s="322">
        <v>7.4619378642539269</v>
      </c>
      <c r="E196" s="322">
        <v>1.0012563635230565</v>
      </c>
      <c r="F196" s="5">
        <v>6.2224949221544739</v>
      </c>
      <c r="G196" s="5">
        <v>0.49716486120560144</v>
      </c>
      <c r="H196" s="321">
        <v>4.6234275643906404</v>
      </c>
      <c r="I196" s="31">
        <v>0.22339843424172443</v>
      </c>
      <c r="J196" s="27"/>
    </row>
    <row r="197" spans="1:10" ht="15" x14ac:dyDescent="0.25">
      <c r="A197" s="17">
        <f t="shared" si="5"/>
        <v>1891</v>
      </c>
      <c r="B197" s="5">
        <v>6.7100000000102789</v>
      </c>
      <c r="C197" s="5">
        <f t="shared" si="6"/>
        <v>0.8401512321694673</v>
      </c>
      <c r="D197" s="322">
        <v>7.475631376047696</v>
      </c>
      <c r="E197" s="322">
        <v>0.97707336610567286</v>
      </c>
      <c r="F197" s="5">
        <v>6.5486587150597906</v>
      </c>
      <c r="G197" s="5">
        <v>0.54429122511732209</v>
      </c>
      <c r="H197" s="321">
        <v>4.6487098838640382</v>
      </c>
      <c r="I197" s="31">
        <v>0.22268141202081432</v>
      </c>
      <c r="J197" s="27"/>
    </row>
    <row r="198" spans="1:10" ht="15" x14ac:dyDescent="0.25">
      <c r="A198" s="17">
        <f t="shared" si="5"/>
        <v>1892</v>
      </c>
      <c r="B198" s="5">
        <v>7.0600000000113354</v>
      </c>
      <c r="C198" s="5">
        <f t="shared" si="6"/>
        <v>0.85398652585400714</v>
      </c>
      <c r="D198" s="322">
        <v>7.3477603176715558</v>
      </c>
      <c r="E198" s="322">
        <v>0.9644304607496863</v>
      </c>
      <c r="F198" s="5">
        <v>6.0335495675427646</v>
      </c>
      <c r="G198" s="5">
        <v>0.53932967398597131</v>
      </c>
      <c r="H198" s="321">
        <v>4.5775512989333365</v>
      </c>
      <c r="I198" s="31">
        <v>0.22341269921668561</v>
      </c>
      <c r="J198" s="27"/>
    </row>
    <row r="199" spans="1:10" ht="15" x14ac:dyDescent="0.25">
      <c r="A199" s="17">
        <f t="shared" si="5"/>
        <v>1893</v>
      </c>
      <c r="B199" s="5">
        <v>7.1300000000142694</v>
      </c>
      <c r="C199" s="5">
        <f t="shared" si="6"/>
        <v>0.87901885746797148</v>
      </c>
      <c r="D199" s="322">
        <v>7.4292963773033867</v>
      </c>
      <c r="E199" s="322">
        <v>0.98293297136938718</v>
      </c>
      <c r="F199" s="5">
        <v>5.9159832360928108</v>
      </c>
      <c r="G199" s="5">
        <v>0.54857424603578142</v>
      </c>
      <c r="H199" s="321">
        <v>4.75339589043634</v>
      </c>
      <c r="I199" s="31">
        <v>0.22577971107644937</v>
      </c>
      <c r="J199" s="27"/>
    </row>
    <row r="200" spans="1:10" ht="15" x14ac:dyDescent="0.25">
      <c r="A200" s="17">
        <f t="shared" si="5"/>
        <v>1894</v>
      </c>
      <c r="B200" s="5">
        <v>6.7800000000031053</v>
      </c>
      <c r="C200" s="5">
        <f t="shared" si="6"/>
        <v>0.8958621638771862</v>
      </c>
      <c r="D200" s="322">
        <v>7.7217605826037419</v>
      </c>
      <c r="E200" s="322">
        <v>0.98328453362214763</v>
      </c>
      <c r="F200" s="5">
        <v>5.9968304016006444</v>
      </c>
      <c r="G200" s="5">
        <v>0.57470129438996842</v>
      </c>
      <c r="H200" s="321">
        <v>5.0853811985888884</v>
      </c>
      <c r="I200" s="31">
        <v>0.2596771576087209</v>
      </c>
      <c r="J200" s="27"/>
    </row>
    <row r="201" spans="1:10" ht="15" x14ac:dyDescent="0.25">
      <c r="A201" s="17">
        <f t="shared" si="5"/>
        <v>1895</v>
      </c>
      <c r="B201" s="5">
        <v>6.7199999999784099</v>
      </c>
      <c r="C201" s="5">
        <f t="shared" si="6"/>
        <v>0.91612531028307131</v>
      </c>
      <c r="D201" s="322">
        <v>7.7849235255428733</v>
      </c>
      <c r="E201" s="322">
        <v>1.0117696625723376</v>
      </c>
      <c r="F201" s="5">
        <v>5.8208836932695318</v>
      </c>
      <c r="G201" s="5">
        <v>0.5684168813141719</v>
      </c>
      <c r="H201" s="321">
        <v>4.7261362065604047</v>
      </c>
      <c r="I201" s="31">
        <v>0.24563965580973091</v>
      </c>
      <c r="J201" s="27"/>
    </row>
    <row r="202" spans="1:10" ht="15" x14ac:dyDescent="0.25">
      <c r="A202" s="17">
        <f t="shared" si="5"/>
        <v>1896</v>
      </c>
      <c r="B202" s="5">
        <v>6.6499999999876884</v>
      </c>
      <c r="C202" s="5">
        <f t="shared" si="6"/>
        <v>0.90374579382339193</v>
      </c>
      <c r="D202" s="322">
        <v>7.0802226220841344</v>
      </c>
      <c r="E202" s="322">
        <v>0.92668974872034104</v>
      </c>
      <c r="F202" s="5">
        <v>5.6628482397718081</v>
      </c>
      <c r="G202" s="5">
        <v>0.54584708980992491</v>
      </c>
      <c r="H202" s="321">
        <v>5.0170528712039557</v>
      </c>
      <c r="I202" s="31">
        <v>0.26409103916985432</v>
      </c>
      <c r="J202" s="27"/>
    </row>
    <row r="203" spans="1:10" ht="15" x14ac:dyDescent="0.25">
      <c r="A203" s="17">
        <f t="shared" si="5"/>
        <v>1897</v>
      </c>
      <c r="B203" s="5">
        <v>6.7900000000127507</v>
      </c>
      <c r="C203" s="5">
        <f t="shared" si="6"/>
        <v>0.85577073495314737</v>
      </c>
      <c r="D203" s="322">
        <v>7.4720374663179392</v>
      </c>
      <c r="E203" s="322">
        <v>0.97682803993662015</v>
      </c>
      <c r="F203" s="5">
        <v>5.6360064153923801</v>
      </c>
      <c r="G203" s="5">
        <v>0.52497472194029937</v>
      </c>
      <c r="H203" s="321">
        <v>4.8602934123870494</v>
      </c>
      <c r="I203" s="31">
        <v>0.25962450938627524</v>
      </c>
      <c r="J203" s="27"/>
    </row>
    <row r="204" spans="1:10" ht="15" x14ac:dyDescent="0.25">
      <c r="A204" s="17">
        <f t="shared" si="5"/>
        <v>1898</v>
      </c>
      <c r="B204" s="5">
        <v>6.630000000016838</v>
      </c>
      <c r="C204" s="5">
        <f t="shared" si="6"/>
        <v>0.77855526065516167</v>
      </c>
      <c r="D204" s="322">
        <v>6.9494178803060569</v>
      </c>
      <c r="E204" s="322">
        <v>0.93203628182361653</v>
      </c>
      <c r="F204" s="5">
        <v>5.5593312421064454</v>
      </c>
      <c r="G204" s="5">
        <v>0.49963457620544183</v>
      </c>
      <c r="H204" s="321">
        <v>4.9194843507208663</v>
      </c>
      <c r="I204" s="31">
        <v>0.25465877819217442</v>
      </c>
      <c r="J204" s="27"/>
    </row>
    <row r="205" spans="1:10" ht="15" x14ac:dyDescent="0.25">
      <c r="A205" s="17">
        <f t="shared" si="5"/>
        <v>1899</v>
      </c>
      <c r="B205" s="5">
        <v>6.5599999999673226</v>
      </c>
      <c r="C205" s="5">
        <f t="shared" si="6"/>
        <v>0.74132432929350556</v>
      </c>
      <c r="D205" s="322">
        <v>6.8390922592713004</v>
      </c>
      <c r="E205" s="322">
        <v>0.89665732618432692</v>
      </c>
      <c r="F205" s="5">
        <v>5.8339268207942059</v>
      </c>
      <c r="G205" s="5">
        <v>0.49940229594256225</v>
      </c>
      <c r="H205" s="321">
        <v>4.5975140319409498</v>
      </c>
      <c r="I205" s="31">
        <v>0.24190916435523077</v>
      </c>
      <c r="J205" s="27"/>
    </row>
    <row r="206" spans="1:10" ht="15" x14ac:dyDescent="0.25">
      <c r="A206" s="17">
        <f t="shared" si="5"/>
        <v>1900</v>
      </c>
      <c r="B206" s="5">
        <v>6.8999999999897303</v>
      </c>
      <c r="C206" s="5">
        <f t="shared" si="6"/>
        <v>0.75825863699391871</v>
      </c>
      <c r="D206" s="322">
        <v>6.9235720368908353</v>
      </c>
      <c r="E206" s="322">
        <v>0.88714291267342293</v>
      </c>
      <c r="F206" s="5">
        <v>6.1429654617285081</v>
      </c>
      <c r="G206" s="5">
        <v>0.50148551621694049</v>
      </c>
      <c r="H206" s="321">
        <v>4.6992202486895449</v>
      </c>
      <c r="I206" s="31">
        <v>0.2460399940445166</v>
      </c>
      <c r="J206" s="27"/>
    </row>
    <row r="207" spans="1:10" ht="15" x14ac:dyDescent="0.25">
      <c r="A207" s="17">
        <f t="shared" si="5"/>
        <v>1901</v>
      </c>
      <c r="B207" s="5">
        <v>7.0800000000021397</v>
      </c>
      <c r="C207" s="5">
        <f t="shared" si="6"/>
        <v>0.79308009488660058</v>
      </c>
      <c r="D207" s="322">
        <v>7.3303868337662861</v>
      </c>
      <c r="E207" s="322">
        <v>0.94765920276744231</v>
      </c>
      <c r="F207" s="5">
        <v>6.4754688146863337</v>
      </c>
      <c r="G207" s="5">
        <v>0.54786844534990764</v>
      </c>
      <c r="H207" s="321">
        <v>4.345480600003822</v>
      </c>
      <c r="I207" s="31">
        <v>0.22267331899367263</v>
      </c>
      <c r="J207" s="27"/>
    </row>
    <row r="208" spans="1:10" ht="15" x14ac:dyDescent="0.25">
      <c r="A208" s="17">
        <f t="shared" si="5"/>
        <v>1902</v>
      </c>
      <c r="B208" s="5">
        <v>7.0700000000165835</v>
      </c>
      <c r="C208" s="5">
        <f t="shared" si="6"/>
        <v>0.80239740575424889</v>
      </c>
      <c r="D208" s="322">
        <v>7.4806002555230462</v>
      </c>
      <c r="E208" s="322">
        <v>0.97802923403401842</v>
      </c>
      <c r="F208" s="5">
        <v>6.3406297039531916</v>
      </c>
      <c r="G208" s="5">
        <v>0.57476166583119781</v>
      </c>
      <c r="H208" s="321">
        <v>4.388174323705246</v>
      </c>
      <c r="I208" s="31">
        <v>0.21840133661219946</v>
      </c>
      <c r="J208" s="27"/>
    </row>
    <row r="209" spans="1:10" ht="15" x14ac:dyDescent="0.25">
      <c r="A209" s="17">
        <f t="shared" si="5"/>
        <v>1903</v>
      </c>
      <c r="B209" s="5">
        <v>7.3399999999853716</v>
      </c>
      <c r="C209" s="5">
        <f t="shared" si="6"/>
        <v>0.81075438629093233</v>
      </c>
      <c r="D209" s="322">
        <v>7.4258707623700504</v>
      </c>
      <c r="E209" s="322">
        <v>0.93147168457730189</v>
      </c>
      <c r="F209" s="5">
        <v>6.0379532163869643</v>
      </c>
      <c r="G209" s="5">
        <v>0.5537426900584318</v>
      </c>
      <c r="H209" s="321">
        <v>4.4382380244605226</v>
      </c>
      <c r="I209" s="31">
        <v>0.21923333735954764</v>
      </c>
      <c r="J209" s="27"/>
    </row>
    <row r="210" spans="1:10" ht="15" x14ac:dyDescent="0.25">
      <c r="A210" s="17">
        <f t="shared" si="5"/>
        <v>1904</v>
      </c>
      <c r="B210" s="5">
        <v>7.4499999999730138</v>
      </c>
      <c r="C210" s="5">
        <f t="shared" si="6"/>
        <v>0.82201508424407854</v>
      </c>
      <c r="D210" s="322">
        <v>7.4329168067314502</v>
      </c>
      <c r="E210" s="322">
        <v>0.9135772680278571</v>
      </c>
      <c r="F210" s="5">
        <v>5.9877637483748867</v>
      </c>
      <c r="G210" s="5">
        <v>0.55261030744105943</v>
      </c>
      <c r="H210" s="321">
        <v>4.4443696226349561</v>
      </c>
      <c r="I210" s="31">
        <v>0.22190462368475203</v>
      </c>
      <c r="J210" s="27"/>
    </row>
    <row r="211" spans="1:10" ht="15" x14ac:dyDescent="0.25">
      <c r="A211" s="17">
        <f t="shared" si="5"/>
        <v>1905</v>
      </c>
      <c r="B211" s="5">
        <v>7.2000000000208866</v>
      </c>
      <c r="C211" s="5">
        <f t="shared" si="6"/>
        <v>0.8021608005226879</v>
      </c>
      <c r="D211" s="322">
        <v>7.3047398364269513</v>
      </c>
      <c r="E211" s="322">
        <v>0.90619602915366715</v>
      </c>
      <c r="F211" s="5">
        <v>5.8569581965309458</v>
      </c>
      <c r="G211" s="5">
        <v>0.53478451953136208</v>
      </c>
      <c r="H211" s="321">
        <v>4.2343042889314102</v>
      </c>
      <c r="I211" s="31">
        <v>0.2126501176131049</v>
      </c>
      <c r="J211" s="27"/>
    </row>
    <row r="212" spans="1:10" ht="15" x14ac:dyDescent="0.25">
      <c r="A212" s="17">
        <f t="shared" si="5"/>
        <v>1906</v>
      </c>
      <c r="B212" s="5">
        <v>6.9099999999817072</v>
      </c>
      <c r="C212" s="5">
        <f t="shared" si="6"/>
        <v>0.76326363763111904</v>
      </c>
      <c r="D212" s="322">
        <v>7.5653723941262054</v>
      </c>
      <c r="E212" s="322">
        <v>0.91316574972565079</v>
      </c>
      <c r="F212" s="5">
        <v>6.0078198582308531</v>
      </c>
      <c r="G212" s="5">
        <v>0.53933475437613465</v>
      </c>
      <c r="H212" s="321">
        <v>4.2283037559927026</v>
      </c>
      <c r="I212" s="31">
        <v>0.20840691407680428</v>
      </c>
      <c r="J212" s="27"/>
    </row>
    <row r="213" spans="1:10" ht="15" x14ac:dyDescent="0.25">
      <c r="A213" s="17">
        <f t="shared" si="5"/>
        <v>1907</v>
      </c>
      <c r="B213" s="5">
        <v>6.7500000000063025</v>
      </c>
      <c r="C213" s="5">
        <f t="shared" si="6"/>
        <v>0.73949707022293309</v>
      </c>
      <c r="D213" s="322">
        <v>6.9230687922942353</v>
      </c>
      <c r="E213" s="322">
        <v>0.81624049407390775</v>
      </c>
      <c r="F213" s="5">
        <v>5.9896446606003604</v>
      </c>
      <c r="G213" s="5">
        <v>0.52882042212453495</v>
      </c>
      <c r="H213" s="321">
        <v>4.508979178208806</v>
      </c>
      <c r="I213" s="31">
        <v>0.21721456753775797</v>
      </c>
      <c r="J213" s="27"/>
    </row>
    <row r="214" spans="1:10" ht="15" x14ac:dyDescent="0.25">
      <c r="A214" s="17">
        <f t="shared" si="5"/>
        <v>1908</v>
      </c>
      <c r="B214" s="5">
        <v>7.1699999999951229</v>
      </c>
      <c r="C214" s="5">
        <f t="shared" si="6"/>
        <v>0.75744618751154869</v>
      </c>
      <c r="D214" s="322">
        <v>7.1240385502378976</v>
      </c>
      <c r="E214" s="322">
        <v>0.82360231485138236</v>
      </c>
      <c r="F214" s="5">
        <v>6.2572030141707851</v>
      </c>
      <c r="G214" s="5">
        <v>0.5899822695033714</v>
      </c>
      <c r="H214" s="321">
        <v>4.9152989230894599</v>
      </c>
      <c r="I214" s="31">
        <v>0.25064113299141821</v>
      </c>
      <c r="J214" s="27"/>
    </row>
    <row r="215" spans="1:10" ht="15" x14ac:dyDescent="0.25">
      <c r="A215" s="17">
        <f t="shared" si="5"/>
        <v>1909</v>
      </c>
      <c r="B215" s="5">
        <v>7.189999999972672</v>
      </c>
      <c r="C215" s="5">
        <f t="shared" si="6"/>
        <v>0.74818918535487744</v>
      </c>
      <c r="D215" s="322">
        <v>7.0518818908534433</v>
      </c>
      <c r="E215" s="322">
        <v>0.82644005157565825</v>
      </c>
      <c r="F215" s="5">
        <v>6.0274485011368206</v>
      </c>
      <c r="G215" s="5">
        <v>0.61874656611528911</v>
      </c>
      <c r="H215" s="321">
        <v>4.6106530249213318</v>
      </c>
      <c r="I215" s="31">
        <v>0.23245551982959947</v>
      </c>
      <c r="J215" s="27"/>
    </row>
    <row r="216" spans="1:10" ht="15" x14ac:dyDescent="0.25">
      <c r="A216" s="17">
        <v>1910</v>
      </c>
      <c r="B216" s="5">
        <v>7.0300000000294798</v>
      </c>
      <c r="C216" s="5">
        <f t="shared" si="6"/>
        <v>0.72176158578853555</v>
      </c>
      <c r="D216" s="322">
        <v>7.5377305363742106</v>
      </c>
      <c r="E216" s="322">
        <v>0.86858656535014145</v>
      </c>
      <c r="F216" s="321">
        <v>6.0806950569303204</v>
      </c>
      <c r="G216" s="321">
        <v>0.63097040303692731</v>
      </c>
      <c r="H216" s="321">
        <v>4.4945588052683929</v>
      </c>
      <c r="I216" s="31">
        <v>0.23030842128713788</v>
      </c>
      <c r="J216" s="27"/>
    </row>
    <row r="217" spans="1:10" ht="15" x14ac:dyDescent="0.25">
      <c r="A217" s="17">
        <f t="shared" ref="A217:A248" si="7">A216+1</f>
        <v>1911</v>
      </c>
      <c r="B217" s="5">
        <v>6.8300000000029524</v>
      </c>
      <c r="C217" s="5">
        <f t="shared" si="6"/>
        <v>0.69605735952155623</v>
      </c>
      <c r="D217" s="322">
        <v>6.993598288736548</v>
      </c>
      <c r="E217" s="322">
        <v>0.77611636686083796</v>
      </c>
      <c r="F217" s="5">
        <v>6.0475832759453478</v>
      </c>
      <c r="G217" s="5">
        <v>0.61708017722786357</v>
      </c>
      <c r="H217" s="321">
        <v>4.8746655097572598</v>
      </c>
      <c r="I217" s="31">
        <v>0.23493337570172265</v>
      </c>
      <c r="J217" s="27"/>
    </row>
    <row r="218" spans="1:10" ht="15" x14ac:dyDescent="0.25">
      <c r="A218" s="17">
        <f t="shared" si="7"/>
        <v>1912</v>
      </c>
      <c r="B218" s="5">
        <v>6.7999999999837328</v>
      </c>
      <c r="C218" s="5">
        <f t="shared" si="6"/>
        <v>0.6716640479846544</v>
      </c>
      <c r="D218" s="322">
        <v>6.4100098403730401</v>
      </c>
      <c r="E218" s="322">
        <v>0.71552521162726301</v>
      </c>
      <c r="F218" s="5">
        <v>5.9779032048732557</v>
      </c>
      <c r="G218" s="5">
        <v>0.60302971324813326</v>
      </c>
      <c r="H218" s="321">
        <v>4.8573819825888238</v>
      </c>
      <c r="I218" s="31">
        <v>0.22816691916307064</v>
      </c>
      <c r="J218" s="27"/>
    </row>
    <row r="219" spans="1:10" ht="15" x14ac:dyDescent="0.25">
      <c r="A219" s="17">
        <f t="shared" si="7"/>
        <v>1913</v>
      </c>
      <c r="B219" s="5">
        <v>6.5999999999677419</v>
      </c>
      <c r="C219" s="5">
        <f t="shared" si="6"/>
        <v>0.65361565634832042</v>
      </c>
      <c r="D219" s="322">
        <v>6.7220189650543762</v>
      </c>
      <c r="E219" s="322">
        <v>0.73908760206710977</v>
      </c>
      <c r="F219" s="5">
        <v>6.2315708665119294</v>
      </c>
      <c r="G219" s="5">
        <v>0.62274253910285604</v>
      </c>
      <c r="H219" s="321">
        <v>4.6919507666628029</v>
      </c>
      <c r="I219" s="31">
        <v>0.22623640314953428</v>
      </c>
      <c r="J219" s="27"/>
    </row>
    <row r="220" spans="1:10" ht="15" x14ac:dyDescent="0.25">
      <c r="A220" s="17">
        <f t="shared" si="7"/>
        <v>1914</v>
      </c>
      <c r="B220" s="5">
        <v>5.4799999999947566</v>
      </c>
      <c r="C220" s="5">
        <f t="shared" si="6"/>
        <v>0.71104013836438973</v>
      </c>
      <c r="D220" s="322">
        <v>6.8258179505654839</v>
      </c>
      <c r="E220" s="322">
        <v>0.86605057253352091</v>
      </c>
      <c r="F220" s="5">
        <v>5.9656201016361354</v>
      </c>
      <c r="G220" s="5">
        <v>0.68772316620844975</v>
      </c>
      <c r="H220" s="321">
        <v>5.1977750836957686</v>
      </c>
      <c r="I220" s="31">
        <v>0.26386919928885477</v>
      </c>
      <c r="J220" s="27"/>
    </row>
    <row r="221" spans="1:10" ht="15" x14ac:dyDescent="0.25">
      <c r="A221" s="17">
        <f t="shared" si="7"/>
        <v>1915</v>
      </c>
      <c r="B221" s="5">
        <v>4.5100000000043945</v>
      </c>
      <c r="C221" s="5">
        <f t="shared" si="6"/>
        <v>0.8853564892239707</v>
      </c>
      <c r="D221" s="322">
        <v>6.9339247949692222</v>
      </c>
      <c r="E221" s="322">
        <v>0.96472022218947129</v>
      </c>
      <c r="F221" s="5">
        <v>5.7021927261679517</v>
      </c>
      <c r="G221" s="5">
        <v>0.81039228365146132</v>
      </c>
      <c r="H221" s="321">
        <v>5.4415492971977377</v>
      </c>
      <c r="I221" s="31">
        <v>0.27750894618657473</v>
      </c>
      <c r="J221" s="27"/>
    </row>
    <row r="222" spans="1:10" ht="15" x14ac:dyDescent="0.25">
      <c r="A222" s="17">
        <f t="shared" si="7"/>
        <v>1916</v>
      </c>
      <c r="B222" s="5">
        <v>3.9200000000016786</v>
      </c>
      <c r="C222" s="5">
        <f t="shared" si="6"/>
        <v>1.2023754118251255</v>
      </c>
      <c r="D222" s="322">
        <v>5.782581496506042</v>
      </c>
      <c r="E222" s="322">
        <v>1.115296918096198</v>
      </c>
      <c r="F222" s="5">
        <v>5.3824539917446907</v>
      </c>
      <c r="G222" s="5">
        <v>0.97951751985788515</v>
      </c>
      <c r="H222" s="321">
        <v>4.8959982365733117</v>
      </c>
      <c r="I222" s="31">
        <v>0.26570206647895966</v>
      </c>
      <c r="J222" s="27"/>
    </row>
    <row r="223" spans="1:10" ht="15" x14ac:dyDescent="0.25">
      <c r="A223" s="17">
        <f t="shared" si="7"/>
        <v>1917</v>
      </c>
      <c r="B223" s="5">
        <v>3.8500000000018137</v>
      </c>
      <c r="C223" s="5">
        <f t="shared" si="6"/>
        <v>1.5239225220882535</v>
      </c>
      <c r="D223" s="322">
        <v>5.4224626910377864</v>
      </c>
      <c r="E223" s="322">
        <v>1.3233959001805402</v>
      </c>
      <c r="F223" s="5">
        <v>5.0573772352571869</v>
      </c>
      <c r="G223" s="5">
        <v>0.99591996520618598</v>
      </c>
      <c r="H223" s="321">
        <v>4.2679983556679613</v>
      </c>
      <c r="I223" s="31">
        <v>0.34296025923457923</v>
      </c>
      <c r="J223" s="27"/>
    </row>
    <row r="224" spans="1:10" ht="15" x14ac:dyDescent="0.25">
      <c r="A224" s="17">
        <f t="shared" si="7"/>
        <v>1918</v>
      </c>
      <c r="B224" s="5">
        <v>3.8099999999960232</v>
      </c>
      <c r="C224" s="5">
        <f t="shared" si="6"/>
        <v>1.7266639083559145</v>
      </c>
      <c r="D224" s="322">
        <v>5.6540665876307408</v>
      </c>
      <c r="E224" s="322">
        <v>1.6364678658312581</v>
      </c>
      <c r="F224" s="5">
        <v>4.7376766493464713</v>
      </c>
      <c r="G224" s="5">
        <v>1.1860775963952541</v>
      </c>
      <c r="H224" s="321">
        <v>3.6865751273437692</v>
      </c>
      <c r="I224" s="31">
        <v>0.46079672480425837</v>
      </c>
      <c r="J224" s="27"/>
    </row>
    <row r="225" spans="1:10" ht="15" x14ac:dyDescent="0.25">
      <c r="A225" s="17">
        <f t="shared" si="7"/>
        <v>1919</v>
      </c>
      <c r="B225" s="5">
        <v>3.5000000000009779</v>
      </c>
      <c r="C225" s="5">
        <f t="shared" ref="C225:C237" si="8">-A402+A$450</f>
        <v>1.7635069026444656</v>
      </c>
      <c r="D225" s="322">
        <v>4.9631467565247398</v>
      </c>
      <c r="E225" s="322">
        <v>1.7854547459903394</v>
      </c>
      <c r="F225" s="5">
        <v>4.4160594955773282</v>
      </c>
      <c r="G225" s="5">
        <v>1.1812194201481323</v>
      </c>
      <c r="H225" s="321">
        <v>3.8270983132899894</v>
      </c>
      <c r="I225" s="31">
        <v>0.50866705754334207</v>
      </c>
      <c r="J225" s="27"/>
    </row>
    <row r="226" spans="1:10" ht="15" x14ac:dyDescent="0.25">
      <c r="A226" s="17">
        <f t="shared" si="7"/>
        <v>1920</v>
      </c>
      <c r="B226" s="5">
        <v>3.2326742611352772</v>
      </c>
      <c r="C226" s="5">
        <f t="shared" si="8"/>
        <v>1.7036249630053881</v>
      </c>
      <c r="D226" s="322">
        <v>4.5611337085593524</v>
      </c>
      <c r="E226" s="322">
        <v>1.5459487347407179</v>
      </c>
      <c r="F226" s="321">
        <v>3.336913583673073</v>
      </c>
      <c r="G226" s="321">
        <v>0.49591445646282173</v>
      </c>
      <c r="H226" s="321">
        <v>3.4139161344692814</v>
      </c>
      <c r="I226" s="31">
        <v>0.42731446838128895</v>
      </c>
      <c r="J226" s="27"/>
    </row>
    <row r="227" spans="1:10" ht="15" x14ac:dyDescent="0.25">
      <c r="A227" s="17">
        <f t="shared" si="7"/>
        <v>1921</v>
      </c>
      <c r="B227" s="5">
        <v>3.8353116324222007</v>
      </c>
      <c r="C227" s="5">
        <f t="shared" si="8"/>
        <v>1.8013625793232904</v>
      </c>
      <c r="D227" s="322">
        <v>4.166420614787703</v>
      </c>
      <c r="E227" s="322">
        <v>1.7452006448340869</v>
      </c>
      <c r="F227" s="5">
        <v>2.8548298752123662</v>
      </c>
      <c r="G227" s="5">
        <v>0.4730441655304285</v>
      </c>
      <c r="H227" s="321">
        <v>4.132363003222042</v>
      </c>
      <c r="I227" s="31">
        <v>0.52047239266599188</v>
      </c>
      <c r="J227" s="27"/>
    </row>
    <row r="228" spans="1:10" ht="15" x14ac:dyDescent="0.25">
      <c r="A228" s="17">
        <f t="shared" si="7"/>
        <v>1922</v>
      </c>
      <c r="B228" s="5">
        <v>4.3129142031085479</v>
      </c>
      <c r="C228" s="5">
        <f t="shared" si="8"/>
        <v>2.1712490629862908</v>
      </c>
      <c r="D228" s="322">
        <v>3.8020664259949939</v>
      </c>
      <c r="E228" s="322">
        <v>1.8375133516167694</v>
      </c>
      <c r="F228" s="5">
        <v>2.3658944180204835</v>
      </c>
      <c r="G228" s="5">
        <v>3.2829432280561482E-2</v>
      </c>
      <c r="H228" s="321">
        <v>4.2749065308338352</v>
      </c>
      <c r="I228" s="31">
        <v>0.5086835439714239</v>
      </c>
      <c r="J228" s="27"/>
    </row>
    <row r="229" spans="1:10" ht="15" x14ac:dyDescent="0.25">
      <c r="A229" s="17">
        <f t="shared" si="7"/>
        <v>1923</v>
      </c>
      <c r="B229" s="5">
        <v>4.6620156319599868</v>
      </c>
      <c r="C229" s="5">
        <f t="shared" si="8"/>
        <v>2.2573674233221186</v>
      </c>
      <c r="D229" s="322">
        <v>3.3594723653642511</v>
      </c>
      <c r="E229" s="322">
        <v>1.7656972296073847</v>
      </c>
      <c r="F229" s="5">
        <v>2.4033798391639505</v>
      </c>
      <c r="G229" s="5">
        <v>2.5232009610885315E-9</v>
      </c>
      <c r="H229" s="321">
        <v>3.8089373864131151</v>
      </c>
      <c r="I229" s="31">
        <v>0.43232518180182727</v>
      </c>
      <c r="J229" s="27"/>
    </row>
    <row r="230" spans="1:10" ht="15" x14ac:dyDescent="0.25">
      <c r="A230" s="17">
        <f t="shared" si="7"/>
        <v>1924</v>
      </c>
      <c r="B230" s="5">
        <v>4.8230377533199364</v>
      </c>
      <c r="C230" s="5">
        <f t="shared" si="8"/>
        <v>2.2582751677772395</v>
      </c>
      <c r="D230" s="322">
        <v>3.2208125974504695</v>
      </c>
      <c r="E230" s="322">
        <v>1.5987900105413213</v>
      </c>
      <c r="F230" s="5">
        <v>2.2131004637466551</v>
      </c>
      <c r="G230" s="5">
        <v>7.2795838242804542E-2</v>
      </c>
      <c r="H230" s="321">
        <v>3.9365360593814995</v>
      </c>
      <c r="I230" s="31">
        <v>0.42877377508975806</v>
      </c>
      <c r="J230" s="27"/>
    </row>
    <row r="231" spans="1:10" ht="15" x14ac:dyDescent="0.25">
      <c r="A231" s="17">
        <f t="shared" si="7"/>
        <v>1925</v>
      </c>
      <c r="B231" s="5">
        <v>4.7459652790847198</v>
      </c>
      <c r="C231" s="5">
        <f t="shared" si="8"/>
        <v>2.1956300352541489</v>
      </c>
      <c r="D231" s="322">
        <v>2.9331990956783032</v>
      </c>
      <c r="E231" s="322">
        <v>1.4865320400688531</v>
      </c>
      <c r="F231" s="5">
        <v>2.3010674720668556</v>
      </c>
      <c r="G231" s="5">
        <v>8.4466648874713807E-2</v>
      </c>
      <c r="H231" s="321">
        <v>4.0758296420569824</v>
      </c>
      <c r="I231" s="31">
        <v>0.40854570174864124</v>
      </c>
      <c r="J231" s="27"/>
    </row>
    <row r="232" spans="1:10" ht="15" x14ac:dyDescent="0.25">
      <c r="A232" s="17">
        <f t="shared" si="7"/>
        <v>1926</v>
      </c>
      <c r="B232" s="5">
        <v>4.9579375988659535</v>
      </c>
      <c r="C232" s="5">
        <f t="shared" si="8"/>
        <v>2.1656267876368087</v>
      </c>
      <c r="D232" s="322">
        <v>3.0042481609914993</v>
      </c>
      <c r="E232" s="322">
        <v>1.2372486503107643</v>
      </c>
      <c r="F232" s="5">
        <v>2.67173178028164</v>
      </c>
      <c r="G232" s="5">
        <v>0.21569669841439182</v>
      </c>
      <c r="H232" s="321">
        <v>4.0190438731164173</v>
      </c>
      <c r="I232" s="31">
        <v>0.38101242642072514</v>
      </c>
      <c r="J232" s="27"/>
    </row>
    <row r="233" spans="1:10" ht="15" x14ac:dyDescent="0.25">
      <c r="A233" s="17">
        <f t="shared" si="7"/>
        <v>1927</v>
      </c>
      <c r="B233" s="5">
        <v>4.8752787407136671</v>
      </c>
      <c r="C233" s="5">
        <f t="shared" si="8"/>
        <v>2.2315194171715369</v>
      </c>
      <c r="D233" s="322">
        <v>3.4140949903894589</v>
      </c>
      <c r="E233" s="322">
        <v>1.2346715827046497</v>
      </c>
      <c r="F233" s="5">
        <v>2.747510387259593</v>
      </c>
      <c r="G233" s="5">
        <v>0.19563159212765124</v>
      </c>
      <c r="H233" s="321">
        <v>4.3749766429278498</v>
      </c>
      <c r="I233" s="31">
        <v>0.38673561649783428</v>
      </c>
      <c r="J233" s="27"/>
    </row>
    <row r="234" spans="1:10" ht="15" x14ac:dyDescent="0.25">
      <c r="A234" s="17">
        <f t="shared" si="7"/>
        <v>1928</v>
      </c>
      <c r="B234" s="5">
        <v>4.825449825035923</v>
      </c>
      <c r="C234" s="5">
        <f t="shared" si="8"/>
        <v>2.0967278380296168</v>
      </c>
      <c r="D234" s="322">
        <v>3.4951588343185862</v>
      </c>
      <c r="E234" s="322">
        <v>1.1368792505121761</v>
      </c>
      <c r="F234" s="5">
        <v>2.7994292717465021</v>
      </c>
      <c r="G234" s="5">
        <v>0.17850762200527928</v>
      </c>
      <c r="H234" s="321">
        <v>4.9314912947920515</v>
      </c>
      <c r="I234" s="31">
        <v>0.3798814375197106</v>
      </c>
      <c r="J234" s="27"/>
    </row>
    <row r="235" spans="1:10" ht="15" x14ac:dyDescent="0.25">
      <c r="A235" s="17">
        <f t="shared" si="7"/>
        <v>1929</v>
      </c>
      <c r="B235" s="5">
        <v>4.5271240556928483</v>
      </c>
      <c r="C235" s="5">
        <f t="shared" si="8"/>
        <v>2.0366430641972175</v>
      </c>
      <c r="D235" s="322">
        <v>3.7041053209444637</v>
      </c>
      <c r="E235" s="322">
        <v>1.0449160901121073</v>
      </c>
      <c r="F235" s="5">
        <v>3.0461071440156706</v>
      </c>
      <c r="G235" s="5">
        <v>0.22279572822596291</v>
      </c>
      <c r="H235" s="321">
        <v>4.875233108632699</v>
      </c>
      <c r="I235" s="31">
        <v>0.35670039851165547</v>
      </c>
      <c r="J235" s="27"/>
    </row>
    <row r="236" spans="1:10" ht="15" x14ac:dyDescent="0.25">
      <c r="A236" s="17">
        <f t="shared" si="7"/>
        <v>1930</v>
      </c>
      <c r="B236" s="5">
        <v>4.3986995979957619</v>
      </c>
      <c r="C236" s="5">
        <f t="shared" si="8"/>
        <v>1.9939435620556205</v>
      </c>
      <c r="D236" s="322">
        <v>3.9894134030214157</v>
      </c>
      <c r="E236" s="322">
        <v>1.0459046487181844</v>
      </c>
      <c r="F236" s="321">
        <v>3.2052214459535779</v>
      </c>
      <c r="G236" s="321">
        <v>0.28405036826351471</v>
      </c>
      <c r="H236" s="321">
        <v>4.9532966084406356</v>
      </c>
      <c r="I236" s="31">
        <v>0.41397168874938989</v>
      </c>
      <c r="J236" s="27"/>
    </row>
    <row r="237" spans="1:10" ht="15" x14ac:dyDescent="0.25">
      <c r="A237" s="17">
        <f t="shared" si="7"/>
        <v>1931</v>
      </c>
      <c r="B237" s="5">
        <v>4.8635880097728066</v>
      </c>
      <c r="C237" s="5">
        <f t="shared" si="8"/>
        <v>2.1329990694122265</v>
      </c>
      <c r="D237" s="322">
        <v>4.0389486364910576</v>
      </c>
      <c r="E237" s="322">
        <v>1.0847839241935342</v>
      </c>
      <c r="F237" s="5">
        <v>3.3662215732759933</v>
      </c>
      <c r="G237" s="5">
        <v>0.39003107311601221</v>
      </c>
      <c r="H237" s="321">
        <v>4.7851845172104737</v>
      </c>
      <c r="I237" s="31">
        <v>0.54529900210278448</v>
      </c>
      <c r="J237" s="27"/>
    </row>
    <row r="238" spans="1:10" ht="15" x14ac:dyDescent="0.25">
      <c r="A238" s="17">
        <f t="shared" si="7"/>
        <v>1932</v>
      </c>
      <c r="B238" s="5">
        <f>0.9*561.525800041339%</f>
        <v>5.0537322003720515</v>
      </c>
      <c r="C238" s="5">
        <f>0.9*(-A415+A$450)</f>
        <v>2.167194081972216</v>
      </c>
      <c r="D238" s="322">
        <v>4.4312339161456267</v>
      </c>
      <c r="E238" s="322">
        <v>1.1618648513497976</v>
      </c>
      <c r="F238" s="5">
        <v>3.4860205581798818</v>
      </c>
      <c r="G238" s="5">
        <v>0.4862948164221283</v>
      </c>
      <c r="H238" s="321">
        <v>5.0577020110165263</v>
      </c>
      <c r="I238" s="31">
        <v>0.78262792989189556</v>
      </c>
      <c r="J238" s="27"/>
    </row>
    <row r="239" spans="1:10" ht="15" x14ac:dyDescent="0.25">
      <c r="A239" s="17">
        <f t="shared" si="7"/>
        <v>1933</v>
      </c>
      <c r="B239" s="5">
        <f>0.8*607.278695998521%</f>
        <v>4.8582295679881682</v>
      </c>
      <c r="C239" s="5">
        <f>0.8*(-A416+A$450)</f>
        <v>2.0389455771036458</v>
      </c>
      <c r="D239" s="322">
        <v>4.411245256461644</v>
      </c>
      <c r="E239" s="322">
        <v>1.13076720928848</v>
      </c>
      <c r="F239" s="5">
        <v>3.3126732184685812</v>
      </c>
      <c r="G239" s="5">
        <v>0.48520957306489532</v>
      </c>
      <c r="H239" s="321">
        <v>5.4967564753909262</v>
      </c>
      <c r="I239" s="31">
        <v>0.89375184606516689</v>
      </c>
      <c r="J239" s="27"/>
    </row>
    <row r="240" spans="1:10" ht="15" x14ac:dyDescent="0.25">
      <c r="A240" s="17">
        <f t="shared" si="7"/>
        <v>1934</v>
      </c>
      <c r="B240" s="5">
        <f>0.8*608.602514239049%</f>
        <v>4.8688201139123919</v>
      </c>
      <c r="C240" s="5">
        <f>0.8*(-A417+A$450)</f>
        <v>2.0022137970782747</v>
      </c>
      <c r="D240" s="322">
        <v>4.6519109953011872</v>
      </c>
      <c r="E240" s="322">
        <v>1.2773702125767632</v>
      </c>
      <c r="F240" s="5">
        <v>3.0487643119295873</v>
      </c>
      <c r="G240" s="5">
        <v>0.44763962446301042</v>
      </c>
      <c r="H240" s="321">
        <v>5.0169753297408199</v>
      </c>
      <c r="I240" s="31">
        <v>0.80518343674466042</v>
      </c>
      <c r="J240" s="27"/>
    </row>
    <row r="241" spans="1:10" ht="15" x14ac:dyDescent="0.25">
      <c r="A241" s="17">
        <f t="shared" si="7"/>
        <v>1935</v>
      </c>
      <c r="B241" s="5">
        <f>0.8*612.549013015863%</f>
        <v>4.9003921041269045</v>
      </c>
      <c r="C241" s="5">
        <f>0.8*(-A418+A$450)</f>
        <v>1.8870836753906</v>
      </c>
      <c r="D241" s="322">
        <v>4.4244301765680847</v>
      </c>
      <c r="E241" s="322">
        <v>1.3998753545754963</v>
      </c>
      <c r="F241" s="5">
        <v>2.9049619699686837</v>
      </c>
      <c r="G241" s="5">
        <v>0.45160968815202096</v>
      </c>
      <c r="H241" s="321">
        <v>4.7827752631422538</v>
      </c>
      <c r="I241" s="31">
        <v>0.76170749961323236</v>
      </c>
      <c r="J241" s="27"/>
    </row>
    <row r="242" spans="1:10" ht="15" x14ac:dyDescent="0.25">
      <c r="A242" s="17">
        <f t="shared" si="7"/>
        <v>1936</v>
      </c>
      <c r="B242" s="5">
        <f>0.9*574.928756574413%</f>
        <v>5.1743588091697168</v>
      </c>
      <c r="C242" s="5">
        <f>0.9*(-A419+A$450)</f>
        <v>2.011419522896384</v>
      </c>
      <c r="D242" s="322">
        <v>4.1263083781106582</v>
      </c>
      <c r="E242" s="322">
        <v>1.2348127057891847</v>
      </c>
      <c r="F242" s="5">
        <v>2.7719592190505398</v>
      </c>
      <c r="G242" s="5">
        <v>0.45034550323835487</v>
      </c>
      <c r="H242" s="321">
        <v>4.9742708554239554</v>
      </c>
      <c r="I242" s="31">
        <v>0.72561254981524204</v>
      </c>
      <c r="J242" s="27"/>
    </row>
    <row r="243" spans="1:10" ht="15" x14ac:dyDescent="0.25">
      <c r="A243" s="17">
        <f t="shared" si="7"/>
        <v>1937</v>
      </c>
      <c r="B243" s="5">
        <f>0.9*509.878456002553%</f>
        <v>4.5889061040229775</v>
      </c>
      <c r="C243" s="5">
        <f t="shared" ref="C243:C272" si="9">-A420+A$450</f>
        <v>2.0706721965212971</v>
      </c>
      <c r="D243" s="322">
        <v>4.3617658544543767</v>
      </c>
      <c r="E243" s="322">
        <v>1.0375475931390112</v>
      </c>
      <c r="F243" s="5">
        <v>2.6705544819093019</v>
      </c>
      <c r="G243" s="5">
        <v>0.46429430202993532</v>
      </c>
      <c r="H243" s="321">
        <v>4.4789700727355406</v>
      </c>
      <c r="I243" s="31">
        <v>0.67192508798990835</v>
      </c>
      <c r="J243" s="27"/>
    </row>
    <row r="244" spans="1:10" ht="15" x14ac:dyDescent="0.25">
      <c r="A244" s="17">
        <f t="shared" si="7"/>
        <v>1938</v>
      </c>
      <c r="B244" s="5">
        <v>4.8261844735460846</v>
      </c>
      <c r="C244" s="5">
        <f t="shared" si="9"/>
        <v>1.9966755780703314</v>
      </c>
      <c r="D244" s="322">
        <v>4.3965427253242391</v>
      </c>
      <c r="E244" s="322">
        <v>1.0340866426352386</v>
      </c>
      <c r="F244" s="5">
        <v>2.6478701221552639</v>
      </c>
      <c r="G244" s="5">
        <v>0.46987504949526887</v>
      </c>
      <c r="H244" s="321">
        <v>4.6149423503344398</v>
      </c>
      <c r="I244" s="31">
        <v>0.75810483667806872</v>
      </c>
      <c r="J244" s="27"/>
    </row>
    <row r="245" spans="1:10" ht="15" x14ac:dyDescent="0.25">
      <c r="A245" s="17">
        <f t="shared" si="7"/>
        <v>1939</v>
      </c>
      <c r="B245" s="5">
        <v>4.7005512495531141</v>
      </c>
      <c r="C245" s="5">
        <f t="shared" si="9"/>
        <v>2.1058536072418099</v>
      </c>
      <c r="D245" s="322">
        <v>4.0055330358659269</v>
      </c>
      <c r="E245" s="322">
        <v>1.01035873619379</v>
      </c>
      <c r="F245" s="5">
        <v>2.8162654408835128</v>
      </c>
      <c r="G245" s="5">
        <v>0.48478904837726472</v>
      </c>
      <c r="H245" s="321">
        <v>4.4514929207831955</v>
      </c>
      <c r="I245" s="31">
        <v>0.7487846983834987</v>
      </c>
      <c r="J245" s="27"/>
    </row>
    <row r="246" spans="1:10" ht="15" x14ac:dyDescent="0.25">
      <c r="A246" s="17">
        <f t="shared" si="7"/>
        <v>1940</v>
      </c>
      <c r="B246" s="5">
        <v>4.3235202591539164</v>
      </c>
      <c r="C246" s="5">
        <f t="shared" si="9"/>
        <v>2.2486121916520263</v>
      </c>
      <c r="D246" s="322">
        <v>4.0219154343479486</v>
      </c>
      <c r="E246" s="322">
        <v>1.6558123978690202</v>
      </c>
      <c r="F246" s="321">
        <v>2.8724886611301321</v>
      </c>
      <c r="G246" s="321">
        <v>0.54206058494906229</v>
      </c>
      <c r="H246" s="321">
        <v>4.0810821462032125</v>
      </c>
      <c r="I246" s="31">
        <v>0.72064405094436423</v>
      </c>
      <c r="J246" s="27"/>
    </row>
    <row r="247" spans="1:10" ht="15" x14ac:dyDescent="0.25">
      <c r="A247" s="17">
        <f t="shared" si="7"/>
        <v>1941</v>
      </c>
      <c r="B247" s="5">
        <v>3.9897797624966378</v>
      </c>
      <c r="C247" s="5">
        <f t="shared" si="9"/>
        <v>2.3059336742598551</v>
      </c>
      <c r="D247" s="322">
        <v>4.3029123408396472</v>
      </c>
      <c r="E247" s="322">
        <v>1.996269497789106</v>
      </c>
      <c r="F247" s="5">
        <v>2.6318789344310343</v>
      </c>
      <c r="G247" s="5">
        <v>0.74783526314598314</v>
      </c>
      <c r="H247" s="321">
        <v>3.2341348450382603</v>
      </c>
      <c r="I247" s="31">
        <v>0.68369098068270573</v>
      </c>
      <c r="J247" s="27"/>
    </row>
    <row r="248" spans="1:10" ht="15" x14ac:dyDescent="0.25">
      <c r="A248" s="17">
        <f t="shared" si="7"/>
        <v>1942</v>
      </c>
      <c r="B248" s="5">
        <v>3.9597697027465437</v>
      </c>
      <c r="C248" s="5">
        <f t="shared" si="9"/>
        <v>2.3704634373524702</v>
      </c>
      <c r="D248" s="322">
        <v>4.2241951408381828</v>
      </c>
      <c r="E248" s="322">
        <v>2.1009564866554182</v>
      </c>
      <c r="F248" s="5">
        <v>2.6963992530739795</v>
      </c>
      <c r="G248" s="5">
        <v>1.0470977762074647</v>
      </c>
      <c r="H248" s="321">
        <v>2.6266569531743706</v>
      </c>
      <c r="I248" s="31">
        <v>0.80991866323621264</v>
      </c>
      <c r="J248" s="27"/>
    </row>
    <row r="249" spans="1:10" ht="15" x14ac:dyDescent="0.25">
      <c r="A249" s="17">
        <f t="shared" ref="A249:A280" si="10">A248+1</f>
        <v>1943</v>
      </c>
      <c r="B249" s="5">
        <v>4.0331648877928803</v>
      </c>
      <c r="C249" s="5">
        <f t="shared" si="9"/>
        <v>2.4844096032445946</v>
      </c>
      <c r="D249" s="322">
        <v>4.5418388128137339</v>
      </c>
      <c r="E249" s="322">
        <v>2.3540706956911914</v>
      </c>
      <c r="F249" s="5">
        <v>2.7870909771212147</v>
      </c>
      <c r="G249" s="5">
        <v>1.2985548903261965</v>
      </c>
      <c r="H249" s="321">
        <v>2.4418115988365106</v>
      </c>
      <c r="I249" s="31">
        <v>0.99729419893097615</v>
      </c>
      <c r="J249" s="27"/>
    </row>
    <row r="250" spans="1:10" ht="15" x14ac:dyDescent="0.25">
      <c r="A250" s="17">
        <f t="shared" si="10"/>
        <v>1944</v>
      </c>
      <c r="B250" s="5">
        <v>4.2375692293235279</v>
      </c>
      <c r="C250" s="5">
        <f t="shared" si="9"/>
        <v>2.654773998415449</v>
      </c>
      <c r="D250" s="322">
        <v>4.3961350742307426</v>
      </c>
      <c r="E250" s="322">
        <v>2.7283004510259317</v>
      </c>
      <c r="F250" s="5">
        <v>2.9620628872284862</v>
      </c>
      <c r="G250" s="5">
        <v>1.828144989035837</v>
      </c>
      <c r="H250" s="321">
        <v>2.6626491050411603</v>
      </c>
      <c r="I250" s="31">
        <v>1.1645401418560433</v>
      </c>
      <c r="J250" s="27"/>
    </row>
    <row r="251" spans="1:10" ht="15" x14ac:dyDescent="0.25">
      <c r="A251" s="17">
        <f t="shared" si="10"/>
        <v>1945</v>
      </c>
      <c r="B251" s="5">
        <v>4.6160139726598368</v>
      </c>
      <c r="C251" s="5">
        <f t="shared" si="9"/>
        <v>2.8410730611626187</v>
      </c>
      <c r="D251" s="322">
        <v>3.0340776384901704</v>
      </c>
      <c r="E251" s="322">
        <v>1.6774190893383389</v>
      </c>
      <c r="F251" s="5">
        <v>2.6048526825420142</v>
      </c>
      <c r="G251" s="5">
        <v>1.452811827210587</v>
      </c>
      <c r="H251" s="321">
        <v>3.1280144973848238</v>
      </c>
      <c r="I251" s="31">
        <v>1.3868310780359296</v>
      </c>
      <c r="J251" s="27"/>
    </row>
    <row r="252" spans="1:10" ht="15" x14ac:dyDescent="0.25">
      <c r="A252" s="17">
        <f t="shared" si="10"/>
        <v>1946</v>
      </c>
      <c r="B252" s="5">
        <v>4.7055818187855953</v>
      </c>
      <c r="C252" s="5">
        <f t="shared" si="9"/>
        <v>2.9493336743850898</v>
      </c>
      <c r="D252" s="322">
        <v>2.0557254909507341</v>
      </c>
      <c r="E252" s="322">
        <v>0.85970010311903855</v>
      </c>
      <c r="F252" s="5">
        <v>2.3512210633601534</v>
      </c>
      <c r="G252" s="5">
        <v>1.0774786653900632</v>
      </c>
      <c r="H252" s="321">
        <v>3.6682375112812724</v>
      </c>
      <c r="I252" s="31">
        <v>1.4871884972247473</v>
      </c>
      <c r="J252" s="27"/>
    </row>
    <row r="253" spans="1:10" ht="15" x14ac:dyDescent="0.25">
      <c r="A253" s="17">
        <f t="shared" si="10"/>
        <v>1947</v>
      </c>
      <c r="B253" s="5">
        <v>4.332786862668133</v>
      </c>
      <c r="C253" s="5">
        <f t="shared" si="9"/>
        <v>3.1119131585697946</v>
      </c>
      <c r="D253" s="322">
        <v>2.1089854408284934</v>
      </c>
      <c r="E253" s="322">
        <v>0.67077386868519595</v>
      </c>
      <c r="F253" s="5">
        <v>2.2303064955426044</v>
      </c>
      <c r="G253" s="5">
        <v>0.70916695860167589</v>
      </c>
      <c r="H253" s="321">
        <v>3.7171985689282803</v>
      </c>
      <c r="I253" s="31">
        <v>1.3235342624369375</v>
      </c>
      <c r="J253" s="27"/>
    </row>
    <row r="254" spans="1:10" ht="15" x14ac:dyDescent="0.25">
      <c r="A254" s="17">
        <f t="shared" si="10"/>
        <v>1948</v>
      </c>
      <c r="B254" s="5">
        <v>4.0121102468875804</v>
      </c>
      <c r="C254" s="5">
        <f t="shared" si="9"/>
        <v>2.8896360486823593</v>
      </c>
      <c r="D254" s="322">
        <v>1.8959754673960041</v>
      </c>
      <c r="E254" s="322">
        <v>0.46861880285781998</v>
      </c>
      <c r="F254" s="5">
        <v>2.1503089437890304</v>
      </c>
      <c r="G254" s="5">
        <v>0.33338126981047772</v>
      </c>
      <c r="H254" s="321">
        <v>3.568391413772102</v>
      </c>
      <c r="I254" s="31">
        <v>1.1820690431654808</v>
      </c>
      <c r="J254" s="27"/>
    </row>
    <row r="255" spans="1:10" ht="15" x14ac:dyDescent="0.25">
      <c r="A255" s="17">
        <f t="shared" si="10"/>
        <v>1949</v>
      </c>
      <c r="B255" s="5">
        <v>3.9203971654477807</v>
      </c>
      <c r="C255" s="5">
        <f t="shared" si="9"/>
        <v>2.5729276850098257</v>
      </c>
      <c r="D255" s="322">
        <v>1.7991448047588698</v>
      </c>
      <c r="E255" s="322">
        <v>0.46111670494125689</v>
      </c>
      <c r="F255" s="5">
        <v>2.0594546040982551</v>
      </c>
      <c r="G255" s="5">
        <v>0.33671508251018212</v>
      </c>
      <c r="H255" s="321">
        <v>3.7807020077340794</v>
      </c>
      <c r="I255" s="31">
        <v>1.2266865111072849</v>
      </c>
      <c r="J255" s="27"/>
    </row>
    <row r="256" spans="1:10" ht="15" x14ac:dyDescent="0.25">
      <c r="A256" s="17">
        <f t="shared" si="10"/>
        <v>1950</v>
      </c>
      <c r="B256" s="5">
        <v>3.976341974143728</v>
      </c>
      <c r="C256" s="5">
        <f t="shared" si="9"/>
        <v>2.3382543412732191</v>
      </c>
      <c r="D256" s="322">
        <v>1.8357089045461272</v>
      </c>
      <c r="E256" s="322">
        <v>0.42724995461406989</v>
      </c>
      <c r="F256" s="321">
        <v>2.0451932690569739</v>
      </c>
      <c r="G256" s="321">
        <v>0.33618845334633179</v>
      </c>
      <c r="H256" s="321">
        <v>3.5820081068178178</v>
      </c>
      <c r="I256" s="31">
        <v>1.1381371227799069</v>
      </c>
      <c r="J256" s="27"/>
    </row>
    <row r="257" spans="1:10" ht="15" x14ac:dyDescent="0.25">
      <c r="A257" s="17">
        <f t="shared" si="10"/>
        <v>1951</v>
      </c>
      <c r="B257" s="5">
        <v>3.7152645918416312</v>
      </c>
      <c r="C257" s="5">
        <f t="shared" si="9"/>
        <v>2.1628765248483695</v>
      </c>
      <c r="D257" s="322">
        <v>1.9133012084347523</v>
      </c>
      <c r="E257" s="322">
        <v>0.35570115340734881</v>
      </c>
      <c r="F257" s="5">
        <v>1.9514894828766489</v>
      </c>
      <c r="G257" s="5">
        <v>0.29078691507340598</v>
      </c>
      <c r="H257" s="321">
        <v>3.3620410021572722</v>
      </c>
      <c r="I257" s="31">
        <v>1.021002157959034</v>
      </c>
      <c r="J257" s="27"/>
    </row>
    <row r="258" spans="1:10" ht="15" x14ac:dyDescent="0.25">
      <c r="A258" s="17">
        <f t="shared" si="10"/>
        <v>1952</v>
      </c>
      <c r="B258" s="5">
        <v>3.5772749390342264</v>
      </c>
      <c r="C258" s="5">
        <f t="shared" si="9"/>
        <v>1.9783502488165867</v>
      </c>
      <c r="D258" s="322">
        <v>2.0151457993648161</v>
      </c>
      <c r="E258" s="322">
        <v>0.33481803948928862</v>
      </c>
      <c r="F258" s="5">
        <v>1.9144053994899335</v>
      </c>
      <c r="G258" s="5">
        <v>0.26759623326744941</v>
      </c>
      <c r="H258" s="321">
        <v>3.3692841352712959</v>
      </c>
      <c r="I258" s="31">
        <v>1.0124945307799176</v>
      </c>
      <c r="J258" s="27"/>
    </row>
    <row r="259" spans="1:10" ht="15" x14ac:dyDescent="0.25">
      <c r="A259" s="17">
        <f t="shared" si="10"/>
        <v>1953</v>
      </c>
      <c r="B259" s="5">
        <v>3.4236899304478436</v>
      </c>
      <c r="C259" s="5">
        <f t="shared" si="9"/>
        <v>1.9243767675139849</v>
      </c>
      <c r="D259" s="322">
        <v>2.0842040535393629</v>
      </c>
      <c r="E259" s="322">
        <v>0.3609991769104966</v>
      </c>
      <c r="F259" s="5">
        <v>1.8989684787315686</v>
      </c>
      <c r="G259" s="5">
        <v>0.24571875292737441</v>
      </c>
      <c r="H259" s="321">
        <v>3.2964238975865006</v>
      </c>
      <c r="I259" s="31">
        <v>1.0209828340198737</v>
      </c>
      <c r="J259" s="27"/>
    </row>
    <row r="260" spans="1:10" ht="15" x14ac:dyDescent="0.25">
      <c r="A260" s="17">
        <f t="shared" si="10"/>
        <v>1954</v>
      </c>
      <c r="B260" s="5">
        <v>3.346741205553641</v>
      </c>
      <c r="C260" s="5">
        <f t="shared" si="9"/>
        <v>1.8538950897347919</v>
      </c>
      <c r="D260" s="322">
        <v>2.102270358286332</v>
      </c>
      <c r="E260" s="322">
        <v>0.36379569614526336</v>
      </c>
      <c r="F260" s="5">
        <v>1.9209090633962789</v>
      </c>
      <c r="G260" s="5">
        <v>0.2310742494966346</v>
      </c>
      <c r="H260" s="321">
        <v>3.4573838664158143</v>
      </c>
      <c r="I260" s="31">
        <v>1.074930084342345</v>
      </c>
      <c r="J260" s="27"/>
    </row>
    <row r="261" spans="1:10" ht="15" x14ac:dyDescent="0.25">
      <c r="A261" s="17">
        <f t="shared" si="10"/>
        <v>1955</v>
      </c>
      <c r="B261" s="5">
        <v>3.2244605238840758</v>
      </c>
      <c r="C261" s="5">
        <f t="shared" si="9"/>
        <v>1.7089200497154764</v>
      </c>
      <c r="D261" s="322">
        <v>2.1857031329839458</v>
      </c>
      <c r="E261" s="322">
        <v>0.35027474169314826</v>
      </c>
      <c r="F261" s="5">
        <v>1.8058220130704674</v>
      </c>
      <c r="G261" s="5">
        <v>0.21323074710011508</v>
      </c>
      <c r="H261" s="321">
        <v>3.3893806922487935</v>
      </c>
      <c r="I261" s="31">
        <v>1.0209101737307387</v>
      </c>
      <c r="J261" s="27"/>
    </row>
    <row r="262" spans="1:10" ht="15" x14ac:dyDescent="0.25">
      <c r="A262" s="17">
        <f t="shared" si="10"/>
        <v>1956</v>
      </c>
      <c r="B262" s="5">
        <v>3.1451505478542874</v>
      </c>
      <c r="C262" s="5">
        <f t="shared" si="9"/>
        <v>1.5855980444295545</v>
      </c>
      <c r="D262" s="322">
        <v>2.2963262094870061</v>
      </c>
      <c r="E262" s="322">
        <v>0.34170811785177296</v>
      </c>
      <c r="F262" s="5">
        <v>1.7386134953944004</v>
      </c>
      <c r="G262" s="5">
        <v>0.19959876274897653</v>
      </c>
      <c r="H262" s="321">
        <v>3.420161623765158</v>
      </c>
      <c r="I262" s="31">
        <v>0.99178638072035641</v>
      </c>
      <c r="J262" s="27"/>
    </row>
    <row r="263" spans="1:10" ht="15" x14ac:dyDescent="0.25">
      <c r="A263" s="17">
        <f t="shared" si="10"/>
        <v>1957</v>
      </c>
      <c r="B263" s="5">
        <v>3.1181155753924394</v>
      </c>
      <c r="C263" s="5">
        <f t="shared" si="9"/>
        <v>1.4918390428492487</v>
      </c>
      <c r="D263" s="322">
        <v>2.3632633150476203</v>
      </c>
      <c r="E263" s="322">
        <v>0.33452007740306583</v>
      </c>
      <c r="F263" s="5">
        <v>1.737259250202319</v>
      </c>
      <c r="G263" s="5">
        <v>0.1885322149794709</v>
      </c>
      <c r="H263" s="321">
        <v>3.4137251391649479</v>
      </c>
      <c r="I263" s="31">
        <v>0.9863989567670538</v>
      </c>
      <c r="J263" s="27"/>
    </row>
    <row r="264" spans="1:10" ht="15" x14ac:dyDescent="0.25">
      <c r="A264" s="17">
        <f t="shared" si="10"/>
        <v>1958</v>
      </c>
      <c r="B264" s="5">
        <v>3.1223107858740549</v>
      </c>
      <c r="C264" s="5">
        <f t="shared" si="9"/>
        <v>1.446361207320106</v>
      </c>
      <c r="D264" s="322">
        <v>2.5062469330427852</v>
      </c>
      <c r="E264" s="322">
        <v>0.325199338211343</v>
      </c>
      <c r="F264" s="5">
        <v>1.8205396847732229</v>
      </c>
      <c r="G264" s="5">
        <v>0.18297347733828162</v>
      </c>
      <c r="H264" s="321">
        <v>3.5880245839156193</v>
      </c>
      <c r="I264" s="31">
        <v>1.041049118633359</v>
      </c>
      <c r="J264" s="27"/>
    </row>
    <row r="265" spans="1:10" ht="15" x14ac:dyDescent="0.25">
      <c r="A265" s="17">
        <f t="shared" si="10"/>
        <v>1959</v>
      </c>
      <c r="B265" s="5">
        <v>3.1413916994401703</v>
      </c>
      <c r="C265" s="5">
        <f t="shared" si="9"/>
        <v>1.4185652199018173</v>
      </c>
      <c r="D265" s="322">
        <v>2.6432701425470979</v>
      </c>
      <c r="E265" s="322">
        <v>0.32692544707291743</v>
      </c>
      <c r="F265" s="5">
        <v>1.870925309613632</v>
      </c>
      <c r="G265" s="5">
        <v>0.17634509977845503</v>
      </c>
      <c r="H265" s="321">
        <v>3.5120821217007454</v>
      </c>
      <c r="I265" s="31">
        <v>1.0096008479028304</v>
      </c>
      <c r="J265" s="27"/>
    </row>
    <row r="266" spans="1:10" ht="15" x14ac:dyDescent="0.25">
      <c r="A266" s="17">
        <f t="shared" si="10"/>
        <v>1960</v>
      </c>
      <c r="B266" s="5">
        <v>3.1363819030310842</v>
      </c>
      <c r="C266" s="5">
        <f t="shared" si="9"/>
        <v>1.3603450391114542</v>
      </c>
      <c r="D266" s="322">
        <v>2.6284867009322817</v>
      </c>
      <c r="E266" s="322">
        <v>0.30208403264845807</v>
      </c>
      <c r="F266" s="321">
        <v>1.9393542148176646</v>
      </c>
      <c r="G266" s="321">
        <v>0.16620825817716525</v>
      </c>
      <c r="H266" s="321">
        <v>3.5011028777099145</v>
      </c>
      <c r="I266" s="31">
        <v>1.0087812448148819</v>
      </c>
      <c r="J266" s="27"/>
    </row>
    <row r="267" spans="1:10" ht="15" x14ac:dyDescent="0.25">
      <c r="A267" s="17">
        <f t="shared" si="10"/>
        <v>1961</v>
      </c>
      <c r="B267" s="5">
        <v>3.1750400613841685</v>
      </c>
      <c r="C267" s="5">
        <f t="shared" si="9"/>
        <v>1.2920452142700471</v>
      </c>
      <c r="D267" s="322">
        <v>2.7166809367485842</v>
      </c>
      <c r="E267" s="322">
        <v>0.28091864432082181</v>
      </c>
      <c r="F267" s="5">
        <v>2.0847878656277725</v>
      </c>
      <c r="G267" s="5">
        <v>0.16083081889864392</v>
      </c>
      <c r="H267" s="321">
        <v>3.586586405369093</v>
      </c>
      <c r="I267" s="31">
        <v>1.0204241878448264</v>
      </c>
      <c r="J267" s="27"/>
    </row>
    <row r="268" spans="1:10" ht="15" x14ac:dyDescent="0.25">
      <c r="A268" s="17">
        <f t="shared" si="10"/>
        <v>1962</v>
      </c>
      <c r="B268" s="5">
        <v>3.2762151277139027</v>
      </c>
      <c r="C268" s="5">
        <f t="shared" si="9"/>
        <v>1.2858421072274462</v>
      </c>
      <c r="D268" s="322">
        <v>2.7342140040044414</v>
      </c>
      <c r="E268" s="322">
        <v>0.25105121304806011</v>
      </c>
      <c r="F268" s="5">
        <v>2.1735718323885824</v>
      </c>
      <c r="G268" s="5">
        <v>0.15697941315976657</v>
      </c>
      <c r="H268" s="321">
        <v>3.5201930214286392</v>
      </c>
      <c r="I268" s="31">
        <v>0.99249773394196483</v>
      </c>
      <c r="J268" s="27"/>
    </row>
    <row r="269" spans="1:10" ht="15" x14ac:dyDescent="0.25">
      <c r="A269" s="17">
        <f t="shared" si="10"/>
        <v>1963</v>
      </c>
      <c r="B269" s="5">
        <v>3.3476354964739121</v>
      </c>
      <c r="C269" s="5">
        <f t="shared" si="9"/>
        <v>1.2770174740304745</v>
      </c>
      <c r="D269" s="322">
        <v>2.7807532423211203</v>
      </c>
      <c r="E269" s="322">
        <v>0.23007331209358967</v>
      </c>
      <c r="F269" s="5">
        <v>2.3000421510485527</v>
      </c>
      <c r="G269" s="5">
        <v>0.1622373861449016</v>
      </c>
      <c r="H269" s="321">
        <v>3.4562915513890689</v>
      </c>
      <c r="I269" s="31">
        <v>0.97705991161122263</v>
      </c>
      <c r="J269" s="27"/>
    </row>
    <row r="270" spans="1:10" ht="15" x14ac:dyDescent="0.25">
      <c r="A270" s="17">
        <f t="shared" si="10"/>
        <v>1964</v>
      </c>
      <c r="B270" s="5">
        <v>3.2162755741828746</v>
      </c>
      <c r="C270" s="5">
        <f t="shared" si="9"/>
        <v>1.2337309716638121</v>
      </c>
      <c r="D270" s="322">
        <v>2.8109929705742966</v>
      </c>
      <c r="E270" s="322">
        <v>0.21076698775684008</v>
      </c>
      <c r="F270" s="5">
        <v>2.330802802456982</v>
      </c>
      <c r="G270" s="5">
        <v>0.16384302433492109</v>
      </c>
      <c r="H270" s="321">
        <v>3.4304249101187962</v>
      </c>
      <c r="I270" s="31">
        <v>0.95498964686664101</v>
      </c>
      <c r="J270" s="27"/>
    </row>
    <row r="271" spans="1:10" ht="15" x14ac:dyDescent="0.25">
      <c r="A271" s="17">
        <f t="shared" si="10"/>
        <v>1965</v>
      </c>
      <c r="B271" s="5">
        <v>3.1170402081021176</v>
      </c>
      <c r="C271" s="5">
        <f t="shared" si="9"/>
        <v>1.1642480998484888</v>
      </c>
      <c r="D271" s="322">
        <v>2.8888253696794637</v>
      </c>
      <c r="E271" s="322">
        <v>0.19016306195085042</v>
      </c>
      <c r="F271" s="5">
        <v>2.3549148777090263</v>
      </c>
      <c r="G271" s="5">
        <v>0.16770888752396848</v>
      </c>
      <c r="H271" s="321">
        <v>3.4116823239467551</v>
      </c>
      <c r="I271" s="31">
        <v>0.92374522077968779</v>
      </c>
      <c r="J271" s="27"/>
    </row>
    <row r="272" spans="1:10" ht="15" x14ac:dyDescent="0.25">
      <c r="A272" s="17">
        <f t="shared" si="10"/>
        <v>1966</v>
      </c>
      <c r="B272" s="5">
        <v>3.1203745010672148</v>
      </c>
      <c r="C272" s="5">
        <f t="shared" si="9"/>
        <v>1.120423485500238</v>
      </c>
      <c r="D272" s="322">
        <v>2.9600306111504762</v>
      </c>
      <c r="E272" s="322">
        <v>0.16779451433917966</v>
      </c>
      <c r="F272" s="5">
        <v>2.4431534594115094</v>
      </c>
      <c r="G272" s="5">
        <v>0.17615297111000841</v>
      </c>
      <c r="H272" s="321">
        <v>3.2896701280367067</v>
      </c>
      <c r="I272" s="31">
        <v>0.89060742608913501</v>
      </c>
      <c r="J272" s="27"/>
    </row>
    <row r="273" spans="1:10" ht="15" x14ac:dyDescent="0.25">
      <c r="A273" s="17">
        <f t="shared" si="10"/>
        <v>1967</v>
      </c>
      <c r="B273" s="5">
        <v>3.1129524430760687</v>
      </c>
      <c r="C273" s="5">
        <v>1.1178070536879554</v>
      </c>
      <c r="D273" s="322">
        <v>3.0436628139244313</v>
      </c>
      <c r="E273" s="322">
        <v>0.16077293799902262</v>
      </c>
      <c r="F273" s="5">
        <v>2.67631567942085</v>
      </c>
      <c r="G273" s="5">
        <v>0.19852981447531318</v>
      </c>
      <c r="H273" s="321">
        <v>3.323370304798575</v>
      </c>
      <c r="I273" s="31">
        <v>0.89211970392593265</v>
      </c>
      <c r="J273" s="27"/>
    </row>
    <row r="274" spans="1:10" ht="15" x14ac:dyDescent="0.25">
      <c r="A274" s="17">
        <f t="shared" si="10"/>
        <v>1968</v>
      </c>
      <c r="B274" s="5">
        <v>2.9919498213579421</v>
      </c>
      <c r="C274" s="5">
        <v>1.0750957291677099</v>
      </c>
      <c r="D274" s="322">
        <v>3.149802921412078</v>
      </c>
      <c r="E274" s="322">
        <v>0.16256752019651502</v>
      </c>
      <c r="F274" s="5">
        <v>2.7164813985946772</v>
      </c>
      <c r="G274" s="5">
        <v>0.20840996544499257</v>
      </c>
      <c r="H274" s="321">
        <v>3.3939507541516636</v>
      </c>
      <c r="I274" s="31">
        <v>0.86868918307553755</v>
      </c>
      <c r="J274" s="27"/>
    </row>
    <row r="275" spans="1:10" ht="15" x14ac:dyDescent="0.25">
      <c r="A275" s="17">
        <f t="shared" si="10"/>
        <v>1969</v>
      </c>
      <c r="B275" s="5">
        <v>2.9575692005396985</v>
      </c>
      <c r="C275" s="5">
        <v>1.0146835664943992</v>
      </c>
      <c r="D275" s="322">
        <v>3.1622605429080415</v>
      </c>
      <c r="E275" s="322">
        <v>0.14907563319665193</v>
      </c>
      <c r="F275" s="5">
        <v>2.6442760651960033</v>
      </c>
      <c r="G275" s="5">
        <v>0.19691036012933494</v>
      </c>
      <c r="H275" s="321">
        <v>3.3283651959356368</v>
      </c>
      <c r="I275" s="31">
        <v>0.85126817114458486</v>
      </c>
      <c r="J275" s="27"/>
    </row>
    <row r="276" spans="1:10" ht="15" x14ac:dyDescent="0.25">
      <c r="A276" s="17">
        <f t="shared" si="10"/>
        <v>1970</v>
      </c>
      <c r="B276" s="5">
        <v>2.885828256341298</v>
      </c>
      <c r="C276" s="5">
        <v>0.90800648265212869</v>
      </c>
      <c r="D276" s="322">
        <v>3.1203288480821718</v>
      </c>
      <c r="E276" s="322">
        <f>51.7028408867288%-0.3</f>
        <v>0.21702840886728797</v>
      </c>
      <c r="F276" s="321">
        <v>2.5395923615253473</v>
      </c>
      <c r="G276" s="321">
        <v>0.18263376617387772</v>
      </c>
      <c r="H276" s="321">
        <v>3.2642236165975875</v>
      </c>
      <c r="I276" s="31">
        <v>0.86644127244262537</v>
      </c>
      <c r="J276" s="27"/>
    </row>
    <row r="277" spans="1:10" ht="15" x14ac:dyDescent="0.25">
      <c r="A277" s="17">
        <f t="shared" si="10"/>
        <v>1971</v>
      </c>
      <c r="B277" s="5">
        <v>2.8955958548079694</v>
      </c>
      <c r="C277" s="5">
        <v>0.87993082813207946</v>
      </c>
      <c r="D277" s="322">
        <v>3.0579120403161828</v>
      </c>
      <c r="E277" s="322">
        <f>47.9803073125884%-0.25</f>
        <v>0.22980307312588399</v>
      </c>
      <c r="F277" s="5">
        <v>2.4822329206832632</v>
      </c>
      <c r="G277" s="5">
        <v>0.18174792145005481</v>
      </c>
      <c r="H277" s="321">
        <v>3.2619856784347427</v>
      </c>
      <c r="I277" s="31">
        <v>0.87241714156876593</v>
      </c>
      <c r="J277" s="27"/>
    </row>
    <row r="278" spans="1:10" ht="15" x14ac:dyDescent="0.25">
      <c r="A278" s="17">
        <f t="shared" si="10"/>
        <v>1972</v>
      </c>
      <c r="B278" s="5">
        <v>2.9687086816372412</v>
      </c>
      <c r="C278" s="5">
        <v>0.84786994893897139</v>
      </c>
      <c r="D278" s="322">
        <v>3.0825610507204408</v>
      </c>
      <c r="E278" s="322">
        <f>44.9973160407198%-0.2</f>
        <v>0.24997316040719803</v>
      </c>
      <c r="F278" s="5">
        <v>2.5012257933099762</v>
      </c>
      <c r="G278" s="5">
        <v>0.18669642278380641</v>
      </c>
      <c r="H278" s="321">
        <v>3.3405949715927208</v>
      </c>
      <c r="I278" s="31">
        <v>0.86247614055730171</v>
      </c>
      <c r="J278" s="27"/>
    </row>
    <row r="279" spans="1:10" ht="15" x14ac:dyDescent="0.25">
      <c r="A279" s="17">
        <f t="shared" si="10"/>
        <v>1973</v>
      </c>
      <c r="B279" s="5">
        <v>2.9413482361627765</v>
      </c>
      <c r="C279" s="5">
        <v>0.76968832266881515</v>
      </c>
      <c r="D279" s="322">
        <v>3.0622248960422036</v>
      </c>
      <c r="E279" s="322">
        <f>41.4820743130457%-0.15</f>
        <v>0.264820743130457</v>
      </c>
      <c r="F279" s="5">
        <v>2.4641161219947021</v>
      </c>
      <c r="G279" s="5">
        <v>0.17945005487154225</v>
      </c>
      <c r="H279" s="321">
        <v>3.2474784891328268</v>
      </c>
      <c r="I279" s="31">
        <v>0.82021276799919485</v>
      </c>
      <c r="J279" s="27"/>
    </row>
    <row r="280" spans="1:10" ht="15" x14ac:dyDescent="0.25">
      <c r="A280" s="17">
        <f t="shared" si="10"/>
        <v>1974</v>
      </c>
      <c r="B280" s="5">
        <v>2.9999906448790457</v>
      </c>
      <c r="C280" s="5">
        <v>0.73657328213789497</v>
      </c>
      <c r="D280" s="322">
        <v>3.034182804774018</v>
      </c>
      <c r="E280" s="322">
        <f>38.2292788113735%-0.1</f>
        <v>0.28229278811373493</v>
      </c>
      <c r="F280" s="5">
        <v>2.4841885609585965</v>
      </c>
      <c r="G280" s="5">
        <v>0.18146184393648959</v>
      </c>
      <c r="H280" s="321">
        <v>3.0721345933836441</v>
      </c>
      <c r="I280" s="31">
        <v>0.81037554147685009</v>
      </c>
      <c r="J280" s="27"/>
    </row>
    <row r="281" spans="1:10" ht="15" x14ac:dyDescent="0.25">
      <c r="A281" s="17">
        <f t="shared" ref="A281:A315" si="11">A280+1</f>
        <v>1975</v>
      </c>
      <c r="B281" s="5">
        <v>2.7141491538681821</v>
      </c>
      <c r="C281" s="5">
        <v>0.69008436921604432</v>
      </c>
      <c r="D281" s="322">
        <v>3.1197210648276839</v>
      </c>
      <c r="E281" s="322">
        <f>37.7035982474526%-0.05</f>
        <v>0.32703598247452598</v>
      </c>
      <c r="F281" s="5">
        <v>2.5864185611723669</v>
      </c>
      <c r="G281" s="5">
        <v>0.21790730835268599</v>
      </c>
      <c r="H281" s="321">
        <v>3.0571383666706056</v>
      </c>
      <c r="I281" s="31">
        <v>0.83235078823014197</v>
      </c>
      <c r="J281" s="27"/>
    </row>
    <row r="282" spans="1:10" ht="15" x14ac:dyDescent="0.25">
      <c r="A282" s="17">
        <f t="shared" si="11"/>
        <v>1976</v>
      </c>
      <c r="B282" s="5">
        <v>2.5463277261625641</v>
      </c>
      <c r="C282" s="5">
        <v>0.68908919931978874</v>
      </c>
      <c r="D282" s="322">
        <v>3.0779133208014113</v>
      </c>
      <c r="E282" s="322">
        <v>0.36434223026250212</v>
      </c>
      <c r="F282" s="5">
        <v>2.5710209735206999</v>
      </c>
      <c r="G282" s="5">
        <v>0.25169500105605808</v>
      </c>
      <c r="H282" s="321">
        <v>3.1111187334196271</v>
      </c>
      <c r="I282" s="31">
        <v>0.82840528793619161</v>
      </c>
      <c r="J282" s="27"/>
    </row>
    <row r="283" spans="1:10" ht="15" x14ac:dyDescent="0.25">
      <c r="A283" s="17">
        <f t="shared" si="11"/>
        <v>1977</v>
      </c>
      <c r="B283" s="5">
        <v>2.5060510775058411</v>
      </c>
      <c r="C283" s="5">
        <v>0.71326476495051339</v>
      </c>
      <c r="D283" s="322">
        <v>3.0987335798399847</v>
      </c>
      <c r="E283" s="322">
        <v>0.35932388881433408</v>
      </c>
      <c r="F283" s="5">
        <v>2.6574116043914482</v>
      </c>
      <c r="G283" s="5">
        <v>0.27238242971137716</v>
      </c>
      <c r="H283" s="321">
        <v>3.0960105675149729</v>
      </c>
      <c r="I283" s="31">
        <v>0.80985495275747088</v>
      </c>
      <c r="J283" s="27"/>
    </row>
    <row r="284" spans="1:10" ht="15" x14ac:dyDescent="0.25">
      <c r="A284" s="17">
        <f t="shared" si="11"/>
        <v>1978</v>
      </c>
      <c r="B284" s="5">
        <v>2.5961771564203642</v>
      </c>
      <c r="C284" s="5">
        <v>0.70651681793326704</v>
      </c>
      <c r="D284" s="322">
        <v>3.1982239437189675</v>
      </c>
      <c r="E284" s="322">
        <v>0.36085129797405135</v>
      </c>
      <c r="F284" s="5">
        <v>2.7650481811571974</v>
      </c>
      <c r="G284" s="5">
        <v>0.28716221921779778</v>
      </c>
      <c r="H284" s="321">
        <v>3.0520213533874032</v>
      </c>
      <c r="I284" s="31">
        <v>0.78420157941935265</v>
      </c>
      <c r="J284" s="27"/>
    </row>
    <row r="285" spans="1:10" ht="15" x14ac:dyDescent="0.25">
      <c r="A285" s="17">
        <f t="shared" si="11"/>
        <v>1979</v>
      </c>
      <c r="B285" s="5">
        <v>2.7044696199668894</v>
      </c>
      <c r="C285" s="5">
        <v>0.63890374393859506</v>
      </c>
      <c r="D285" s="322">
        <v>3.2979958116249533</v>
      </c>
      <c r="E285" s="322">
        <v>0.36597021869714014</v>
      </c>
      <c r="F285" s="5">
        <v>2.8015648419949972</v>
      </c>
      <c r="G285" s="5">
        <v>0.29890152619934701</v>
      </c>
      <c r="H285" s="321">
        <v>3.1525464791173863</v>
      </c>
      <c r="I285" s="31">
        <v>0.76873805014038643</v>
      </c>
      <c r="J285" s="27"/>
    </row>
    <row r="286" spans="1:10" ht="15" x14ac:dyDescent="0.25">
      <c r="A286" s="17">
        <f t="shared" si="11"/>
        <v>1980</v>
      </c>
      <c r="B286" s="5">
        <v>2.7436890394914175</v>
      </c>
      <c r="C286" s="5">
        <v>0.61968587970995925</v>
      </c>
      <c r="D286" s="322">
        <v>3.3309357560655704</v>
      </c>
      <c r="E286" s="322">
        <v>0.36781532154461571</v>
      </c>
      <c r="F286" s="321">
        <v>2.8562577404393683</v>
      </c>
      <c r="G286" s="321">
        <v>0.31675599613040423</v>
      </c>
      <c r="H286" s="321">
        <v>3.3721488432614888</v>
      </c>
      <c r="I286" s="31">
        <v>0.76737120185596464</v>
      </c>
      <c r="J286" s="27"/>
    </row>
    <row r="287" spans="1:10" ht="15" x14ac:dyDescent="0.25">
      <c r="A287" s="17">
        <f t="shared" si="11"/>
        <v>1981</v>
      </c>
      <c r="B287" s="5">
        <v>2.7630976969000764</v>
      </c>
      <c r="C287" s="5">
        <v>0.61479921799961146</v>
      </c>
      <c r="D287" s="322">
        <v>3.3319020419630627</v>
      </c>
      <c r="E287" s="322">
        <v>0.36656069742670017</v>
      </c>
      <c r="F287" s="5">
        <v>2.9623881853808305</v>
      </c>
      <c r="G287" s="5">
        <v>0.35115965454249426</v>
      </c>
      <c r="H287" s="321">
        <v>3.3484836212177873</v>
      </c>
      <c r="I287" s="31">
        <v>0.74222588970215198</v>
      </c>
      <c r="J287" s="27"/>
    </row>
    <row r="288" spans="1:10" ht="15" x14ac:dyDescent="0.25">
      <c r="A288" s="17">
        <f t="shared" si="11"/>
        <v>1982</v>
      </c>
      <c r="B288" s="5">
        <v>2.7654150911443365</v>
      </c>
      <c r="C288" s="5">
        <v>0.62149121642478544</v>
      </c>
      <c r="D288" s="322">
        <v>3.2471713887800289</v>
      </c>
      <c r="E288" s="322">
        <v>0.3868098620533385</v>
      </c>
      <c r="F288" s="5">
        <v>3.0844375623110256</v>
      </c>
      <c r="G288" s="5">
        <v>0.3886080464811098</v>
      </c>
      <c r="H288" s="321">
        <v>3.4606633693636564</v>
      </c>
      <c r="I288" s="31">
        <v>0.78920189411588071</v>
      </c>
      <c r="J288" s="27"/>
    </row>
    <row r="289" spans="1:10" ht="15" x14ac:dyDescent="0.25">
      <c r="A289" s="17">
        <f t="shared" si="11"/>
        <v>1983</v>
      </c>
      <c r="B289" s="5">
        <v>2.8684513578903936</v>
      </c>
      <c r="C289" s="5">
        <v>0.64352227418216623</v>
      </c>
      <c r="D289" s="322">
        <v>3.2618966173144868</v>
      </c>
      <c r="E289" s="322">
        <v>0.41718744357002741</v>
      </c>
      <c r="F289" s="5">
        <v>3.1612814001805316</v>
      </c>
      <c r="G289" s="5">
        <v>0.41187831123682328</v>
      </c>
      <c r="H289" s="321">
        <v>3.4585722299950308</v>
      </c>
      <c r="I289" s="31">
        <v>0.82227771480861533</v>
      </c>
      <c r="J289" s="27"/>
    </row>
    <row r="290" spans="1:10" ht="15" x14ac:dyDescent="0.25">
      <c r="A290" s="17">
        <f t="shared" si="11"/>
        <v>1984</v>
      </c>
      <c r="B290" s="5">
        <v>3.0342103087402053</v>
      </c>
      <c r="C290" s="5">
        <v>0.65265089496632389</v>
      </c>
      <c r="D290" s="322">
        <v>3.2588129326101574</v>
      </c>
      <c r="E290" s="322">
        <v>0.43191365238351986</v>
      </c>
      <c r="F290" s="5">
        <v>3.2057432770672345</v>
      </c>
      <c r="G290" s="5">
        <v>0.42328402976763635</v>
      </c>
      <c r="H290" s="321">
        <v>3.3094954878468581</v>
      </c>
      <c r="I290" s="31">
        <v>0.81653848158622311</v>
      </c>
      <c r="J290" s="27"/>
    </row>
    <row r="291" spans="1:10" ht="15" x14ac:dyDescent="0.25">
      <c r="A291" s="17">
        <f t="shared" si="11"/>
        <v>1985</v>
      </c>
      <c r="B291" s="5">
        <v>3.0742656122666046</v>
      </c>
      <c r="C291" s="5">
        <v>0.64040687705019039</v>
      </c>
      <c r="D291" s="322">
        <v>3.2124361135298134</v>
      </c>
      <c r="E291" s="322">
        <v>0.45356343552089506</v>
      </c>
      <c r="F291" s="5">
        <v>3.2779235247305163</v>
      </c>
      <c r="G291" s="5">
        <v>0.4314326888599207</v>
      </c>
      <c r="H291" s="321">
        <v>3.4105160896146285</v>
      </c>
      <c r="I291" s="31">
        <v>0.86669687681233043</v>
      </c>
      <c r="J291" s="27"/>
    </row>
    <row r="292" spans="1:10" ht="15" x14ac:dyDescent="0.25">
      <c r="A292" s="17">
        <f t="shared" si="11"/>
        <v>1986</v>
      </c>
      <c r="B292" s="5">
        <v>3.3298066035957872</v>
      </c>
      <c r="C292" s="5">
        <v>0.64940789724438253</v>
      </c>
      <c r="D292" s="322">
        <v>3.2115476698937289</v>
      </c>
      <c r="E292" s="322">
        <v>0.47235602631416229</v>
      </c>
      <c r="F292" s="5">
        <v>3.3219445344684444</v>
      </c>
      <c r="G292" s="5">
        <v>0.43342917103886375</v>
      </c>
      <c r="H292" s="321">
        <v>3.6362009015437247</v>
      </c>
      <c r="I292" s="31">
        <v>0.93512550963913066</v>
      </c>
      <c r="J292" s="27"/>
    </row>
    <row r="293" spans="1:10" ht="15" x14ac:dyDescent="0.25">
      <c r="A293" s="17">
        <f t="shared" si="11"/>
        <v>1987</v>
      </c>
      <c r="B293" s="5">
        <v>3.4970116434416996</v>
      </c>
      <c r="C293" s="5">
        <v>0.62835004095630453</v>
      </c>
      <c r="D293" s="322">
        <v>3.2525175168471274</v>
      </c>
      <c r="E293" s="322">
        <v>0.49376565602214223</v>
      </c>
      <c r="F293" s="5">
        <v>3.4303527632555983</v>
      </c>
      <c r="G293" s="5">
        <v>0.4481629363205335</v>
      </c>
      <c r="H293" s="321">
        <v>3.6793181282995615</v>
      </c>
      <c r="I293" s="31">
        <v>0.95397372040439654</v>
      </c>
      <c r="J293" s="27"/>
    </row>
    <row r="294" spans="1:10" ht="15" x14ac:dyDescent="0.25">
      <c r="A294" s="17">
        <f t="shared" si="11"/>
        <v>1988</v>
      </c>
      <c r="B294" s="5">
        <v>3.7164544112274731</v>
      </c>
      <c r="C294" s="5">
        <v>0.58111758353559284</v>
      </c>
      <c r="D294" s="322">
        <v>3.2225225378760429</v>
      </c>
      <c r="E294" s="322">
        <v>0.4907347882119496</v>
      </c>
      <c r="F294" s="5">
        <v>3.4158641344019696</v>
      </c>
      <c r="G294" s="5">
        <v>0.44825873798010346</v>
      </c>
      <c r="H294" s="321">
        <v>3.6471506494926285</v>
      </c>
      <c r="I294" s="31">
        <v>0.93860582659483682</v>
      </c>
      <c r="J294" s="27"/>
    </row>
    <row r="295" spans="1:10" ht="15" x14ac:dyDescent="0.25">
      <c r="A295" s="17">
        <f t="shared" si="11"/>
        <v>1989</v>
      </c>
      <c r="B295" s="5">
        <v>3.8983174868145904</v>
      </c>
      <c r="C295" s="5">
        <v>0.51724214045930106</v>
      </c>
      <c r="D295" s="322">
        <v>3.3135072614287355</v>
      </c>
      <c r="E295" s="322">
        <v>0.49034446197823128</v>
      </c>
      <c r="F295" s="5">
        <v>3.3989814998932171</v>
      </c>
      <c r="G295" s="5">
        <v>0.43778820731227142</v>
      </c>
      <c r="H295" s="321">
        <v>3.7571950581707201</v>
      </c>
      <c r="I295" s="31">
        <v>0.9436349610991196</v>
      </c>
      <c r="J295" s="27"/>
    </row>
    <row r="296" spans="1:10" ht="15" x14ac:dyDescent="0.25">
      <c r="A296" s="17">
        <f t="shared" si="11"/>
        <v>1990</v>
      </c>
      <c r="B296" s="5">
        <v>3.8173690748529543</v>
      </c>
      <c r="C296" s="5">
        <v>0.47579200101403296</v>
      </c>
      <c r="D296" s="322">
        <v>3.344374903095892</v>
      </c>
      <c r="E296" s="322">
        <v>0.4994238087981841</v>
      </c>
      <c r="F296" s="321">
        <v>3.4228697978069644</v>
      </c>
      <c r="G296" s="321">
        <v>0.44414638470579992</v>
      </c>
      <c r="H296" s="321">
        <v>3.7635923895850416</v>
      </c>
      <c r="I296" s="31">
        <v>0.96796527895629458</v>
      </c>
      <c r="J296" s="27"/>
    </row>
    <row r="297" spans="1:10" ht="15" x14ac:dyDescent="0.25">
      <c r="A297" s="17">
        <f t="shared" si="11"/>
        <v>1991</v>
      </c>
      <c r="B297" s="5">
        <v>3.7752024462712717</v>
      </c>
      <c r="C297" s="5">
        <v>0.4740310645292331</v>
      </c>
      <c r="D297" s="322">
        <v>3.3371519480523109</v>
      </c>
      <c r="E297" s="322">
        <v>0.51951961029737292</v>
      </c>
      <c r="F297" s="5">
        <v>3.1165089516360598</v>
      </c>
      <c r="G297" s="5">
        <v>0.41436793659496318</v>
      </c>
      <c r="H297" s="321">
        <v>3.8299024738678287</v>
      </c>
      <c r="I297" s="31">
        <v>1.0173188168258909</v>
      </c>
      <c r="J297" s="27"/>
    </row>
    <row r="298" spans="1:10" ht="15" x14ac:dyDescent="0.25">
      <c r="A298" s="17">
        <f t="shared" si="11"/>
        <v>1992</v>
      </c>
      <c r="B298" s="5">
        <v>3.8005587079841248</v>
      </c>
      <c r="C298" s="5">
        <v>0.50693265588760117</v>
      </c>
      <c r="D298" s="322">
        <v>3.2737601134670582</v>
      </c>
      <c r="E298" s="322">
        <v>0.55212545068600116</v>
      </c>
      <c r="F298" s="5">
        <v>3.1407788936172474</v>
      </c>
      <c r="G298" s="5">
        <v>0.43879239582648549</v>
      </c>
      <c r="H298" s="321">
        <v>3.8186452456509583</v>
      </c>
      <c r="I298" s="31">
        <v>1.0426453847468633</v>
      </c>
      <c r="J298" s="27"/>
    </row>
    <row r="299" spans="1:10" ht="15" x14ac:dyDescent="0.25">
      <c r="A299" s="17">
        <f t="shared" si="11"/>
        <v>1993</v>
      </c>
      <c r="B299" s="5">
        <v>3.9169704851331448</v>
      </c>
      <c r="C299" s="5">
        <v>0.56828075394534827</v>
      </c>
      <c r="D299" s="322">
        <v>3.31177564010471</v>
      </c>
      <c r="E299" s="322">
        <v>0.63689307780876703</v>
      </c>
      <c r="F299" s="5">
        <v>3.2763940850248763</v>
      </c>
      <c r="G299" s="5">
        <v>0.49850884725752242</v>
      </c>
      <c r="H299" s="321">
        <v>3.8355372385875137</v>
      </c>
      <c r="I299" s="31">
        <v>1.0742462840190796</v>
      </c>
      <c r="J299" s="27"/>
    </row>
    <row r="300" spans="1:10" ht="15" x14ac:dyDescent="0.25">
      <c r="A300" s="17">
        <f t="shared" si="11"/>
        <v>1994</v>
      </c>
      <c r="B300" s="5">
        <v>3.8833265038224694</v>
      </c>
      <c r="C300" s="5">
        <v>0.61027281559711377</v>
      </c>
      <c r="D300" s="322">
        <v>3.2654670382197981</v>
      </c>
      <c r="E300" s="322">
        <v>0.685897279920475</v>
      </c>
      <c r="F300" s="5">
        <v>3.3136837627636759</v>
      </c>
      <c r="G300" s="5">
        <v>0.53061100224866975</v>
      </c>
      <c r="H300" s="321">
        <v>3.7695633918009839</v>
      </c>
      <c r="I300" s="31">
        <v>1.0570409246152344</v>
      </c>
      <c r="J300" s="27"/>
    </row>
    <row r="301" spans="1:10" ht="15" x14ac:dyDescent="0.25">
      <c r="A301" s="17">
        <f t="shared" si="11"/>
        <v>1995</v>
      </c>
      <c r="B301" s="5">
        <v>3.7599011134035698</v>
      </c>
      <c r="C301" s="5">
        <v>0.62838028578378191</v>
      </c>
      <c r="D301" s="322">
        <v>3.2467140212783203</v>
      </c>
      <c r="E301" s="322">
        <v>0.79144692864790678</v>
      </c>
      <c r="F301" s="5">
        <v>3.3378208990683849</v>
      </c>
      <c r="G301" s="5">
        <v>0.59181943217794519</v>
      </c>
      <c r="H301" s="321">
        <v>3.8322858126059702</v>
      </c>
      <c r="I301" s="31">
        <v>1.0246332872980133</v>
      </c>
      <c r="J301" s="27"/>
    </row>
    <row r="302" spans="1:10" ht="15" x14ac:dyDescent="0.25">
      <c r="A302" s="17">
        <f t="shared" si="11"/>
        <v>1996</v>
      </c>
      <c r="B302" s="5">
        <v>3.8525680707110199</v>
      </c>
      <c r="C302" s="5">
        <v>0.63840925873332743</v>
      </c>
      <c r="D302" s="322">
        <v>3.2926824191316517</v>
      </c>
      <c r="E302" s="322">
        <v>0.918380652635578</v>
      </c>
      <c r="F302" s="5">
        <v>3.4507070321055107</v>
      </c>
      <c r="G302" s="5">
        <v>0.67047091737820363</v>
      </c>
      <c r="H302" s="321">
        <v>3.9180640166042426</v>
      </c>
      <c r="I302" s="31">
        <v>0.97507943839170108</v>
      </c>
      <c r="J302" s="27"/>
    </row>
    <row r="303" spans="1:10" ht="15" x14ac:dyDescent="0.25">
      <c r="A303" s="17">
        <f t="shared" si="11"/>
        <v>1997</v>
      </c>
      <c r="B303" s="5">
        <v>4.0994364246584647</v>
      </c>
      <c r="C303" s="5">
        <v>0.6365912440050211</v>
      </c>
      <c r="D303" s="322">
        <v>3.3222621047282064</v>
      </c>
      <c r="E303" s="322">
        <v>0.95383230705547883</v>
      </c>
      <c r="F303" s="5">
        <v>3.5572940821894008</v>
      </c>
      <c r="G303" s="5">
        <v>0.69776518790357622</v>
      </c>
      <c r="H303" s="321">
        <v>4.0341888605149139</v>
      </c>
      <c r="I303" s="31">
        <v>0.91712087316542834</v>
      </c>
      <c r="J303" s="27"/>
    </row>
    <row r="304" spans="1:10" ht="15" x14ac:dyDescent="0.25">
      <c r="A304" s="17">
        <f t="shared" si="11"/>
        <v>1998</v>
      </c>
      <c r="B304" s="5">
        <v>4.4569918016064367</v>
      </c>
      <c r="C304" s="5">
        <v>0.63865179426068608</v>
      </c>
      <c r="D304" s="322">
        <v>3.3569601697231111</v>
      </c>
      <c r="E304" s="322">
        <v>0.96000065476033869</v>
      </c>
      <c r="F304" s="5">
        <v>3.6543689179808974</v>
      </c>
      <c r="G304" s="5">
        <v>0.71814718256631127</v>
      </c>
      <c r="H304" s="321">
        <v>4.2670342455088432</v>
      </c>
      <c r="I304" s="31">
        <v>0.85843247476270568</v>
      </c>
      <c r="J304" s="27"/>
    </row>
    <row r="305" spans="1:10" ht="15" x14ac:dyDescent="0.25">
      <c r="A305" s="17">
        <f t="shared" si="11"/>
        <v>1999</v>
      </c>
      <c r="B305" s="5">
        <v>4.7618520549713734</v>
      </c>
      <c r="C305" s="5">
        <v>0.6147574971246369</v>
      </c>
      <c r="D305" s="322">
        <v>3.5488350170943672</v>
      </c>
      <c r="E305" s="322">
        <v>0.940765991448133</v>
      </c>
      <c r="F305" s="5">
        <v>3.7538007190834626</v>
      </c>
      <c r="G305" s="5">
        <v>0.72695730130261915</v>
      </c>
      <c r="H305" s="321">
        <v>4.5482379596253955</v>
      </c>
      <c r="I305" s="31">
        <v>0.80382370741009757</v>
      </c>
      <c r="J305" s="27"/>
    </row>
    <row r="306" spans="1:10" ht="15" x14ac:dyDescent="0.25">
      <c r="A306" s="17">
        <f t="shared" si="11"/>
        <v>2000</v>
      </c>
      <c r="B306" s="5">
        <v>4.9667020216282118</v>
      </c>
      <c r="C306" s="5">
        <v>0.59732172837833986</v>
      </c>
      <c r="D306" s="322">
        <v>3.7278867504667756</v>
      </c>
      <c r="E306" s="322">
        <v>0.90411276116263983</v>
      </c>
      <c r="F306" s="321">
        <v>3.801156710872565</v>
      </c>
      <c r="G306" s="321">
        <v>0.71742388705503923</v>
      </c>
      <c r="H306" s="321">
        <v>4.526265488793042</v>
      </c>
      <c r="I306" s="31">
        <v>0.74609499501506349</v>
      </c>
      <c r="J306" s="27"/>
    </row>
    <row r="307" spans="1:10" ht="15" x14ac:dyDescent="0.25">
      <c r="A307" s="17">
        <f t="shared" si="11"/>
        <v>2001</v>
      </c>
      <c r="B307" s="5">
        <v>4.9547316285208627</v>
      </c>
      <c r="C307" s="5">
        <v>0.58498327056362509</v>
      </c>
      <c r="D307" s="322">
        <v>3.80489257270228</v>
      </c>
      <c r="E307" s="322">
        <v>0.89816322187855113</v>
      </c>
      <c r="F307" s="5">
        <v>3.7955726628148367</v>
      </c>
      <c r="G307" s="5">
        <v>0.70757738648865764</v>
      </c>
      <c r="H307" s="321">
        <v>4.3797032506832574</v>
      </c>
      <c r="I307" s="31">
        <v>0.74992854983306356</v>
      </c>
      <c r="J307" s="27"/>
    </row>
    <row r="308" spans="1:10" ht="15" x14ac:dyDescent="0.25">
      <c r="A308" s="17">
        <f t="shared" si="11"/>
        <v>2002</v>
      </c>
      <c r="B308" s="5">
        <v>4.8610061055863421</v>
      </c>
      <c r="C308" s="5">
        <v>0.56989888750887607</v>
      </c>
      <c r="D308" s="322">
        <v>3.9419411809153582</v>
      </c>
      <c r="E308" s="322">
        <v>0.9345869576216691</v>
      </c>
      <c r="F308" s="5">
        <v>3.8202828179957069</v>
      </c>
      <c r="G308" s="5">
        <v>0.72806003661135765</v>
      </c>
      <c r="H308" s="321">
        <v>4.1795254588955357</v>
      </c>
      <c r="I308" s="31">
        <v>0.80716826839941047</v>
      </c>
      <c r="J308" s="27"/>
    </row>
    <row r="309" spans="1:10" ht="15" x14ac:dyDescent="0.25">
      <c r="A309" s="17">
        <f t="shared" si="11"/>
        <v>2003</v>
      </c>
      <c r="B309" s="5">
        <v>4.8802160471801983</v>
      </c>
      <c r="C309" s="5">
        <v>0.56704170268460219</v>
      </c>
      <c r="D309" s="322">
        <v>4.2206876096300832</v>
      </c>
      <c r="E309" s="322">
        <v>0.97878036630151155</v>
      </c>
      <c r="F309" s="5">
        <v>3.8726308391669026</v>
      </c>
      <c r="G309" s="5">
        <v>0.76482990358704972</v>
      </c>
      <c r="H309" s="321">
        <v>4.2237259880432445</v>
      </c>
      <c r="I309" s="31">
        <v>0.84618534302631543</v>
      </c>
      <c r="J309" s="27"/>
    </row>
    <row r="310" spans="1:10" ht="15" x14ac:dyDescent="0.25">
      <c r="A310" s="17">
        <f t="shared" si="11"/>
        <v>2004</v>
      </c>
      <c r="B310" s="5">
        <v>5.0209336802844824</v>
      </c>
      <c r="C310" s="5">
        <v>0.57919183084490544</v>
      </c>
      <c r="D310" s="322">
        <v>4.5685326699264657</v>
      </c>
      <c r="E310" s="322">
        <v>0.99486169074634434</v>
      </c>
      <c r="F310" s="5">
        <v>3.8574089273245189</v>
      </c>
      <c r="G310" s="5">
        <v>0.78056274596473396</v>
      </c>
      <c r="H310" s="321">
        <v>4.5470214976913637</v>
      </c>
      <c r="I310" s="31">
        <v>0.89005895891235876</v>
      </c>
      <c r="J310" s="27"/>
    </row>
    <row r="311" spans="1:10" ht="15" x14ac:dyDescent="0.25">
      <c r="A311" s="17">
        <f t="shared" si="11"/>
        <v>2005</v>
      </c>
      <c r="B311" s="5">
        <v>5.0979843885783058</v>
      </c>
      <c r="C311" s="5">
        <v>0.59924409415287472</v>
      </c>
      <c r="D311" s="322">
        <v>5.0156111089527986</v>
      </c>
      <c r="E311" s="322">
        <v>1.0180033832561324</v>
      </c>
      <c r="F311" s="5">
        <v>3.9572411575911688</v>
      </c>
      <c r="G311" s="5">
        <v>0.81553443367759881</v>
      </c>
      <c r="H311" s="321">
        <v>4.8293476195280274</v>
      </c>
      <c r="I311" s="31">
        <v>0.93568351552856044</v>
      </c>
      <c r="J311" s="27"/>
    </row>
    <row r="312" spans="1:10" ht="15" x14ac:dyDescent="0.25">
      <c r="A312" s="17">
        <f t="shared" si="11"/>
        <v>2006</v>
      </c>
      <c r="B312" s="5">
        <v>5.1579458607634567</v>
      </c>
      <c r="C312" s="5">
        <v>0.60639286697854367</v>
      </c>
      <c r="D312" s="322">
        <v>5.3853256325119316</v>
      </c>
      <c r="E312" s="322">
        <v>1.0003216184399744</v>
      </c>
      <c r="F312" s="5">
        <v>3.8790201116397189</v>
      </c>
      <c r="G312" s="5">
        <v>0.7987803077286254</v>
      </c>
      <c r="H312" s="321">
        <v>4.9440982214187326</v>
      </c>
      <c r="I312" s="31">
        <v>0.91958887855413884</v>
      </c>
      <c r="J312" s="27"/>
    </row>
    <row r="313" spans="1:10" ht="15" x14ac:dyDescent="0.25">
      <c r="A313" s="17">
        <f t="shared" si="11"/>
        <v>2007</v>
      </c>
      <c r="B313" s="5">
        <v>5.2756865129087531</v>
      </c>
      <c r="C313" s="5">
        <v>0.61391872384359758</v>
      </c>
      <c r="D313" s="322">
        <v>5.5739310833717921</v>
      </c>
      <c r="E313" s="322">
        <v>0.96962944140171192</v>
      </c>
      <c r="F313" s="5">
        <v>3.8652945711650415</v>
      </c>
      <c r="G313" s="5">
        <v>0.76313018296535329</v>
      </c>
      <c r="H313" s="321">
        <v>4.9890020697729245</v>
      </c>
      <c r="I313" s="31">
        <v>0.93550250611294461</v>
      </c>
      <c r="J313" s="27"/>
    </row>
    <row r="314" spans="1:10" ht="15" x14ac:dyDescent="0.25">
      <c r="A314" s="17">
        <f t="shared" si="11"/>
        <v>2008</v>
      </c>
      <c r="B314" s="5">
        <v>5.027658143499929</v>
      </c>
      <c r="C314" s="5">
        <v>0.68541359436578031</v>
      </c>
      <c r="D314" s="322">
        <v>5.4580867787326355</v>
      </c>
      <c r="E314" s="322">
        <v>1.0203563296514824</v>
      </c>
      <c r="F314" s="5">
        <v>3.9472727781100785</v>
      </c>
      <c r="G314" s="5">
        <v>0.78212511765452042</v>
      </c>
      <c r="H314" s="321">
        <v>4.4359665217131727</v>
      </c>
      <c r="I314" s="31">
        <v>1.0519141240952974</v>
      </c>
      <c r="J314" s="27"/>
    </row>
    <row r="315" spans="1:10" ht="15" x14ac:dyDescent="0.25">
      <c r="A315" s="17">
        <f t="shared" si="11"/>
        <v>2009</v>
      </c>
      <c r="B315" s="5">
        <v>5.0794121294856946</v>
      </c>
      <c r="C315" s="5">
        <v>0.84745610393198556</v>
      </c>
      <c r="D315" s="322">
        <v>5.5527629422883624</v>
      </c>
      <c r="E315" s="322">
        <v>1.162484403290714</v>
      </c>
      <c r="F315" s="5">
        <v>4.1662227086981707</v>
      </c>
      <c r="G315" s="5">
        <v>0.87198996493589531</v>
      </c>
      <c r="H315" s="321">
        <v>4.1133334608342498</v>
      </c>
      <c r="I315" s="31">
        <v>1.2482835681430169</v>
      </c>
      <c r="J315" s="27"/>
    </row>
    <row r="316" spans="1:10" ht="15" x14ac:dyDescent="0.25">
      <c r="A316" s="17">
        <v>2010</v>
      </c>
      <c r="B316" s="5">
        <v>5.2685166345505712</v>
      </c>
      <c r="C316" s="5">
        <v>0.97233417750685081</v>
      </c>
      <c r="D316" s="322">
        <v>5.6323186724479877</v>
      </c>
      <c r="E316" s="322">
        <v>1.2234179487553591</v>
      </c>
      <c r="F316" s="321">
        <v>4.0968233717359475</v>
      </c>
      <c r="G316" s="321">
        <v>0.92947581257966416</v>
      </c>
      <c r="H316" s="321">
        <v>4.1601328667955348</v>
      </c>
      <c r="I316" s="31">
        <v>1.3367535680254958</v>
      </c>
      <c r="J316" s="27"/>
    </row>
    <row r="317" spans="1:10" ht="15" x14ac:dyDescent="0.25">
      <c r="A317" s="17">
        <f t="shared" ref="A317:A326" si="12">A316+1</f>
        <v>2011</v>
      </c>
      <c r="B317" s="5">
        <v>5.4020979677974825</v>
      </c>
      <c r="C317" s="5">
        <v>1.1193331444465204</v>
      </c>
      <c r="D317" s="322">
        <v>5.7545071647232255</v>
      </c>
      <c r="E317" s="322">
        <v>1.266307675239803</v>
      </c>
      <c r="F317" s="321">
        <v>4.0010628149831051</v>
      </c>
      <c r="G317" s="321">
        <v>0.97034136397415294</v>
      </c>
      <c r="H317" s="321">
        <v>4.1597143717426928</v>
      </c>
      <c r="I317" s="31">
        <v>1.4112274334695327</v>
      </c>
      <c r="J317" s="27"/>
    </row>
    <row r="318" spans="1:10" ht="15" x14ac:dyDescent="0.25">
      <c r="A318" s="17">
        <f t="shared" si="12"/>
        <v>2012</v>
      </c>
      <c r="B318" s="5">
        <v>5.5792595273556627</v>
      </c>
      <c r="C318" s="5">
        <v>1.2431012215885306</v>
      </c>
      <c r="D318" s="322">
        <v>5.8835635781886868</v>
      </c>
      <c r="E318" s="322">
        <v>1.3718446970218006</v>
      </c>
      <c r="F318" s="321">
        <v>4.0883093702583375</v>
      </c>
      <c r="G318" s="321">
        <v>1.0096667481882893</v>
      </c>
      <c r="H318" s="321">
        <v>4.1982237492363614</v>
      </c>
      <c r="I318" s="31">
        <v>1.4395670928373829</v>
      </c>
      <c r="J318" s="27"/>
    </row>
    <row r="319" spans="1:10" ht="15" x14ac:dyDescent="0.25">
      <c r="A319" s="17">
        <f t="shared" si="12"/>
        <v>2013</v>
      </c>
      <c r="B319" s="5">
        <v>5.6352473060947572</v>
      </c>
      <c r="C319" s="5">
        <v>1.2427100655236203</v>
      </c>
      <c r="D319" s="322">
        <v>5.8639326531405418</v>
      </c>
      <c r="E319" s="322">
        <v>1.4544758100078583</v>
      </c>
      <c r="F319" s="321">
        <v>4.1709873854599859</v>
      </c>
      <c r="G319" s="321">
        <v>1.0009758263113417</v>
      </c>
      <c r="H319" s="321">
        <v>4.641075561620597</v>
      </c>
      <c r="I319" s="31">
        <v>1.46429092596623</v>
      </c>
      <c r="J319" s="27"/>
    </row>
    <row r="320" spans="1:10" ht="15" x14ac:dyDescent="0.25">
      <c r="A320" s="17">
        <f t="shared" si="12"/>
        <v>2014</v>
      </c>
      <c r="B320" s="5">
        <v>5.8979369573201588</v>
      </c>
      <c r="C320" s="5">
        <v>1.2839714254841486</v>
      </c>
      <c r="D320" s="322">
        <v>5.8064557724489516</v>
      </c>
      <c r="E320" s="322">
        <v>1.5250953725508019</v>
      </c>
      <c r="F320" s="321">
        <v>4.2263703763753044</v>
      </c>
      <c r="G320" s="321">
        <v>0.97111372199349089</v>
      </c>
      <c r="H320" s="321">
        <v>4.9176451692467227</v>
      </c>
      <c r="I320" s="31">
        <v>1.4398670885766118</v>
      </c>
      <c r="J320" s="27"/>
    </row>
    <row r="321" spans="1:10" ht="15" x14ac:dyDescent="0.25">
      <c r="A321" s="17">
        <f t="shared" si="12"/>
        <v>2015</v>
      </c>
      <c r="B321" s="5">
        <v>6.2934071022680342</v>
      </c>
      <c r="C321" s="5">
        <v>1.3624961052403715</v>
      </c>
      <c r="D321" s="322">
        <v>5.7494598193582966</v>
      </c>
      <c r="E321" s="322">
        <v>1.5774385456903006</v>
      </c>
      <c r="F321" s="321">
        <v>4.2639605791447401</v>
      </c>
      <c r="G321" s="321">
        <v>0.94545298484788176</v>
      </c>
      <c r="H321" s="321">
        <v>4.9952728582729717</v>
      </c>
      <c r="I321" s="31">
        <v>1.4557299449894934</v>
      </c>
      <c r="J321" s="27"/>
    </row>
    <row r="322" spans="1:10" ht="15" x14ac:dyDescent="0.25">
      <c r="A322" s="17">
        <f t="shared" si="12"/>
        <v>2016</v>
      </c>
      <c r="B322" s="325">
        <f t="shared" ref="B322:E323" si="13">AVERAGE(B320:B321)</f>
        <v>6.0956720297940965</v>
      </c>
      <c r="C322" s="325">
        <f t="shared" si="13"/>
        <v>1.3232337653622599</v>
      </c>
      <c r="D322" s="325">
        <f t="shared" si="13"/>
        <v>5.7779577959036246</v>
      </c>
      <c r="E322" s="325">
        <f t="shared" si="13"/>
        <v>1.5512669591205512</v>
      </c>
      <c r="F322" s="5">
        <v>4.3214706726764431</v>
      </c>
      <c r="G322" s="5">
        <v>0.90656974020070213</v>
      </c>
      <c r="H322" s="326">
        <f>AVERAGE(H320:H321)</f>
        <v>4.9564590137598472</v>
      </c>
      <c r="I322" s="327">
        <f>AVERAGE(I320:I321)</f>
        <v>1.4477985167830525</v>
      </c>
      <c r="J322" s="27"/>
    </row>
    <row r="323" spans="1:10" ht="15" x14ac:dyDescent="0.25">
      <c r="A323" s="17">
        <f t="shared" si="12"/>
        <v>2017</v>
      </c>
      <c r="B323" s="325">
        <f t="shared" si="13"/>
        <v>6.1945395660310654</v>
      </c>
      <c r="C323" s="325">
        <f t="shared" si="13"/>
        <v>1.3428649353013156</v>
      </c>
      <c r="D323" s="325">
        <f t="shared" si="13"/>
        <v>5.7637088076309606</v>
      </c>
      <c r="E323" s="325">
        <f t="shared" si="13"/>
        <v>1.5643527524054259</v>
      </c>
      <c r="F323" s="325">
        <f>AVERAGE(F321:F322)</f>
        <v>4.2927156259105921</v>
      </c>
      <c r="G323" s="325">
        <f>AVERAGE(G321:G322)</f>
        <v>0.92601136252429195</v>
      </c>
      <c r="H323" s="326">
        <f>AVERAGE(H321:H322)</f>
        <v>4.9758659360164099</v>
      </c>
      <c r="I323" s="327">
        <f>AVERAGE(I321:I322)</f>
        <v>1.451764230886273</v>
      </c>
      <c r="J323" s="27"/>
    </row>
    <row r="324" spans="1:10" ht="15" x14ac:dyDescent="0.25">
      <c r="A324" s="17">
        <f t="shared" si="12"/>
        <v>2018</v>
      </c>
      <c r="B324" s="320"/>
      <c r="C324" s="320"/>
      <c r="F324" s="320"/>
      <c r="G324" s="320"/>
      <c r="H324" s="321"/>
      <c r="I324" s="31"/>
      <c r="J324" s="27"/>
    </row>
    <row r="325" spans="1:10" ht="15" x14ac:dyDescent="0.25">
      <c r="A325" s="17">
        <f t="shared" si="12"/>
        <v>2019</v>
      </c>
      <c r="B325" s="320"/>
      <c r="C325" s="320"/>
      <c r="F325" s="320"/>
      <c r="G325" s="320"/>
      <c r="H325" s="320"/>
      <c r="I325" s="31"/>
      <c r="J325" s="27"/>
    </row>
    <row r="326" spans="1:10" ht="15.6" thickBot="1" x14ac:dyDescent="0.3">
      <c r="A326" s="32">
        <f t="shared" si="12"/>
        <v>2020</v>
      </c>
      <c r="B326" s="33"/>
      <c r="C326" s="33"/>
      <c r="D326" s="33"/>
      <c r="E326" s="33"/>
      <c r="F326" s="33"/>
      <c r="G326" s="33"/>
      <c r="H326" s="33"/>
      <c r="I326" s="34"/>
      <c r="J326" s="27"/>
    </row>
    <row r="327" spans="1:10" ht="15.6" thickTop="1" x14ac:dyDescent="0.25">
      <c r="A327" s="6"/>
      <c r="B327" s="27"/>
      <c r="C327" s="27"/>
      <c r="D327" s="319"/>
      <c r="E327" s="319"/>
      <c r="F327" s="27"/>
      <c r="G327" s="27"/>
      <c r="H327" s="27"/>
      <c r="I327" s="27"/>
      <c r="J327" s="27"/>
    </row>
    <row r="328" spans="1:10" ht="15" x14ac:dyDescent="0.25">
      <c r="A328" s="27" t="s">
        <v>345</v>
      </c>
      <c r="B328" s="27"/>
      <c r="C328" s="27"/>
      <c r="D328" s="319"/>
      <c r="E328" s="319"/>
      <c r="F328" s="27"/>
      <c r="G328" s="27"/>
      <c r="H328" s="27"/>
      <c r="I328" s="27"/>
      <c r="J328" s="27"/>
    </row>
    <row r="329" spans="1:10" ht="15" x14ac:dyDescent="0.25">
      <c r="A329" s="455" t="s">
        <v>389</v>
      </c>
      <c r="B329" s="455"/>
      <c r="C329" s="455"/>
      <c r="D329" s="455"/>
      <c r="E329" s="455"/>
      <c r="F329" s="455"/>
      <c r="G329" s="455"/>
      <c r="H329" s="455"/>
      <c r="I329" s="455"/>
      <c r="J329" s="27"/>
    </row>
    <row r="330" spans="1:10" ht="15" x14ac:dyDescent="0.25">
      <c r="A330" s="455"/>
      <c r="B330" s="455"/>
      <c r="C330" s="455"/>
      <c r="D330" s="455"/>
      <c r="E330" s="455"/>
      <c r="F330" s="455"/>
      <c r="G330" s="455"/>
      <c r="H330" s="455"/>
      <c r="I330" s="455"/>
      <c r="J330" s="27"/>
    </row>
    <row r="331" spans="1:10" ht="15" x14ac:dyDescent="0.25">
      <c r="A331" s="455"/>
      <c r="B331" s="455"/>
      <c r="C331" s="455"/>
      <c r="D331" s="455"/>
      <c r="E331" s="455"/>
      <c r="F331" s="455"/>
      <c r="G331" s="455"/>
      <c r="H331" s="455"/>
      <c r="I331" s="455"/>
      <c r="J331" s="27"/>
    </row>
    <row r="332" spans="1:10" ht="15" x14ac:dyDescent="0.25">
      <c r="A332" s="455"/>
      <c r="B332" s="455"/>
      <c r="C332" s="455"/>
      <c r="D332" s="455"/>
      <c r="E332" s="455"/>
      <c r="F332" s="455"/>
      <c r="G332" s="455"/>
      <c r="H332" s="455"/>
      <c r="I332" s="455"/>
      <c r="J332" s="27"/>
    </row>
    <row r="333" spans="1:10" ht="15" x14ac:dyDescent="0.25">
      <c r="A333" s="455"/>
      <c r="B333" s="455"/>
      <c r="C333" s="455"/>
      <c r="D333" s="455"/>
      <c r="E333" s="455"/>
      <c r="F333" s="455"/>
      <c r="G333" s="455"/>
      <c r="H333" s="455"/>
      <c r="I333" s="455"/>
      <c r="J333" s="27"/>
    </row>
    <row r="334" spans="1:10" ht="15" x14ac:dyDescent="0.25">
      <c r="A334" s="455"/>
      <c r="B334" s="455"/>
      <c r="C334" s="455"/>
      <c r="D334" s="455"/>
      <c r="E334" s="455"/>
      <c r="F334" s="455"/>
      <c r="G334" s="455"/>
      <c r="H334" s="455"/>
      <c r="I334" s="455"/>
      <c r="J334" s="27"/>
    </row>
    <row r="335" spans="1:10" ht="15" x14ac:dyDescent="0.25">
      <c r="A335" s="455"/>
      <c r="B335" s="455"/>
      <c r="C335" s="455"/>
      <c r="D335" s="455"/>
      <c r="E335" s="455"/>
      <c r="F335" s="455"/>
      <c r="G335" s="455"/>
      <c r="H335" s="455"/>
      <c r="I335" s="455"/>
      <c r="J335" s="27"/>
    </row>
    <row r="336" spans="1:10" ht="15" x14ac:dyDescent="0.25">
      <c r="A336" s="27"/>
      <c r="B336" s="27"/>
      <c r="C336" s="27"/>
      <c r="D336" s="319"/>
      <c r="E336" s="319"/>
      <c r="F336" s="27"/>
      <c r="G336" s="27"/>
      <c r="H336" s="27"/>
      <c r="I336" s="27"/>
      <c r="J336" s="27"/>
    </row>
    <row r="337" spans="1:10" ht="15" x14ac:dyDescent="0.25">
      <c r="A337" s="27" t="s">
        <v>342</v>
      </c>
      <c r="C337" s="27"/>
      <c r="D337" s="319"/>
      <c r="E337" s="319"/>
      <c r="F337" s="27"/>
      <c r="G337" s="27"/>
      <c r="H337" s="27"/>
      <c r="I337" s="27"/>
      <c r="J337" s="27"/>
    </row>
    <row r="338" spans="1:10" ht="15" x14ac:dyDescent="0.25">
      <c r="A338" s="323">
        <v>-1.1132567786295786</v>
      </c>
      <c r="B338" s="323"/>
      <c r="C338" s="27"/>
      <c r="D338" s="319"/>
      <c r="E338" s="319"/>
      <c r="F338" s="27"/>
      <c r="G338" s="27"/>
      <c r="H338" s="27"/>
      <c r="I338" s="27"/>
      <c r="J338" s="27"/>
    </row>
    <row r="339" spans="1:10" ht="15" x14ac:dyDescent="0.25">
      <c r="A339" s="323">
        <v>-1.1041564805304254</v>
      </c>
      <c r="B339" s="323"/>
      <c r="C339" s="27"/>
      <c r="D339" s="319"/>
      <c r="E339" s="319"/>
      <c r="F339" s="27"/>
      <c r="G339" s="27"/>
      <c r="H339" s="27"/>
      <c r="I339" s="27"/>
      <c r="J339" s="27"/>
    </row>
    <row r="340" spans="1:10" ht="15" x14ac:dyDescent="0.25">
      <c r="A340" s="323">
        <v>-1.1433666644447649</v>
      </c>
      <c r="B340" s="323"/>
      <c r="C340" s="27"/>
      <c r="D340" s="319"/>
      <c r="E340" s="319"/>
      <c r="F340" s="27"/>
      <c r="G340" s="27"/>
      <c r="H340" s="27"/>
      <c r="I340" s="27"/>
      <c r="J340" s="27"/>
    </row>
    <row r="341" spans="1:10" ht="15" x14ac:dyDescent="0.25">
      <c r="A341" s="323">
        <v>-1.1374543523074454</v>
      </c>
      <c r="B341" s="323"/>
      <c r="C341" s="27"/>
      <c r="D341" s="319"/>
      <c r="E341" s="319"/>
      <c r="F341" s="27"/>
      <c r="G341" s="27"/>
      <c r="H341" s="27"/>
      <c r="I341" s="27"/>
      <c r="J341" s="27"/>
    </row>
    <row r="342" spans="1:10" ht="15" x14ac:dyDescent="0.25">
      <c r="A342" s="323">
        <v>-1.0633206899157253</v>
      </c>
      <c r="B342" s="323"/>
      <c r="C342" s="27"/>
      <c r="D342" s="319"/>
      <c r="E342" s="319"/>
      <c r="F342" s="27"/>
      <c r="G342" s="27"/>
      <c r="H342" s="27"/>
      <c r="I342" s="27"/>
      <c r="J342" s="27"/>
    </row>
    <row r="343" spans="1:10" ht="15" x14ac:dyDescent="0.25">
      <c r="A343" s="323">
        <v>-1.013740072476812</v>
      </c>
      <c r="B343" s="323"/>
      <c r="C343" s="27"/>
      <c r="D343" s="319"/>
      <c r="E343" s="319"/>
      <c r="F343" s="27"/>
      <c r="G343" s="27"/>
      <c r="H343" s="27"/>
      <c r="I343" s="27"/>
      <c r="J343" s="27"/>
    </row>
    <row r="344" spans="1:10" ht="15" x14ac:dyDescent="0.25">
      <c r="A344" s="323">
        <v>-0.97255396872014166</v>
      </c>
      <c r="B344" s="323"/>
      <c r="C344" s="27"/>
      <c r="D344" s="319"/>
      <c r="E344" s="319"/>
      <c r="F344" s="27"/>
      <c r="G344" s="27"/>
      <c r="H344" s="27"/>
      <c r="I344" s="27"/>
      <c r="J344" s="27"/>
    </row>
    <row r="345" spans="1:10" ht="15" x14ac:dyDescent="0.25">
      <c r="A345" s="323">
        <v>-0.93481921432691928</v>
      </c>
      <c r="B345" s="323"/>
      <c r="C345" s="27"/>
      <c r="D345" s="319"/>
      <c r="E345" s="319"/>
      <c r="F345" s="27"/>
      <c r="G345" s="27"/>
      <c r="H345" s="27"/>
      <c r="I345" s="27"/>
      <c r="J345" s="27"/>
    </row>
    <row r="346" spans="1:10" ht="15" x14ac:dyDescent="0.25">
      <c r="A346" s="323">
        <v>-0.88154606707177874</v>
      </c>
      <c r="B346" s="323"/>
      <c r="C346" s="27"/>
      <c r="D346" s="319"/>
      <c r="E346" s="319"/>
      <c r="F346" s="27"/>
      <c r="G346" s="27"/>
      <c r="H346" s="27"/>
      <c r="I346" s="27"/>
      <c r="J346" s="27"/>
    </row>
    <row r="347" spans="1:10" ht="15" x14ac:dyDescent="0.25">
      <c r="A347" s="323">
        <v>-0.83591734871812584</v>
      </c>
      <c r="B347" s="323"/>
      <c r="C347" s="27"/>
      <c r="D347" s="319"/>
      <c r="E347" s="319"/>
      <c r="F347" s="27"/>
      <c r="G347" s="27"/>
      <c r="H347" s="27"/>
      <c r="I347" s="27"/>
      <c r="J347" s="27"/>
    </row>
    <row r="348" spans="1:10" ht="15" x14ac:dyDescent="0.25">
      <c r="A348" s="323">
        <v>-0.8142195471463668</v>
      </c>
      <c r="B348" s="323"/>
      <c r="C348" s="27"/>
      <c r="D348" s="319"/>
      <c r="E348" s="319"/>
      <c r="F348" s="27"/>
      <c r="G348" s="27"/>
      <c r="H348" s="27"/>
      <c r="I348" s="27"/>
      <c r="J348" s="27"/>
    </row>
    <row r="349" spans="1:10" ht="15" x14ac:dyDescent="0.25">
      <c r="A349" s="323">
        <v>-0.81522092429111304</v>
      </c>
      <c r="B349" s="323"/>
      <c r="C349" s="27"/>
      <c r="D349" s="319"/>
      <c r="E349" s="319"/>
      <c r="F349" s="27"/>
      <c r="G349" s="27"/>
      <c r="H349" s="27"/>
      <c r="I349" s="27"/>
      <c r="J349" s="27"/>
    </row>
    <row r="350" spans="1:10" ht="15" x14ac:dyDescent="0.25">
      <c r="A350" s="323">
        <v>-0.82638399552833774</v>
      </c>
      <c r="B350" s="323"/>
      <c r="C350" s="27"/>
      <c r="D350" s="319"/>
      <c r="E350" s="319"/>
      <c r="F350" s="27"/>
      <c r="G350" s="27"/>
      <c r="H350" s="27"/>
      <c r="I350" s="27"/>
      <c r="J350" s="27"/>
    </row>
    <row r="351" spans="1:10" ht="15" x14ac:dyDescent="0.25">
      <c r="A351" s="323">
        <v>-0.82057860684529416</v>
      </c>
      <c r="B351" s="323"/>
      <c r="C351" s="27"/>
      <c r="D351" s="319"/>
      <c r="E351" s="319"/>
      <c r="F351" s="27"/>
      <c r="G351" s="27"/>
      <c r="H351" s="27"/>
      <c r="I351" s="27"/>
      <c r="J351" s="27"/>
    </row>
    <row r="352" spans="1:10" ht="15" x14ac:dyDescent="0.25">
      <c r="A352" s="323">
        <v>-0.79104813494994441</v>
      </c>
      <c r="B352" s="323"/>
      <c r="C352" s="27"/>
      <c r="D352" s="319"/>
      <c r="E352" s="319"/>
      <c r="F352" s="27"/>
      <c r="G352" s="27"/>
      <c r="H352" s="27"/>
      <c r="I352" s="27"/>
      <c r="J352" s="27"/>
    </row>
    <row r="353" spans="1:10" ht="15" x14ac:dyDescent="0.25">
      <c r="A353" s="323">
        <v>-0.72935647143890092</v>
      </c>
      <c r="B353" s="323"/>
      <c r="C353" s="27"/>
      <c r="D353" s="319"/>
      <c r="E353" s="319"/>
      <c r="F353" s="27"/>
      <c r="G353" s="27"/>
      <c r="H353" s="27"/>
      <c r="I353" s="27"/>
      <c r="J353" s="27"/>
    </row>
    <row r="354" spans="1:10" ht="15" x14ac:dyDescent="0.25">
      <c r="A354" s="323">
        <v>-0.67373048897591825</v>
      </c>
      <c r="B354" s="323"/>
      <c r="C354" s="27"/>
      <c r="D354" s="319"/>
      <c r="E354" s="319"/>
      <c r="F354" s="27"/>
      <c r="G354" s="27"/>
      <c r="H354" s="27"/>
      <c r="I354" s="27"/>
      <c r="J354" s="27"/>
    </row>
    <row r="355" spans="1:10" ht="15" x14ac:dyDescent="0.25">
      <c r="A355" s="323">
        <v>-0.62840387538041909</v>
      </c>
      <c r="B355" s="323"/>
      <c r="C355" s="27"/>
      <c r="D355" s="319"/>
      <c r="E355" s="319"/>
      <c r="F355" s="27"/>
      <c r="G355" s="27"/>
      <c r="H355" s="27"/>
      <c r="I355" s="27"/>
      <c r="J355" s="27"/>
    </row>
    <row r="356" spans="1:10" ht="15" x14ac:dyDescent="0.25">
      <c r="A356" s="323">
        <v>-0.58698681403859621</v>
      </c>
      <c r="B356" s="323"/>
      <c r="C356" s="27"/>
      <c r="D356" s="319"/>
      <c r="E356" s="319"/>
      <c r="F356" s="27"/>
      <c r="G356" s="27"/>
      <c r="H356" s="27"/>
      <c r="I356" s="27"/>
      <c r="J356" s="27"/>
    </row>
    <row r="357" spans="1:10" ht="15" x14ac:dyDescent="0.25">
      <c r="A357" s="323">
        <v>-0.60431624190326283</v>
      </c>
      <c r="B357" s="323"/>
      <c r="C357" s="27"/>
      <c r="D357" s="27"/>
      <c r="E357" s="27"/>
      <c r="F357" s="27"/>
      <c r="G357" s="27"/>
      <c r="H357" s="27"/>
      <c r="I357" s="27"/>
      <c r="J357" s="27"/>
    </row>
    <row r="358" spans="1:10" ht="15" x14ac:dyDescent="0.25">
      <c r="A358" s="323">
        <v>-0.61474905973475014</v>
      </c>
      <c r="B358" s="323"/>
      <c r="C358" s="27"/>
      <c r="D358" s="27"/>
      <c r="E358" s="27"/>
      <c r="F358" s="27"/>
      <c r="G358" s="27"/>
      <c r="H358" s="27"/>
      <c r="I358" s="27"/>
      <c r="J358" s="27"/>
    </row>
    <row r="359" spans="1:10" ht="15" x14ac:dyDescent="0.25">
      <c r="A359" s="323">
        <v>-0.62145545361522059</v>
      </c>
      <c r="B359" s="323"/>
      <c r="C359" s="27"/>
      <c r="D359" s="27"/>
      <c r="E359" s="27"/>
      <c r="F359" s="27"/>
      <c r="G359" s="27"/>
      <c r="H359" s="27"/>
      <c r="I359" s="27"/>
      <c r="J359" s="27"/>
    </row>
    <row r="360" spans="1:10" ht="15" x14ac:dyDescent="0.25">
      <c r="A360" s="323">
        <v>-0.62204495414218164</v>
      </c>
      <c r="B360" s="323"/>
      <c r="C360" s="27"/>
      <c r="D360" s="27"/>
      <c r="E360" s="27"/>
      <c r="F360" s="27"/>
      <c r="G360" s="27"/>
      <c r="H360" s="27"/>
      <c r="I360" s="27"/>
      <c r="J360" s="27"/>
    </row>
    <row r="361" spans="1:10" ht="15" x14ac:dyDescent="0.25">
      <c r="A361" s="323">
        <v>-0.64642080480221431</v>
      </c>
      <c r="B361" s="323"/>
      <c r="C361" s="27"/>
      <c r="D361" s="27"/>
      <c r="E361" s="27"/>
      <c r="F361" s="27"/>
      <c r="G361" s="27"/>
      <c r="H361" s="27"/>
      <c r="I361" s="27"/>
      <c r="J361" s="27"/>
    </row>
    <row r="362" spans="1:10" ht="15" x14ac:dyDescent="0.25">
      <c r="A362" s="323">
        <v>-0.69261689785856084</v>
      </c>
      <c r="B362" s="323"/>
      <c r="C362" s="27"/>
      <c r="D362" s="27"/>
      <c r="E362" s="27"/>
      <c r="F362" s="27"/>
      <c r="G362" s="27"/>
      <c r="H362" s="27"/>
      <c r="I362" s="27"/>
      <c r="J362" s="27"/>
    </row>
    <row r="363" spans="1:10" ht="15" x14ac:dyDescent="0.25">
      <c r="A363" s="323">
        <v>-0.68082016178430016</v>
      </c>
      <c r="B363" s="323"/>
      <c r="C363" s="27"/>
      <c r="D363" s="27"/>
      <c r="E363" s="27"/>
      <c r="F363" s="27"/>
      <c r="G363" s="27"/>
      <c r="H363" s="27"/>
      <c r="I363" s="27"/>
      <c r="J363" s="27"/>
    </row>
    <row r="364" spans="1:10" ht="15" x14ac:dyDescent="0.25">
      <c r="A364" s="323">
        <v>-0.66028281385837861</v>
      </c>
      <c r="B364" s="323"/>
      <c r="C364" s="27"/>
      <c r="D364" s="27"/>
      <c r="E364" s="27"/>
      <c r="F364" s="27"/>
      <c r="G364" s="27"/>
      <c r="H364" s="27"/>
      <c r="I364" s="27"/>
      <c r="J364" s="27"/>
    </row>
    <row r="365" spans="1:10" ht="15" x14ac:dyDescent="0.25">
      <c r="A365" s="323">
        <v>-0.65818779951454076</v>
      </c>
      <c r="B365" s="323"/>
      <c r="C365" s="27"/>
      <c r="D365" s="27"/>
      <c r="E365" s="27"/>
      <c r="F365" s="27"/>
      <c r="G365" s="27"/>
      <c r="H365" s="27"/>
      <c r="I365" s="27"/>
      <c r="J365" s="27"/>
    </row>
    <row r="366" spans="1:10" ht="15" x14ac:dyDescent="0.25">
      <c r="A366" s="323">
        <v>-0.65713476075777399</v>
      </c>
      <c r="B366" s="323"/>
      <c r="C366" s="27"/>
      <c r="D366" s="27"/>
      <c r="E366" s="27"/>
      <c r="F366" s="27"/>
      <c r="G366" s="27"/>
      <c r="H366" s="27"/>
      <c r="I366" s="27"/>
      <c r="J366" s="27"/>
    </row>
    <row r="367" spans="1:10" ht="15" x14ac:dyDescent="0.25">
      <c r="A367" s="323">
        <v>-0.65559560004099349</v>
      </c>
      <c r="B367" s="323"/>
      <c r="C367" s="27"/>
      <c r="D367" s="27"/>
      <c r="E367" s="27"/>
      <c r="F367" s="27"/>
      <c r="G367" s="27"/>
      <c r="H367" s="27"/>
      <c r="I367" s="27"/>
      <c r="J367" s="27"/>
    </row>
    <row r="368" spans="1:10" ht="15" x14ac:dyDescent="0.25">
      <c r="A368" s="323">
        <v>-0.67947453177354811</v>
      </c>
      <c r="B368" s="323"/>
      <c r="C368" s="27"/>
      <c r="D368" s="27"/>
      <c r="E368" s="27"/>
      <c r="F368" s="27"/>
      <c r="G368" s="27"/>
      <c r="H368" s="27"/>
      <c r="I368" s="27"/>
      <c r="J368" s="27"/>
    </row>
    <row r="369" spans="1:10" ht="15" x14ac:dyDescent="0.25">
      <c r="A369" s="323">
        <v>-0.6883756198911114</v>
      </c>
      <c r="B369" s="323"/>
      <c r="C369" s="27"/>
      <c r="D369" s="27"/>
      <c r="E369" s="27"/>
      <c r="F369" s="27"/>
      <c r="G369" s="27"/>
      <c r="H369" s="27"/>
      <c r="I369" s="27"/>
      <c r="J369" s="27"/>
    </row>
    <row r="370" spans="1:10" ht="15" x14ac:dyDescent="0.25">
      <c r="A370" s="323">
        <v>-0.65724514087619834</v>
      </c>
      <c r="B370" s="323"/>
      <c r="C370" s="27"/>
      <c r="D370" s="27"/>
      <c r="E370" s="27"/>
      <c r="F370" s="27"/>
      <c r="G370" s="27"/>
      <c r="H370" s="27"/>
      <c r="I370" s="27"/>
      <c r="J370" s="27"/>
    </row>
    <row r="371" spans="1:10" ht="15" x14ac:dyDescent="0.25">
      <c r="A371" s="323">
        <v>-0.54494957503227515</v>
      </c>
      <c r="B371" s="323"/>
      <c r="C371" s="27"/>
      <c r="D371" s="27"/>
      <c r="E371" s="27"/>
      <c r="F371" s="27"/>
      <c r="G371" s="27"/>
      <c r="H371" s="27"/>
      <c r="I371" s="27"/>
      <c r="J371" s="27"/>
    </row>
    <row r="372" spans="1:10" ht="15" x14ac:dyDescent="0.25">
      <c r="A372" s="323">
        <v>-0.45241590742260035</v>
      </c>
      <c r="B372" s="323"/>
      <c r="C372" s="27"/>
      <c r="D372" s="27"/>
      <c r="E372" s="27"/>
      <c r="F372" s="27"/>
      <c r="G372" s="27"/>
      <c r="H372" s="27"/>
      <c r="I372" s="27"/>
      <c r="J372" s="27"/>
    </row>
    <row r="373" spans="1:10" ht="15" x14ac:dyDescent="0.25">
      <c r="A373" s="323">
        <v>-0.43947923997185084</v>
      </c>
      <c r="B373" s="323"/>
      <c r="C373" s="27"/>
      <c r="D373" s="27"/>
      <c r="E373" s="27"/>
      <c r="F373" s="27"/>
      <c r="G373" s="27"/>
      <c r="H373" s="27"/>
      <c r="I373" s="27"/>
      <c r="J373" s="27"/>
    </row>
    <row r="374" spans="1:10" ht="15" x14ac:dyDescent="0.25">
      <c r="A374" s="323">
        <v>-0.45125628140703511</v>
      </c>
      <c r="B374" s="323"/>
      <c r="C374" s="27"/>
      <c r="D374" s="27"/>
      <c r="E374" s="27"/>
      <c r="F374" s="27"/>
      <c r="G374" s="27"/>
      <c r="H374" s="27"/>
      <c r="I374" s="27"/>
      <c r="J374" s="27"/>
    </row>
    <row r="375" spans="1:10" ht="15" x14ac:dyDescent="0.25">
      <c r="A375" s="323">
        <v>-0.465091575091575</v>
      </c>
      <c r="B375" s="323"/>
      <c r="C375" s="27"/>
      <c r="D375" s="27"/>
      <c r="E375" s="27"/>
      <c r="F375" s="27"/>
      <c r="G375" s="27"/>
      <c r="H375" s="27"/>
      <c r="I375" s="27"/>
      <c r="J375" s="27"/>
    </row>
    <row r="376" spans="1:10" ht="15" x14ac:dyDescent="0.25">
      <c r="A376" s="323">
        <v>-0.49012390670553935</v>
      </c>
      <c r="B376" s="323"/>
      <c r="C376" s="27"/>
      <c r="D376" s="27"/>
      <c r="E376" s="27"/>
      <c r="F376" s="27"/>
      <c r="G376" s="27"/>
      <c r="H376" s="27"/>
      <c r="I376" s="27"/>
      <c r="J376" s="27"/>
    </row>
    <row r="377" spans="1:10" ht="15" x14ac:dyDescent="0.25">
      <c r="A377" s="323">
        <v>-0.50696721311475412</v>
      </c>
      <c r="B377" s="323"/>
      <c r="C377" s="27"/>
      <c r="D377" s="27"/>
      <c r="E377" s="27"/>
      <c r="F377" s="27"/>
      <c r="G377" s="27"/>
      <c r="H377" s="27"/>
      <c r="I377" s="27"/>
      <c r="J377" s="27"/>
    </row>
    <row r="378" spans="1:10" ht="15" x14ac:dyDescent="0.25">
      <c r="A378" s="323">
        <v>-0.52723035952063924</v>
      </c>
      <c r="B378" s="323"/>
      <c r="C378" s="27"/>
      <c r="D378" s="27"/>
      <c r="E378" s="27"/>
      <c r="F378" s="27"/>
      <c r="G378" s="27"/>
      <c r="H378" s="27"/>
      <c r="I378" s="27"/>
      <c r="J378" s="27"/>
    </row>
    <row r="379" spans="1:10" ht="15" x14ac:dyDescent="0.25">
      <c r="A379" s="323">
        <v>-0.51485084306095985</v>
      </c>
      <c r="B379" s="323"/>
      <c r="C379" s="27"/>
      <c r="D379" s="27"/>
      <c r="E379" s="27"/>
      <c r="F379" s="27"/>
      <c r="G379" s="27"/>
      <c r="H379" s="27"/>
      <c r="I379" s="27"/>
      <c r="J379" s="27"/>
    </row>
    <row r="380" spans="1:10" ht="15" x14ac:dyDescent="0.25">
      <c r="A380" s="323">
        <v>-0.46687578419071524</v>
      </c>
      <c r="B380" s="323"/>
      <c r="C380" s="27"/>
      <c r="D380" s="27"/>
      <c r="E380" s="27"/>
      <c r="F380" s="27"/>
      <c r="G380" s="27"/>
      <c r="H380" s="27"/>
      <c r="I380" s="27"/>
      <c r="J380" s="27"/>
    </row>
    <row r="381" spans="1:10" ht="15" x14ac:dyDescent="0.25">
      <c r="A381" s="323">
        <v>-0.38966030989272954</v>
      </c>
      <c r="B381" s="323"/>
      <c r="C381" s="27"/>
      <c r="D381" s="27"/>
      <c r="E381" s="27"/>
      <c r="F381" s="27"/>
      <c r="G381" s="27"/>
      <c r="H381" s="27"/>
      <c r="I381" s="27"/>
      <c r="J381" s="27"/>
    </row>
    <row r="382" spans="1:10" ht="15" x14ac:dyDescent="0.25">
      <c r="A382" s="323">
        <v>-0.35242937853107342</v>
      </c>
      <c r="B382" s="323"/>
      <c r="C382" s="27"/>
      <c r="D382" s="27"/>
      <c r="E382" s="27"/>
      <c r="F382" s="27"/>
      <c r="G382" s="27"/>
      <c r="H382" s="27"/>
      <c r="I382" s="27"/>
      <c r="J382" s="27"/>
    </row>
    <row r="383" spans="1:10" ht="15" x14ac:dyDescent="0.25">
      <c r="A383" s="323">
        <v>-0.36936368623148658</v>
      </c>
      <c r="B383" s="323"/>
      <c r="C383" s="27"/>
      <c r="D383" s="27"/>
      <c r="E383" s="27"/>
      <c r="F383" s="27"/>
      <c r="G383" s="27"/>
      <c r="H383" s="27"/>
      <c r="I383" s="27"/>
      <c r="J383" s="27"/>
    </row>
    <row r="384" spans="1:10" ht="15" x14ac:dyDescent="0.25">
      <c r="A384" s="323">
        <v>-0.40418514412416851</v>
      </c>
      <c r="B384" s="323"/>
      <c r="C384" s="27"/>
      <c r="D384" s="27"/>
      <c r="E384" s="27"/>
      <c r="F384" s="27"/>
      <c r="G384" s="27"/>
      <c r="H384" s="27"/>
      <c r="I384" s="27"/>
      <c r="J384" s="27"/>
    </row>
    <row r="385" spans="1:10" ht="15" x14ac:dyDescent="0.25">
      <c r="A385" s="323">
        <v>-0.4135024549918167</v>
      </c>
      <c r="B385" s="323"/>
      <c r="C385" s="27"/>
      <c r="D385" s="27"/>
      <c r="E385" s="27"/>
      <c r="F385" s="27"/>
      <c r="G385" s="27"/>
      <c r="H385" s="27"/>
      <c r="I385" s="27"/>
      <c r="J385" s="27"/>
    </row>
    <row r="386" spans="1:10" ht="15" x14ac:dyDescent="0.25">
      <c r="A386" s="323">
        <v>-0.42185943552850025</v>
      </c>
      <c r="B386" s="323"/>
      <c r="C386" s="27"/>
      <c r="D386" s="27"/>
      <c r="E386" s="27"/>
      <c r="F386" s="27"/>
      <c r="G386" s="27"/>
      <c r="H386" s="27"/>
      <c r="I386" s="27"/>
      <c r="J386" s="27"/>
    </row>
    <row r="387" spans="1:10" ht="15" x14ac:dyDescent="0.25">
      <c r="A387" s="323">
        <v>-0.43312013348164635</v>
      </c>
      <c r="B387" s="323"/>
      <c r="C387" s="27"/>
      <c r="D387" s="27"/>
      <c r="E387" s="27"/>
      <c r="F387" s="27"/>
      <c r="G387" s="27"/>
      <c r="H387" s="27"/>
      <c r="I387" s="27"/>
      <c r="J387" s="27"/>
    </row>
    <row r="388" spans="1:10" ht="15" x14ac:dyDescent="0.25">
      <c r="A388" s="323">
        <v>-0.41326584976025577</v>
      </c>
      <c r="B388" s="323"/>
      <c r="C388" s="27"/>
      <c r="D388" s="27"/>
      <c r="E388" s="27"/>
      <c r="F388" s="27"/>
      <c r="G388" s="27"/>
      <c r="H388" s="27"/>
      <c r="I388" s="27"/>
      <c r="J388" s="27"/>
    </row>
    <row r="389" spans="1:10" ht="15" x14ac:dyDescent="0.25">
      <c r="A389" s="323">
        <v>-0.37436868686868691</v>
      </c>
      <c r="B389" s="323"/>
      <c r="C389" s="27"/>
      <c r="D389" s="27"/>
      <c r="E389" s="27"/>
      <c r="F389" s="27"/>
      <c r="G389" s="27"/>
      <c r="H389" s="27"/>
      <c r="I389" s="27"/>
      <c r="J389" s="27"/>
    </row>
    <row r="390" spans="1:10" ht="15" x14ac:dyDescent="0.25">
      <c r="A390" s="323">
        <v>-0.35060211946050096</v>
      </c>
      <c r="B390" s="323"/>
      <c r="C390" s="27"/>
      <c r="D390" s="27"/>
      <c r="E390" s="27"/>
      <c r="F390" s="27"/>
      <c r="G390" s="27"/>
      <c r="H390" s="27"/>
      <c r="I390" s="27"/>
      <c r="J390" s="27"/>
    </row>
    <row r="391" spans="1:10" ht="15" x14ac:dyDescent="0.25">
      <c r="A391" s="323">
        <v>-0.36855123674911655</v>
      </c>
      <c r="B391" s="323"/>
      <c r="C391" s="27"/>
      <c r="D391" s="27"/>
      <c r="E391" s="27"/>
      <c r="F391" s="27"/>
      <c r="G391" s="27"/>
      <c r="H391" s="27"/>
      <c r="I391" s="27"/>
      <c r="J391" s="27"/>
    </row>
    <row r="392" spans="1:10" ht="15" x14ac:dyDescent="0.25">
      <c r="A392" s="323">
        <v>-0.35929423459244531</v>
      </c>
      <c r="B392" s="323"/>
      <c r="C392" s="27"/>
      <c r="D392" s="27"/>
      <c r="E392" s="27"/>
      <c r="F392" s="27"/>
      <c r="G392" s="27"/>
      <c r="H392" s="27"/>
      <c r="I392" s="27"/>
      <c r="J392" s="27"/>
    </row>
    <row r="393" spans="1:10" ht="15" x14ac:dyDescent="0.25">
      <c r="A393" s="323">
        <v>-0.33286663502610347</v>
      </c>
      <c r="B393" s="323"/>
      <c r="C393" s="27"/>
      <c r="D393" s="27"/>
      <c r="E393" s="27"/>
      <c r="F393" s="27"/>
      <c r="G393" s="27"/>
      <c r="H393" s="27"/>
      <c r="I393" s="27"/>
      <c r="J393" s="27"/>
    </row>
    <row r="394" spans="1:10" ht="15" x14ac:dyDescent="0.25">
      <c r="A394" s="323">
        <v>-0.30716240875912404</v>
      </c>
      <c r="B394" s="323"/>
      <c r="C394" s="27"/>
      <c r="D394" s="27"/>
      <c r="E394" s="27"/>
      <c r="F394" s="27"/>
      <c r="G394" s="27"/>
      <c r="H394" s="27"/>
      <c r="I394" s="27"/>
      <c r="J394" s="27"/>
    </row>
    <row r="395" spans="1:10" ht="15" x14ac:dyDescent="0.25">
      <c r="A395" s="323">
        <v>-0.28276909722222227</v>
      </c>
      <c r="B395" s="323"/>
      <c r="C395" s="27"/>
      <c r="D395" s="27"/>
      <c r="E395" s="27"/>
      <c r="F395" s="27"/>
      <c r="G395" s="27"/>
      <c r="H395" s="27"/>
      <c r="I395" s="27"/>
      <c r="J395" s="27"/>
    </row>
    <row r="396" spans="1:10" ht="15" x14ac:dyDescent="0.25">
      <c r="A396" s="323">
        <v>-0.26472070558588823</v>
      </c>
      <c r="B396" s="323"/>
      <c r="C396" s="27"/>
      <c r="D396" s="27"/>
      <c r="E396" s="27"/>
      <c r="F396" s="27"/>
      <c r="G396" s="27"/>
      <c r="H396" s="27"/>
      <c r="I396" s="27"/>
      <c r="J396" s="27"/>
    </row>
    <row r="397" spans="1:10" ht="15" x14ac:dyDescent="0.25">
      <c r="A397" s="323">
        <v>-0.32214518760195759</v>
      </c>
      <c r="B397" s="323"/>
      <c r="C397" s="27"/>
      <c r="D397" s="27"/>
      <c r="E397" s="27"/>
      <c r="F397" s="27"/>
      <c r="G397" s="27"/>
      <c r="H397" s="27"/>
      <c r="I397" s="27"/>
      <c r="J397" s="27"/>
    </row>
    <row r="398" spans="1:10" ht="15" x14ac:dyDescent="0.25">
      <c r="A398" s="323">
        <v>-0.49646153846153851</v>
      </c>
      <c r="B398" s="323"/>
      <c r="C398" s="27"/>
      <c r="D398" s="27"/>
      <c r="E398" s="27"/>
      <c r="F398" s="27"/>
      <c r="G398" s="27"/>
      <c r="H398" s="27"/>
      <c r="I398" s="27"/>
      <c r="J398" s="27"/>
    </row>
    <row r="399" spans="1:10" ht="15" x14ac:dyDescent="0.25">
      <c r="A399" s="323">
        <v>-0.81348046106269334</v>
      </c>
      <c r="B399" s="323"/>
      <c r="C399" s="27"/>
      <c r="D399" s="27"/>
      <c r="E399" s="27"/>
      <c r="F399" s="27"/>
      <c r="G399" s="27"/>
      <c r="H399" s="27"/>
      <c r="I399" s="27"/>
      <c r="J399" s="27"/>
    </row>
    <row r="400" spans="1:10" ht="15" x14ac:dyDescent="0.25">
      <c r="A400" s="323">
        <v>-1.1350275713258213</v>
      </c>
      <c r="B400" s="323"/>
      <c r="C400" s="27"/>
      <c r="D400" s="27"/>
      <c r="E400" s="27"/>
      <c r="F400" s="27"/>
      <c r="G400" s="27"/>
      <c r="H400" s="27"/>
      <c r="I400" s="27"/>
      <c r="J400" s="27"/>
    </row>
    <row r="401" spans="1:10" ht="15" x14ac:dyDescent="0.25">
      <c r="A401" s="323">
        <v>-1.3377689575934824</v>
      </c>
      <c r="B401" s="323"/>
      <c r="C401" s="27"/>
      <c r="D401" s="27"/>
      <c r="E401" s="27"/>
      <c r="F401" s="27"/>
      <c r="G401" s="27"/>
      <c r="H401" s="27"/>
      <c r="I401" s="27"/>
      <c r="J401" s="27"/>
    </row>
    <row r="402" spans="1:10" ht="15" x14ac:dyDescent="0.25">
      <c r="A402" s="323">
        <v>-1.3746119518820334</v>
      </c>
      <c r="B402" s="323"/>
      <c r="C402" s="27"/>
      <c r="D402" s="27"/>
      <c r="E402" s="27"/>
      <c r="F402" s="27"/>
      <c r="G402" s="27"/>
      <c r="H402" s="27"/>
      <c r="I402" s="27"/>
      <c r="J402" s="27"/>
    </row>
    <row r="403" spans="1:10" ht="15" x14ac:dyDescent="0.25">
      <c r="A403" s="323">
        <v>-1.3147300122429559</v>
      </c>
      <c r="B403" s="323"/>
      <c r="C403" s="27"/>
      <c r="D403" s="27"/>
      <c r="E403" s="27"/>
      <c r="F403" s="27"/>
      <c r="G403" s="27"/>
      <c r="H403" s="27"/>
      <c r="I403" s="27"/>
      <c r="J403" s="27"/>
    </row>
    <row r="404" spans="1:10" ht="15" x14ac:dyDescent="0.25">
      <c r="A404" s="323">
        <v>-1.4124676285608582</v>
      </c>
      <c r="B404" s="323"/>
      <c r="C404" s="27"/>
      <c r="D404" s="27"/>
      <c r="E404" s="27"/>
      <c r="F404" s="27"/>
      <c r="G404" s="27"/>
      <c r="H404" s="27"/>
      <c r="I404" s="27"/>
      <c r="J404" s="27"/>
    </row>
    <row r="405" spans="1:10" ht="15" x14ac:dyDescent="0.25">
      <c r="A405" s="323">
        <v>-1.7823541122238586</v>
      </c>
      <c r="B405" s="323"/>
      <c r="C405" s="27"/>
      <c r="D405" s="27"/>
      <c r="E405" s="27"/>
      <c r="F405" s="27"/>
      <c r="G405" s="27"/>
      <c r="H405" s="27"/>
      <c r="I405" s="27"/>
      <c r="J405" s="27"/>
    </row>
    <row r="406" spans="1:10" ht="15" x14ac:dyDescent="0.25">
      <c r="A406" s="323">
        <v>-1.8684724725596864</v>
      </c>
      <c r="B406" s="323"/>
      <c r="C406" s="27"/>
      <c r="D406" s="27"/>
      <c r="E406" s="27"/>
      <c r="F406" s="27"/>
      <c r="G406" s="27"/>
      <c r="H406" s="27"/>
      <c r="I406" s="27"/>
      <c r="J406" s="27"/>
    </row>
    <row r="407" spans="1:10" ht="15" x14ac:dyDescent="0.25">
      <c r="A407" s="323">
        <v>-1.8693802170148075</v>
      </c>
      <c r="B407" s="323"/>
      <c r="C407" s="27"/>
      <c r="D407" s="27"/>
      <c r="E407" s="27"/>
      <c r="F407" s="27"/>
      <c r="G407" s="27"/>
      <c r="H407" s="27"/>
      <c r="I407" s="27"/>
      <c r="J407" s="27"/>
    </row>
    <row r="408" spans="1:10" ht="15" x14ac:dyDescent="0.25">
      <c r="A408" s="323">
        <v>-1.8067350844917169</v>
      </c>
      <c r="B408" s="323"/>
      <c r="C408" s="27"/>
      <c r="D408" s="27"/>
      <c r="E408" s="27"/>
      <c r="F408" s="27"/>
      <c r="G408" s="27"/>
      <c r="H408" s="27"/>
      <c r="I408" s="27"/>
      <c r="J408" s="27"/>
    </row>
    <row r="409" spans="1:10" ht="15" x14ac:dyDescent="0.25">
      <c r="A409" s="323">
        <v>-1.7767318368743767</v>
      </c>
      <c r="B409" s="323"/>
      <c r="C409" s="27"/>
      <c r="D409" s="27"/>
      <c r="E409" s="27"/>
      <c r="F409" s="27"/>
      <c r="G409" s="27"/>
      <c r="H409" s="27"/>
      <c r="I409" s="27"/>
      <c r="J409" s="27"/>
    </row>
    <row r="410" spans="1:10" ht="15" x14ac:dyDescent="0.25">
      <c r="A410" s="323">
        <v>-1.8426244664091047</v>
      </c>
      <c r="B410" s="323"/>
      <c r="C410" s="27"/>
      <c r="D410" s="27"/>
      <c r="E410" s="27"/>
      <c r="F410" s="27"/>
      <c r="G410" s="27"/>
      <c r="H410" s="27"/>
      <c r="I410" s="27"/>
      <c r="J410" s="27"/>
    </row>
    <row r="411" spans="1:10" ht="15" x14ac:dyDescent="0.25">
      <c r="A411" s="323">
        <v>-1.7078328872671849</v>
      </c>
      <c r="B411" s="323"/>
      <c r="C411" s="27"/>
      <c r="D411" s="27"/>
      <c r="E411" s="27"/>
      <c r="F411" s="27"/>
      <c r="G411" s="27"/>
      <c r="H411" s="27"/>
      <c r="I411" s="27"/>
      <c r="J411" s="27"/>
    </row>
    <row r="412" spans="1:10" ht="15" x14ac:dyDescent="0.25">
      <c r="A412" s="323">
        <v>-1.6477481134347853</v>
      </c>
      <c r="B412" s="323"/>
      <c r="C412" s="27"/>
      <c r="D412" s="27"/>
      <c r="E412" s="27"/>
      <c r="F412" s="27"/>
      <c r="G412" s="27"/>
      <c r="H412" s="27"/>
      <c r="I412" s="27"/>
      <c r="J412" s="27"/>
    </row>
    <row r="413" spans="1:10" ht="15" x14ac:dyDescent="0.25">
      <c r="A413" s="323">
        <v>-1.6050486112931883</v>
      </c>
      <c r="B413" s="323"/>
      <c r="C413" s="27"/>
      <c r="D413" s="27"/>
      <c r="E413" s="27"/>
      <c r="F413" s="27"/>
      <c r="G413" s="27"/>
      <c r="H413" s="27"/>
      <c r="I413" s="27"/>
      <c r="J413" s="27"/>
    </row>
    <row r="414" spans="1:10" ht="15" x14ac:dyDescent="0.25">
      <c r="A414" s="323">
        <v>-1.7441041186497943</v>
      </c>
      <c r="B414" s="323"/>
      <c r="C414" s="27"/>
      <c r="D414" s="27"/>
      <c r="E414" s="27"/>
      <c r="F414" s="27"/>
      <c r="G414" s="27"/>
      <c r="H414" s="27"/>
      <c r="I414" s="27"/>
      <c r="J414" s="27"/>
    </row>
    <row r="415" spans="1:10" ht="15" x14ac:dyDescent="0.25">
      <c r="A415" s="323">
        <v>-2.0190984736511415</v>
      </c>
      <c r="B415" s="323"/>
    </row>
    <row r="416" spans="1:10" ht="15" x14ac:dyDescent="0.25">
      <c r="A416" s="323">
        <v>-2.159787020617125</v>
      </c>
      <c r="B416" s="323"/>
    </row>
    <row r="417" spans="1:2" ht="15" x14ac:dyDescent="0.25">
      <c r="A417" s="323">
        <v>-2.1138722955854115</v>
      </c>
      <c r="B417" s="323"/>
    </row>
    <row r="418" spans="1:2" ht="15" x14ac:dyDescent="0.25">
      <c r="A418" s="323">
        <v>-1.9699596434758175</v>
      </c>
      <c r="B418" s="323"/>
    </row>
    <row r="419" spans="1:2" ht="15" x14ac:dyDescent="0.25">
      <c r="A419" s="323">
        <v>-1.8460156302335502</v>
      </c>
      <c r="B419" s="323"/>
    </row>
    <row r="420" spans="1:2" ht="15" x14ac:dyDescent="0.25">
      <c r="A420" s="323">
        <v>-1.6817772457588651</v>
      </c>
      <c r="B420" s="323"/>
    </row>
    <row r="421" spans="1:2" ht="15" x14ac:dyDescent="0.25">
      <c r="A421" s="323">
        <v>-1.6077806273078992</v>
      </c>
      <c r="B421" s="323"/>
    </row>
    <row r="422" spans="1:2" ht="15" x14ac:dyDescent="0.25">
      <c r="A422" s="323">
        <v>-1.7169586564793777</v>
      </c>
      <c r="B422" s="323"/>
    </row>
    <row r="423" spans="1:2" ht="15" x14ac:dyDescent="0.25">
      <c r="A423" s="323">
        <v>-1.8597172408895943</v>
      </c>
      <c r="B423" s="323"/>
    </row>
    <row r="424" spans="1:2" ht="15" x14ac:dyDescent="0.25">
      <c r="A424" s="323">
        <v>-1.9170387234974231</v>
      </c>
      <c r="B424" s="323"/>
    </row>
    <row r="425" spans="1:2" ht="15" x14ac:dyDescent="0.25">
      <c r="A425" s="323">
        <v>-1.981568486590038</v>
      </c>
      <c r="B425" s="323"/>
    </row>
    <row r="426" spans="1:2" ht="15" x14ac:dyDescent="0.25">
      <c r="A426" s="323">
        <v>-2.0955146524821626</v>
      </c>
      <c r="B426" s="323"/>
    </row>
    <row r="427" spans="1:2" ht="15" x14ac:dyDescent="0.25">
      <c r="A427" s="323">
        <v>-2.2658790476530171</v>
      </c>
      <c r="B427" s="323"/>
    </row>
    <row r="428" spans="1:2" ht="15" x14ac:dyDescent="0.25">
      <c r="A428" s="323">
        <v>-2.4521781104001867</v>
      </c>
      <c r="B428" s="323"/>
    </row>
    <row r="429" spans="1:2" ht="15" x14ac:dyDescent="0.25">
      <c r="A429" s="323">
        <v>-2.5604387236226578</v>
      </c>
      <c r="B429" s="323"/>
    </row>
    <row r="430" spans="1:2" ht="15" x14ac:dyDescent="0.25">
      <c r="A430" s="323">
        <v>-2.7230182078073626</v>
      </c>
      <c r="B430" s="323"/>
    </row>
    <row r="431" spans="1:2" ht="15" x14ac:dyDescent="0.25">
      <c r="A431" s="323">
        <v>-2.5007410979199274</v>
      </c>
      <c r="B431" s="323"/>
    </row>
    <row r="432" spans="1:2" ht="15" x14ac:dyDescent="0.25">
      <c r="A432" s="323">
        <v>-2.1840327342473937</v>
      </c>
      <c r="B432" s="323"/>
    </row>
    <row r="433" spans="1:2" ht="15" x14ac:dyDescent="0.25">
      <c r="A433" s="323">
        <v>-1.9493593905107869</v>
      </c>
      <c r="B433" s="323"/>
    </row>
    <row r="434" spans="1:2" ht="15" x14ac:dyDescent="0.25">
      <c r="A434" s="323">
        <v>-1.7739815740859375</v>
      </c>
      <c r="B434" s="323"/>
    </row>
    <row r="435" spans="1:2" ht="15" x14ac:dyDescent="0.25">
      <c r="A435" s="323">
        <v>-1.5894552980541545</v>
      </c>
      <c r="B435" s="323"/>
    </row>
    <row r="436" spans="1:2" ht="15" x14ac:dyDescent="0.25">
      <c r="A436" s="323">
        <v>-1.5354818167515527</v>
      </c>
      <c r="B436" s="323"/>
    </row>
    <row r="437" spans="1:2" ht="15" x14ac:dyDescent="0.25">
      <c r="A437" s="323">
        <v>-1.4650001389723597</v>
      </c>
      <c r="B437" s="323"/>
    </row>
    <row r="438" spans="1:2" ht="15" x14ac:dyDescent="0.25">
      <c r="A438" s="323">
        <v>-1.3200250989530442</v>
      </c>
      <c r="B438" s="323"/>
    </row>
    <row r="439" spans="1:2" ht="15" x14ac:dyDescent="0.25">
      <c r="A439" s="323">
        <v>-1.1967030936671224</v>
      </c>
      <c r="B439" s="323"/>
    </row>
    <row r="440" spans="1:2" ht="15" x14ac:dyDescent="0.25">
      <c r="A440" s="323">
        <v>-1.1029440920868165</v>
      </c>
      <c r="B440" s="323"/>
    </row>
    <row r="441" spans="1:2" ht="15" x14ac:dyDescent="0.25">
      <c r="A441" s="323">
        <v>-1.0574662565576738</v>
      </c>
      <c r="B441" s="323"/>
    </row>
    <row r="442" spans="1:2" ht="15" x14ac:dyDescent="0.25">
      <c r="A442" s="323">
        <v>-1.0296702691393851</v>
      </c>
      <c r="B442" s="323"/>
    </row>
    <row r="443" spans="1:2" ht="15" x14ac:dyDescent="0.25">
      <c r="A443" s="323">
        <v>-0.97145008834902213</v>
      </c>
      <c r="B443" s="323"/>
    </row>
    <row r="444" spans="1:2" ht="15" x14ac:dyDescent="0.25">
      <c r="A444" s="323">
        <v>-0.90315026350761496</v>
      </c>
      <c r="B444" s="323"/>
    </row>
    <row r="445" spans="1:2" ht="15" x14ac:dyDescent="0.25">
      <c r="A445" s="323">
        <v>-0.89694715646501399</v>
      </c>
      <c r="B445" s="323"/>
    </row>
    <row r="446" spans="1:2" ht="15" x14ac:dyDescent="0.25">
      <c r="A446" s="323">
        <v>-0.88812252326804242</v>
      </c>
      <c r="B446" s="323"/>
    </row>
    <row r="447" spans="1:2" ht="15" x14ac:dyDescent="0.25">
      <c r="A447" s="323">
        <v>-0.84483602090137999</v>
      </c>
      <c r="B447" s="323"/>
    </row>
    <row r="448" spans="1:2" ht="15" x14ac:dyDescent="0.25">
      <c r="A448" s="323">
        <v>-0.77535314908605657</v>
      </c>
      <c r="B448" s="323"/>
    </row>
    <row r="449" spans="1:2" ht="15" x14ac:dyDescent="0.25">
      <c r="A449" s="323">
        <v>-0.73152853473780588</v>
      </c>
      <c r="B449" s="323"/>
    </row>
    <row r="450" spans="1:2" ht="15" x14ac:dyDescent="0.25">
      <c r="A450" s="323">
        <v>0.38889495076243213</v>
      </c>
      <c r="B450" s="323">
        <v>1.0648953872173272</v>
      </c>
    </row>
  </sheetData>
  <mergeCells count="5">
    <mergeCell ref="B5:C5"/>
    <mergeCell ref="D5:E5"/>
    <mergeCell ref="F5:G5"/>
    <mergeCell ref="H5:I5"/>
    <mergeCell ref="A329:I33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10" workbookViewId="0"/>
  </sheetViews>
  <sheetFormatPr baseColWidth="10" defaultRowHeight="13.2" x14ac:dyDescent="0.25"/>
  <cols>
    <col min="1" max="5" width="15.77734375" style="330" customWidth="1"/>
    <col min="6" max="16384" width="11.5546875" style="330"/>
  </cols>
  <sheetData>
    <row r="1" spans="1:9" ht="15.6" x14ac:dyDescent="0.3">
      <c r="A1" s="332" t="s">
        <v>351</v>
      </c>
    </row>
    <row r="3" spans="1:9" ht="15.6" thickBot="1" x14ac:dyDescent="0.3">
      <c r="A3" s="331"/>
      <c r="B3" s="331"/>
      <c r="C3" s="331"/>
      <c r="D3" s="331"/>
      <c r="E3" s="331"/>
      <c r="F3" s="331"/>
      <c r="G3" s="331"/>
      <c r="H3" s="331"/>
      <c r="I3" s="331"/>
    </row>
    <row r="4" spans="1:9" ht="30" customHeight="1" thickTop="1" thickBot="1" x14ac:dyDescent="0.3">
      <c r="A4" s="333"/>
      <c r="B4" s="333" t="s">
        <v>3</v>
      </c>
      <c r="C4" s="333" t="s">
        <v>295</v>
      </c>
      <c r="D4" s="333" t="s">
        <v>341</v>
      </c>
      <c r="E4" s="334" t="s">
        <v>337</v>
      </c>
      <c r="F4" s="331"/>
      <c r="G4" s="331"/>
      <c r="H4" s="331"/>
      <c r="I4" s="331"/>
    </row>
    <row r="5" spans="1:9" ht="19.95" customHeight="1" thickTop="1" x14ac:dyDescent="0.25">
      <c r="A5" s="335" t="s">
        <v>352</v>
      </c>
      <c r="B5" s="336">
        <v>7.0607772185802276E-3</v>
      </c>
      <c r="C5" s="336">
        <v>4.0000000000000001E-3</v>
      </c>
      <c r="D5" s="336">
        <v>3.0000000000000001E-3</v>
      </c>
      <c r="E5" s="337">
        <v>5.3859828204412263E-3</v>
      </c>
      <c r="F5" s="331"/>
      <c r="G5" s="331"/>
      <c r="H5" s="331"/>
      <c r="I5" s="331"/>
    </row>
    <row r="6" spans="1:9" ht="19.95" customHeight="1" x14ac:dyDescent="0.25">
      <c r="A6" s="338" t="s">
        <v>348</v>
      </c>
      <c r="B6" s="339">
        <v>1.8897544117235654E-3</v>
      </c>
      <c r="C6" s="339">
        <v>2E-3</v>
      </c>
      <c r="D6" s="339">
        <v>1.1582402452544236E-3</v>
      </c>
      <c r="E6" s="340">
        <v>-4.7348462240828226E-3</v>
      </c>
      <c r="F6" s="331"/>
      <c r="G6" s="331"/>
      <c r="H6" s="331"/>
      <c r="I6" s="331"/>
    </row>
    <row r="7" spans="1:9" ht="19.95" customHeight="1" x14ac:dyDescent="0.25">
      <c r="A7" s="338" t="s">
        <v>354</v>
      </c>
      <c r="B7" s="339">
        <v>3.9835256055489321E-3</v>
      </c>
      <c r="C7" s="339">
        <v>5.8343466044366021E-3</v>
      </c>
      <c r="D7" s="339">
        <v>-6.7224704315196337E-3</v>
      </c>
      <c r="E7" s="340">
        <v>2.0944792850108307E-4</v>
      </c>
      <c r="F7" s="331"/>
      <c r="G7" s="331"/>
      <c r="H7" s="331"/>
      <c r="I7" s="331"/>
    </row>
    <row r="8" spans="1:9" ht="19.95" customHeight="1" x14ac:dyDescent="0.25">
      <c r="A8" s="338" t="s">
        <v>355</v>
      </c>
      <c r="B8" s="339">
        <v>0.13138656628443179</v>
      </c>
      <c r="C8" s="339">
        <v>0.16836722605383211</v>
      </c>
      <c r="D8" s="339">
        <v>2.4691330803620071E-2</v>
      </c>
      <c r="E8" s="340">
        <v>3.114357194390327E-2</v>
      </c>
      <c r="F8" s="331"/>
      <c r="G8" s="331"/>
      <c r="H8" s="331"/>
      <c r="I8" s="331"/>
    </row>
    <row r="9" spans="1:9" ht="19.95" customHeight="1" x14ac:dyDescent="0.25">
      <c r="A9" s="338" t="s">
        <v>353</v>
      </c>
      <c r="B9" s="339">
        <v>5.5560430740315692E-2</v>
      </c>
      <c r="C9" s="339">
        <v>3.3573107954541159E-2</v>
      </c>
      <c r="D9" s="339">
        <v>2.5683741776528546E-2</v>
      </c>
      <c r="E9" s="340">
        <v>4.1379743992410623E-2</v>
      </c>
      <c r="F9" s="331"/>
      <c r="G9" s="331"/>
      <c r="H9" s="331"/>
      <c r="I9" s="331"/>
    </row>
    <row r="10" spans="1:9" ht="19.95" customHeight="1" x14ac:dyDescent="0.25">
      <c r="A10" s="338" t="s">
        <v>347</v>
      </c>
      <c r="B10" s="339">
        <v>7.9146854371551445E-2</v>
      </c>
      <c r="C10" s="339">
        <v>3.9355757458418461E-2</v>
      </c>
      <c r="D10" s="339">
        <v>5.5920580306373369E-2</v>
      </c>
      <c r="E10" s="340">
        <v>0.1016587900716619</v>
      </c>
      <c r="F10" s="331"/>
      <c r="G10" s="331"/>
      <c r="H10" s="331"/>
      <c r="I10" s="331"/>
    </row>
    <row r="11" spans="1:9" ht="19.95" customHeight="1" thickBot="1" x14ac:dyDescent="0.3">
      <c r="A11" s="341" t="s">
        <v>349</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350</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356</v>
      </c>
      <c r="B15" s="331"/>
      <c r="C15" s="331"/>
      <c r="D15" s="331"/>
      <c r="E15" s="331"/>
      <c r="F15" s="331"/>
      <c r="G15" s="331"/>
      <c r="H15" s="331"/>
      <c r="I15" s="331"/>
    </row>
    <row r="16" spans="1:9" ht="15" x14ac:dyDescent="0.25">
      <c r="A16" s="331" t="s">
        <v>357</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zoomScalePageLayoutView="72" workbookViewId="0">
      <pane xSplit="1" ySplit="6" topLeftCell="B113"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12</v>
      </c>
    </row>
    <row r="3" spans="1:9" ht="15.6" x14ac:dyDescent="0.25">
      <c r="A3" s="15" t="s">
        <v>359</v>
      </c>
    </row>
    <row r="4" spans="1:9" ht="13.8" thickBot="1" x14ac:dyDescent="0.3">
      <c r="B4" s="14"/>
      <c r="C4" s="14"/>
      <c r="D4" s="14"/>
      <c r="E4" s="14"/>
      <c r="F4" s="14"/>
      <c r="G4" s="14"/>
      <c r="H4" s="14"/>
      <c r="I4" s="14"/>
    </row>
    <row r="5" spans="1:9" ht="16.8" thickTop="1" thickBot="1" x14ac:dyDescent="0.3">
      <c r="A5" s="456" t="s">
        <v>11</v>
      </c>
      <c r="B5" s="457"/>
      <c r="C5" s="457"/>
      <c r="D5" s="457"/>
      <c r="E5" s="457"/>
      <c r="F5" s="457"/>
      <c r="G5" s="458"/>
      <c r="H5" s="11"/>
      <c r="I5" s="11"/>
    </row>
    <row r="6" spans="1:9" ht="16.2" thickTop="1" thickBot="1" x14ac:dyDescent="0.3">
      <c r="A6" s="13"/>
      <c r="B6" s="12" t="s">
        <v>10</v>
      </c>
      <c r="C6" s="12" t="s">
        <v>5</v>
      </c>
      <c r="D6" s="12" t="s">
        <v>4</v>
      </c>
      <c r="E6" s="12" t="s">
        <v>3</v>
      </c>
      <c r="F6" s="12" t="s">
        <v>1</v>
      </c>
      <c r="G6" s="12" t="s">
        <v>9</v>
      </c>
      <c r="H6" s="344" t="s">
        <v>358</v>
      </c>
      <c r="I6" s="344" t="s">
        <v>338</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5"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5"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5"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6" thickBot="1" x14ac:dyDescent="0.3">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6" thickTop="1" x14ac:dyDescent="0.25">
      <c r="A126" s="28" t="s">
        <v>8</v>
      </c>
      <c r="B126" s="29">
        <f t="shared" ref="B126:G126" si="10">AVERAGE(B6:B38)</f>
        <v>0.22515625</v>
      </c>
      <c r="C126" s="29">
        <f t="shared" si="10"/>
        <v>0.29652777734374997</v>
      </c>
      <c r="D126" s="29">
        <f t="shared" si="10"/>
        <v>0.18375000000000005</v>
      </c>
      <c r="E126" s="29">
        <f t="shared" si="10"/>
        <v>0.19916250000000002</v>
      </c>
      <c r="F126" s="29">
        <f t="shared" si="10"/>
        <v>0.25832812500000013</v>
      </c>
      <c r="G126" s="30">
        <f t="shared" si="10"/>
        <v>0.23258493046875001</v>
      </c>
      <c r="H126" s="29">
        <f t="shared" ref="H126:I126" si="11">AVERAGE(H6:H38)</f>
        <v>0.21700612871740355</v>
      </c>
      <c r="I126" s="29">
        <f t="shared" si="11"/>
        <v>0.17406250000000004</v>
      </c>
    </row>
    <row r="127" spans="1:9" ht="15" x14ac:dyDescent="0.25">
      <c r="A127" s="17" t="s">
        <v>7</v>
      </c>
      <c r="B127" s="5">
        <f>AVERAGE(B40:B85)</f>
        <v>0.80622173913043538</v>
      </c>
      <c r="C127" s="5">
        <f t="shared" ref="C127:I127" si="12">AVERAGE(C39:C87)</f>
        <v>0.88903061224489777</v>
      </c>
      <c r="D127" s="5">
        <f t="shared" si="12"/>
        <v>0.58000000000000018</v>
      </c>
      <c r="E127" s="5">
        <f t="shared" si="12"/>
        <v>0.59678591836734696</v>
      </c>
      <c r="F127" s="5">
        <f t="shared" si="12"/>
        <v>0.67771224489795912</v>
      </c>
      <c r="G127" s="31">
        <f t="shared" si="12"/>
        <v>0.70836371428571432</v>
      </c>
      <c r="H127" s="5">
        <f t="shared" si="12"/>
        <v>0.68882734285714298</v>
      </c>
      <c r="I127" s="5">
        <f t="shared" si="12"/>
        <v>0.65163265306122409</v>
      </c>
    </row>
    <row r="128" spans="1:9" ht="15.6" thickBot="1" x14ac:dyDescent="0.3">
      <c r="A128" s="32" t="s">
        <v>6</v>
      </c>
      <c r="B128" s="33">
        <f t="shared" ref="B128:G128" si="13">AVERAGE(B88:B125)</f>
        <v>0.39016578947368413</v>
      </c>
      <c r="C128" s="33">
        <f t="shared" si="13"/>
        <v>0.46447368421052637</v>
      </c>
      <c r="D128" s="33">
        <f t="shared" si="13"/>
        <v>0.50302631578947388</v>
      </c>
      <c r="E128" s="33">
        <f t="shared" si="13"/>
        <v>0.56972368421052644</v>
      </c>
      <c r="F128" s="33">
        <f t="shared" si="13"/>
        <v>0.52763157894736812</v>
      </c>
      <c r="G128" s="34">
        <f t="shared" si="13"/>
        <v>0.49100421052631577</v>
      </c>
      <c r="H128" s="33">
        <f t="shared" ref="H128:I128" si="14">AVERAGE(H88:H125)</f>
        <v>0.61774473684210518</v>
      </c>
      <c r="I128" s="33">
        <f t="shared" si="14"/>
        <v>0.50249999999999984</v>
      </c>
    </row>
    <row r="129" spans="1:6" ht="14.4" thickTop="1" thickBot="1" x14ac:dyDescent="0.3">
      <c r="D129" s="4"/>
    </row>
    <row r="130" spans="1:6" ht="16.2" thickTop="1" thickBot="1" x14ac:dyDescent="0.3">
      <c r="A130" s="27"/>
      <c r="B130" s="12" t="s">
        <v>10</v>
      </c>
      <c r="C130" s="12" t="s">
        <v>5</v>
      </c>
      <c r="D130" s="12" t="s">
        <v>4</v>
      </c>
      <c r="E130" s="12" t="s">
        <v>3</v>
      </c>
      <c r="F130" s="27" t="s">
        <v>364</v>
      </c>
    </row>
    <row r="131" spans="1:6" ht="15.6" thickTop="1" x14ac:dyDescent="0.25">
      <c r="A131" s="27" t="s">
        <v>361</v>
      </c>
      <c r="B131" s="323">
        <f>AVERAGE(B7:B22)</f>
        <v>1.3125000000000001E-2</v>
      </c>
      <c r="C131" s="323">
        <f t="shared" ref="C131:E131" si="15">AVERAGE(C7:C22)</f>
        <v>5.7118054687500003E-2</v>
      </c>
      <c r="D131" s="323">
        <f t="shared" si="15"/>
        <v>3.1250000000000007E-2</v>
      </c>
      <c r="E131" s="323">
        <f t="shared" si="15"/>
        <v>1.25E-3</v>
      </c>
      <c r="F131" s="323">
        <f>AVERAGE(C131:E131)</f>
        <v>2.9872684895833335E-2</v>
      </c>
    </row>
    <row r="132" spans="1:6" ht="15" x14ac:dyDescent="0.25">
      <c r="A132" s="27" t="s">
        <v>362</v>
      </c>
      <c r="B132" s="323">
        <f>AVERAGE(B17:B57)</f>
        <v>0.54539512195121953</v>
      </c>
      <c r="C132" s="323">
        <f t="shared" ref="C132:E132" si="16">AVERAGE(C17:C57)</f>
        <v>0.623001354674797</v>
      </c>
      <c r="D132" s="323">
        <f t="shared" si="16"/>
        <v>0.42146341463414638</v>
      </c>
      <c r="E132" s="323">
        <f t="shared" si="16"/>
        <v>0.40938926829268291</v>
      </c>
      <c r="F132" s="323">
        <f t="shared" ref="F132:F134" si="17">AVERAGE(C132:E132)</f>
        <v>0.48461801253387543</v>
      </c>
    </row>
    <row r="133" spans="1:6" ht="15" x14ac:dyDescent="0.25">
      <c r="A133" s="27" t="s">
        <v>363</v>
      </c>
      <c r="B133" s="323">
        <f>AVERAGE(B57:B96)</f>
        <v>0.7234974999999999</v>
      </c>
      <c r="C133" s="323">
        <f t="shared" ref="C133:E133" si="18">AVERAGE(C57:C96)</f>
        <v>0.84625000000000006</v>
      </c>
      <c r="D133" s="323">
        <f t="shared" si="18"/>
        <v>0.56274999999999953</v>
      </c>
      <c r="E133" s="323">
        <f t="shared" si="18"/>
        <v>0.62729375000000021</v>
      </c>
      <c r="F133" s="323">
        <f t="shared" si="17"/>
        <v>0.67876458333333323</v>
      </c>
    </row>
    <row r="134" spans="1:6" ht="15" x14ac:dyDescent="0.25">
      <c r="A134" s="27" t="s">
        <v>349</v>
      </c>
      <c r="B134" s="323">
        <f>AVERAGE(B97:B125)-0.02</f>
        <v>0.3486206896551724</v>
      </c>
      <c r="C134" s="323">
        <f>AVERAGE(C97:C125)</f>
        <v>0.42068965517241369</v>
      </c>
      <c r="D134" s="323">
        <f t="shared" ref="D134:E134" si="19">AVERAGE(D97:D125)</f>
        <v>0.48534482758620734</v>
      </c>
      <c r="E134" s="323">
        <f t="shared" si="19"/>
        <v>0.55132758620689648</v>
      </c>
      <c r="F134" s="323">
        <f t="shared" si="17"/>
        <v>0.48578735632183917</v>
      </c>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
  <sheetViews>
    <sheetView workbookViewId="0">
      <pane xSplit="1" ySplit="6" topLeftCell="B109" activePane="bottomRight" state="frozen"/>
      <selection activeCell="D124" sqref="D124"/>
      <selection pane="topRight" activeCell="D124" sqref="D124"/>
      <selection pane="bottomLeft" activeCell="D124" sqref="D124"/>
      <selection pane="bottomRight" activeCell="I37" sqref="I37"/>
    </sheetView>
  </sheetViews>
  <sheetFormatPr baseColWidth="10" defaultColWidth="11.44140625" defaultRowHeight="13.2" x14ac:dyDescent="0.25"/>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x14ac:dyDescent="0.3">
      <c r="A1" s="16" t="s">
        <v>14</v>
      </c>
    </row>
    <row r="3" spans="1:9" ht="15.6" x14ac:dyDescent="0.25">
      <c r="A3" s="15" t="s">
        <v>360</v>
      </c>
    </row>
    <row r="4" spans="1:9" ht="13.8" thickBot="1" x14ac:dyDescent="0.3">
      <c r="B4" s="14"/>
      <c r="C4" s="14"/>
      <c r="D4" s="14"/>
      <c r="E4" s="14"/>
      <c r="F4" s="14"/>
    </row>
    <row r="5" spans="1:9" ht="15.6" thickBot="1" x14ac:dyDescent="0.3">
      <c r="A5" s="459" t="s">
        <v>13</v>
      </c>
      <c r="B5" s="459"/>
      <c r="C5" s="459"/>
      <c r="D5" s="459"/>
      <c r="E5" s="459"/>
      <c r="F5" s="459"/>
    </row>
    <row r="6" spans="1:9" ht="16.2" thickTop="1" thickBot="1" x14ac:dyDescent="0.3">
      <c r="A6" s="24"/>
      <c r="B6" s="23" t="s">
        <v>10</v>
      </c>
      <c r="C6" s="23" t="s">
        <v>5</v>
      </c>
      <c r="D6" s="23" t="s">
        <v>4</v>
      </c>
      <c r="E6" s="23" t="s">
        <v>3</v>
      </c>
      <c r="F6" s="22" t="s">
        <v>1</v>
      </c>
      <c r="G6" s="12" t="s">
        <v>9</v>
      </c>
      <c r="H6" s="23" t="s">
        <v>358</v>
      </c>
      <c r="I6" s="23" t="s">
        <v>338</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5"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6" thickTop="1" x14ac:dyDescent="0.25">
      <c r="A126" s="28" t="s">
        <v>8</v>
      </c>
      <c r="B126" s="29">
        <f t="shared" ref="B126:G126" si="8">AVERAGE(B6:B38)</f>
        <v>0.12179593750000002</v>
      </c>
      <c r="C126" s="29">
        <f t="shared" si="8"/>
        <v>0.25031250000000005</v>
      </c>
      <c r="D126" s="29">
        <f t="shared" si="8"/>
        <v>7.9687499999999967E-2</v>
      </c>
      <c r="E126" s="29">
        <f t="shared" si="8"/>
        <v>0.14828124999999998</v>
      </c>
      <c r="F126" s="29">
        <f t="shared" si="8"/>
        <v>9.3750000000000014E-2</v>
      </c>
      <c r="G126" s="30">
        <f t="shared" si="8"/>
        <v>0.13876543750000001</v>
      </c>
      <c r="H126" s="29">
        <f t="shared" ref="H126:I126" si="9">AVERAGE(H6:H38)</f>
        <v>4.9687500000000009E-2</v>
      </c>
      <c r="I126" s="29">
        <f t="shared" si="9"/>
        <v>6.3125000000000014E-2</v>
      </c>
    </row>
    <row r="127" spans="1:9" ht="15" x14ac:dyDescent="0.25">
      <c r="A127" s="17" t="s">
        <v>7</v>
      </c>
      <c r="B127" s="5">
        <f>AVERAGE(B40:B85)</f>
        <v>0.74530782608695656</v>
      </c>
      <c r="C127" s="5">
        <f t="shared" ref="C127:I127" si="10">AVERAGE(C39:C87)</f>
        <v>0.72448979591836782</v>
      </c>
      <c r="D127" s="5">
        <f t="shared" si="10"/>
        <v>0.22959183673469394</v>
      </c>
      <c r="E127" s="5">
        <f t="shared" si="10"/>
        <v>0.2153061224489794</v>
      </c>
      <c r="F127" s="5">
        <f t="shared" si="10"/>
        <v>0.63836734693877528</v>
      </c>
      <c r="G127" s="31">
        <f t="shared" si="10"/>
        <v>0.50861220408163266</v>
      </c>
      <c r="H127" s="5">
        <f t="shared" si="10"/>
        <v>0.47469387755101999</v>
      </c>
      <c r="I127" s="5">
        <f t="shared" si="10"/>
        <v>0.34054693877551007</v>
      </c>
    </row>
    <row r="128" spans="1:9" ht="15.6" thickBot="1" x14ac:dyDescent="0.3">
      <c r="A128" s="32" t="s">
        <v>6</v>
      </c>
      <c r="B128" s="33">
        <f t="shared" ref="B128:G128" si="11">AVERAGE(B88:B125)</f>
        <v>0.50263157894736832</v>
      </c>
      <c r="C128" s="33">
        <f t="shared" si="11"/>
        <v>0.45684210526315799</v>
      </c>
      <c r="D128" s="33">
        <f t="shared" si="11"/>
        <v>0.31973684210526337</v>
      </c>
      <c r="E128" s="33">
        <f t="shared" si="11"/>
        <v>0.39473684210526316</v>
      </c>
      <c r="F128" s="33">
        <f t="shared" si="11"/>
        <v>0.63026315789473675</v>
      </c>
      <c r="G128" s="34">
        <f t="shared" si="11"/>
        <v>0.460842105263158</v>
      </c>
      <c r="H128" s="33">
        <f t="shared" ref="H128:I128" si="12">AVERAGE(H88:H125)</f>
        <v>0.28947368421052644</v>
      </c>
      <c r="I128" s="33">
        <f t="shared" si="12"/>
        <v>0.16526315789473678</v>
      </c>
    </row>
    <row r="129" spans="1:6" ht="15.6" thickTop="1" x14ac:dyDescent="0.25">
      <c r="A129" s="6"/>
      <c r="B129" s="5"/>
      <c r="C129" s="5"/>
      <c r="D129" s="5"/>
      <c r="E129" s="5"/>
      <c r="F129" s="5"/>
    </row>
    <row r="130" spans="1:6" ht="15" x14ac:dyDescent="0.25">
      <c r="A130" s="26" t="s">
        <v>16</v>
      </c>
      <c r="B130" s="5"/>
      <c r="C130" s="5"/>
      <c r="D130" s="5"/>
      <c r="E130" s="5"/>
      <c r="F130" s="5"/>
    </row>
    <row r="131" spans="1:6" ht="15" x14ac:dyDescent="0.25">
      <c r="A131" s="27" t="s">
        <v>15</v>
      </c>
      <c r="D131" s="4"/>
    </row>
    <row r="132" spans="1:6" ht="15" x14ac:dyDescent="0.25">
      <c r="A132" s="27" t="s">
        <v>17</v>
      </c>
      <c r="D132" s="4"/>
    </row>
    <row r="133" spans="1:6" x14ac:dyDescent="0.25">
      <c r="D133" s="4"/>
    </row>
    <row r="134" spans="1:6" x14ac:dyDescent="0.25">
      <c r="D134" s="4"/>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13</vt:i4>
      </vt:variant>
      <vt:variant>
        <vt:lpstr>Graphiques</vt:lpstr>
      </vt:variant>
      <vt:variant>
        <vt:i4>11</vt:i4>
      </vt:variant>
      <vt:variant>
        <vt:lpstr>Plages nommées</vt:lpstr>
      </vt:variant>
      <vt:variant>
        <vt:i4>2</vt:i4>
      </vt:variant>
    </vt:vector>
  </HeadingPairs>
  <TitlesOfParts>
    <vt:vector size="26" baseType="lpstr">
      <vt:lpstr>ReadMe</vt:lpstr>
      <vt:lpstr>DataG10.1</vt:lpstr>
      <vt:lpstr>DataG10.4</vt:lpstr>
      <vt:lpstr>DataG10.6</vt:lpstr>
      <vt:lpstr>DataG10.8</vt:lpstr>
      <vt:lpstr>DataGS10.9</vt:lpstr>
      <vt:lpstr>DataG10.10</vt:lpstr>
      <vt:lpstr>DataG10.11</vt:lpstr>
      <vt:lpstr>DataG10.12</vt:lpstr>
      <vt:lpstr>DataG10.13</vt:lpstr>
      <vt:lpstr>DataG10.14</vt:lpstr>
      <vt:lpstr>DataG10.15</vt:lpstr>
      <vt:lpstr>DataG10.16</vt:lpstr>
      <vt:lpstr>FS10.1</vt:lpstr>
      <vt:lpstr>FS10.2</vt:lpstr>
      <vt:lpstr>FS10.3</vt:lpstr>
      <vt:lpstr>FS10.4</vt:lpstr>
      <vt:lpstr>FS10.5</vt:lpstr>
      <vt:lpstr>FS10.8</vt:lpstr>
      <vt:lpstr>FS10.9</vt:lpstr>
      <vt:lpstr>FS10.11a</vt:lpstr>
      <vt:lpstr>FS10.11b</vt:lpstr>
      <vt:lpstr>FS10.12a</vt:lpstr>
      <vt:lpstr>FS10.12b</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2020-01-07T11:23:59Z</dcterms:modified>
</cp:coreProperties>
</file>