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456" windowWidth="28800" windowHeight="18000"/>
  </bookViews>
  <sheets>
    <sheet name="ReadMe" sheetId="2" r:id="rId1"/>
    <sheet name="G14.1" sheetId="7" r:id="rId2"/>
    <sheet name="G14.2" sheetId="5" r:id="rId3"/>
    <sheet name="G14.3" sheetId="11" r:id="rId4"/>
    <sheet name="G14.4" sheetId="13" r:id="rId5"/>
    <sheet name="G14.5" sheetId="14" r:id="rId6"/>
    <sheet name="G14.6" sheetId="10" r:id="rId7"/>
    <sheet name="G14.7" sheetId="15" r:id="rId8"/>
    <sheet name="G14.8" sheetId="16" r:id="rId9"/>
    <sheet name="G14.9" sheetId="27" r:id="rId10"/>
    <sheet name="G14.10" sheetId="30" r:id="rId11"/>
    <sheet name="G14.11" sheetId="34" r:id="rId12"/>
    <sheet name="G14.12" sheetId="48" r:id="rId13"/>
    <sheet name="G14.13" sheetId="49" r:id="rId14"/>
    <sheet name="G14.14" sheetId="50" r:id="rId15"/>
    <sheet name="G14.15" sheetId="51" r:id="rId16"/>
    <sheet name="G14.16" sheetId="54" r:id="rId17"/>
    <sheet name="G14.17" sheetId="55" r:id="rId18"/>
    <sheet name="G14.18" sheetId="59" r:id="rId19"/>
    <sheet name="G14.19" sheetId="64" r:id="rId20"/>
    <sheet name="G14.20" sheetId="74" r:id="rId21"/>
    <sheet name="T14.1" sheetId="65" r:id="rId22"/>
    <sheet name="DataG14.1" sheetId="8" r:id="rId23"/>
    <sheet name="DataG14.2" sheetId="6" r:id="rId24"/>
    <sheet name="DataG14.3" sheetId="9" r:id="rId25"/>
    <sheet name="DataG14.7" sheetId="17" r:id="rId26"/>
    <sheet name="DataG14.9" sheetId="25" r:id="rId27"/>
    <sheet name="DataG14.10" sheetId="35" r:id="rId28"/>
    <sheet name="DataG14.11" sheetId="36" r:id="rId29"/>
    <sheet name="DataG14.12" sheetId="72" r:id="rId30"/>
    <sheet name="DataG14.13" sheetId="73" r:id="rId31"/>
    <sheet name="DataG14.14" sheetId="66" r:id="rId32"/>
    <sheet name="DataG14.15" sheetId="75" r:id="rId33"/>
  </sheets>
  <externalReferences>
    <externalReference r:id="rId34"/>
    <externalReference r:id="rId35"/>
    <externalReference r:id="rId36"/>
    <externalReference r:id="rId37"/>
    <externalReference r:id="rId38"/>
  </externalReferences>
  <definedNames>
    <definedName name="_10000" localSheetId="22">[1]Регион!#REF!</definedName>
    <definedName name="_10000" localSheetId="27">[1]Регион!#REF!</definedName>
    <definedName name="_10000" localSheetId="28">[1]Регион!#REF!</definedName>
    <definedName name="_10000" localSheetId="29">[1]Регион!#REF!</definedName>
    <definedName name="_10000" localSheetId="30">[1]Регион!#REF!</definedName>
    <definedName name="_10000" localSheetId="31">[1]Регион!#REF!</definedName>
    <definedName name="_10000" localSheetId="32">[1]Регион!#REF!</definedName>
    <definedName name="_10000" localSheetId="23">[1]Регион!#REF!</definedName>
    <definedName name="_10000" localSheetId="24">[1]Регион!#REF!</definedName>
    <definedName name="_10000" localSheetId="21">[1]Регион!#REF!</definedName>
    <definedName name="_10000">[1]Регион!#REF!</definedName>
    <definedName name="_1080" localSheetId="22">[2]Регион!#REF!</definedName>
    <definedName name="_1080" localSheetId="27">[2]Регион!#REF!</definedName>
    <definedName name="_1080" localSheetId="28">[2]Регион!#REF!</definedName>
    <definedName name="_1080" localSheetId="29">[2]Регион!#REF!</definedName>
    <definedName name="_1080" localSheetId="30">[2]Регион!#REF!</definedName>
    <definedName name="_1080" localSheetId="31">[2]Регион!#REF!</definedName>
    <definedName name="_1080" localSheetId="32">[2]Регион!#REF!</definedName>
    <definedName name="_1080" localSheetId="23">[2]Регион!#REF!</definedName>
    <definedName name="_1080" localSheetId="24">[2]Регион!#REF!</definedName>
    <definedName name="_1080" localSheetId="21">[2]Регион!#REF!</definedName>
    <definedName name="_1080">[2]Регион!#REF!</definedName>
    <definedName name="_1090" localSheetId="22">[2]Регион!#REF!</definedName>
    <definedName name="_1090" localSheetId="27">[2]Регион!#REF!</definedName>
    <definedName name="_1090" localSheetId="28">[2]Регион!#REF!</definedName>
    <definedName name="_1090" localSheetId="29">[2]Регион!#REF!</definedName>
    <definedName name="_1090" localSheetId="30">[2]Регион!#REF!</definedName>
    <definedName name="_1090" localSheetId="31">[2]Регион!#REF!</definedName>
    <definedName name="_1090" localSheetId="32">[2]Регион!#REF!</definedName>
    <definedName name="_1090" localSheetId="23">[2]Регион!#REF!</definedName>
    <definedName name="_1090" localSheetId="24">[2]Регион!#REF!</definedName>
    <definedName name="_1090" localSheetId="21">[2]Регион!#REF!</definedName>
    <definedName name="_1090">[2]Регион!#REF!</definedName>
    <definedName name="_1100" localSheetId="22">[2]Регион!#REF!</definedName>
    <definedName name="_1100" localSheetId="27">[2]Регион!#REF!</definedName>
    <definedName name="_1100" localSheetId="28">[2]Регион!#REF!</definedName>
    <definedName name="_1100" localSheetId="29">[2]Регион!#REF!</definedName>
    <definedName name="_1100" localSheetId="30">[2]Регион!#REF!</definedName>
    <definedName name="_1100" localSheetId="31">[2]Регион!#REF!</definedName>
    <definedName name="_1100" localSheetId="32">[2]Регион!#REF!</definedName>
    <definedName name="_1100" localSheetId="23">[2]Регион!#REF!</definedName>
    <definedName name="_1100" localSheetId="24">[2]Регион!#REF!</definedName>
    <definedName name="_1100" localSheetId="21">[2]Регион!#REF!</definedName>
    <definedName name="_1100">[2]Регион!#REF!</definedName>
    <definedName name="_1110" localSheetId="22">[2]Регион!#REF!</definedName>
    <definedName name="_1110" localSheetId="27">[2]Регион!#REF!</definedName>
    <definedName name="_1110" localSheetId="28">[2]Регион!#REF!</definedName>
    <definedName name="_1110" localSheetId="29">[2]Регион!#REF!</definedName>
    <definedName name="_1110" localSheetId="30">[2]Регион!#REF!</definedName>
    <definedName name="_1110" localSheetId="31">[2]Регион!#REF!</definedName>
    <definedName name="_1110" localSheetId="32">[2]Регион!#REF!</definedName>
    <definedName name="_1110" localSheetId="23">[2]Регион!#REF!</definedName>
    <definedName name="_1110" localSheetId="24">[2]Регион!#REF!</definedName>
    <definedName name="_1110" localSheetId="21">[2]Регион!#REF!</definedName>
    <definedName name="_1110">[2]Регион!#REF!</definedName>
    <definedName name="_2" localSheetId="22">[1]Регион!#REF!</definedName>
    <definedName name="_2" localSheetId="27">[1]Регион!#REF!</definedName>
    <definedName name="_2" localSheetId="28">[1]Регион!#REF!</definedName>
    <definedName name="_2" localSheetId="29">[1]Регион!#REF!</definedName>
    <definedName name="_2" localSheetId="30">[1]Регион!#REF!</definedName>
    <definedName name="_2" localSheetId="31">[1]Регион!#REF!</definedName>
    <definedName name="_2" localSheetId="32">[1]Регион!#REF!</definedName>
    <definedName name="_2" localSheetId="23">[1]Регион!#REF!</definedName>
    <definedName name="_2" localSheetId="24">[1]Регион!#REF!</definedName>
    <definedName name="_2" localSheetId="21">[1]Регион!#REF!</definedName>
    <definedName name="_2">[1]Регион!#REF!</definedName>
    <definedName name="_2010" localSheetId="22">#REF!</definedName>
    <definedName name="_2010" localSheetId="27">#REF!</definedName>
    <definedName name="_2010" localSheetId="28">#REF!</definedName>
    <definedName name="_2010" localSheetId="29">#REF!</definedName>
    <definedName name="_2010" localSheetId="30">#REF!</definedName>
    <definedName name="_2010" localSheetId="31">#REF!</definedName>
    <definedName name="_2010" localSheetId="32">#REF!</definedName>
    <definedName name="_2010" localSheetId="23">#REF!</definedName>
    <definedName name="_2010" localSheetId="24">#REF!</definedName>
    <definedName name="_2010" localSheetId="21">#REF!</definedName>
    <definedName name="_2010">#REF!</definedName>
    <definedName name="_2080" localSheetId="22">[2]Регион!#REF!</definedName>
    <definedName name="_2080" localSheetId="27">[2]Регион!#REF!</definedName>
    <definedName name="_2080" localSheetId="28">[2]Регион!#REF!</definedName>
    <definedName name="_2080" localSheetId="29">[2]Регион!#REF!</definedName>
    <definedName name="_2080" localSheetId="30">[2]Регион!#REF!</definedName>
    <definedName name="_2080" localSheetId="31">[2]Регион!#REF!</definedName>
    <definedName name="_2080" localSheetId="32">[2]Регион!#REF!</definedName>
    <definedName name="_2080" localSheetId="23">[2]Регион!#REF!</definedName>
    <definedName name="_2080" localSheetId="24">[2]Регион!#REF!</definedName>
    <definedName name="_2080" localSheetId="21">[2]Регион!#REF!</definedName>
    <definedName name="_2080">[2]Регион!#REF!</definedName>
    <definedName name="_2090" localSheetId="22">[2]Регион!#REF!</definedName>
    <definedName name="_2090" localSheetId="27">[2]Регион!#REF!</definedName>
    <definedName name="_2090" localSheetId="28">[2]Регион!#REF!</definedName>
    <definedName name="_2090" localSheetId="29">[2]Регион!#REF!</definedName>
    <definedName name="_2090" localSheetId="30">[2]Регион!#REF!</definedName>
    <definedName name="_2090" localSheetId="31">[2]Регион!#REF!</definedName>
    <definedName name="_2090" localSheetId="32">[2]Регион!#REF!</definedName>
    <definedName name="_2090" localSheetId="23">[2]Регион!#REF!</definedName>
    <definedName name="_2090" localSheetId="24">[2]Регион!#REF!</definedName>
    <definedName name="_2090" localSheetId="21">[2]Регион!#REF!</definedName>
    <definedName name="_2090">[2]Регион!#REF!</definedName>
    <definedName name="_2100" localSheetId="22">[2]Регион!#REF!</definedName>
    <definedName name="_2100" localSheetId="27">[2]Регион!#REF!</definedName>
    <definedName name="_2100" localSheetId="28">[2]Регион!#REF!</definedName>
    <definedName name="_2100" localSheetId="29">[2]Регион!#REF!</definedName>
    <definedName name="_2100" localSheetId="30">[2]Регион!#REF!</definedName>
    <definedName name="_2100" localSheetId="31">[2]Регион!#REF!</definedName>
    <definedName name="_2100" localSheetId="32">[2]Регион!#REF!</definedName>
    <definedName name="_2100" localSheetId="23">[2]Регион!#REF!</definedName>
    <definedName name="_2100" localSheetId="24">[2]Регион!#REF!</definedName>
    <definedName name="_2100" localSheetId="21">[2]Регион!#REF!</definedName>
    <definedName name="_2100">[2]Регион!#REF!</definedName>
    <definedName name="_2110" localSheetId="22">[2]Регион!#REF!</definedName>
    <definedName name="_2110" localSheetId="27">[2]Регион!#REF!</definedName>
    <definedName name="_2110" localSheetId="28">[2]Регион!#REF!</definedName>
    <definedName name="_2110" localSheetId="29">[2]Регион!#REF!</definedName>
    <definedName name="_2110" localSheetId="30">[2]Регион!#REF!</definedName>
    <definedName name="_2110" localSheetId="31">[2]Регион!#REF!</definedName>
    <definedName name="_2110" localSheetId="32">[2]Регион!#REF!</definedName>
    <definedName name="_2110" localSheetId="23">[2]Регион!#REF!</definedName>
    <definedName name="_2110" localSheetId="24">[2]Регион!#REF!</definedName>
    <definedName name="_2110" localSheetId="21">[2]Регион!#REF!</definedName>
    <definedName name="_2110">[2]Регион!#REF!</definedName>
    <definedName name="_3080" localSheetId="22">[2]Регион!#REF!</definedName>
    <definedName name="_3080" localSheetId="27">[2]Регион!#REF!</definedName>
    <definedName name="_3080" localSheetId="28">[2]Регион!#REF!</definedName>
    <definedName name="_3080" localSheetId="29">[2]Регион!#REF!</definedName>
    <definedName name="_3080" localSheetId="30">[2]Регион!#REF!</definedName>
    <definedName name="_3080" localSheetId="31">[2]Регион!#REF!</definedName>
    <definedName name="_3080" localSheetId="32">[2]Регион!#REF!</definedName>
    <definedName name="_3080" localSheetId="23">[2]Регион!#REF!</definedName>
    <definedName name="_3080" localSheetId="24">[2]Регион!#REF!</definedName>
    <definedName name="_3080" localSheetId="21">[2]Регион!#REF!</definedName>
    <definedName name="_3080">[2]Регион!#REF!</definedName>
    <definedName name="_3090" localSheetId="22">[2]Регион!#REF!</definedName>
    <definedName name="_3090" localSheetId="27">[2]Регион!#REF!</definedName>
    <definedName name="_3090" localSheetId="28">[2]Регион!#REF!</definedName>
    <definedName name="_3090" localSheetId="29">[2]Регион!#REF!</definedName>
    <definedName name="_3090" localSheetId="30">[2]Регион!#REF!</definedName>
    <definedName name="_3090" localSheetId="31">[2]Регион!#REF!</definedName>
    <definedName name="_3090" localSheetId="32">[2]Регион!#REF!</definedName>
    <definedName name="_3090" localSheetId="23">[2]Регион!#REF!</definedName>
    <definedName name="_3090" localSheetId="24">[2]Регион!#REF!</definedName>
    <definedName name="_3090" localSheetId="21">[2]Регион!#REF!</definedName>
    <definedName name="_3090">[2]Регион!#REF!</definedName>
    <definedName name="_3100" localSheetId="22">[2]Регион!#REF!</definedName>
    <definedName name="_3100" localSheetId="27">[2]Регион!#REF!</definedName>
    <definedName name="_3100" localSheetId="28">[2]Регион!#REF!</definedName>
    <definedName name="_3100" localSheetId="29">[2]Регион!#REF!</definedName>
    <definedName name="_3100" localSheetId="30">[2]Регион!#REF!</definedName>
    <definedName name="_3100" localSheetId="31">[2]Регион!#REF!</definedName>
    <definedName name="_3100" localSheetId="32">[2]Регион!#REF!</definedName>
    <definedName name="_3100" localSheetId="23">[2]Регион!#REF!</definedName>
    <definedName name="_3100" localSheetId="24">[2]Регион!#REF!</definedName>
    <definedName name="_3100" localSheetId="21">[2]Регион!#REF!</definedName>
    <definedName name="_3100">[2]Регион!#REF!</definedName>
    <definedName name="_3110" localSheetId="22">[2]Регион!#REF!</definedName>
    <definedName name="_3110" localSheetId="27">[2]Регион!#REF!</definedName>
    <definedName name="_3110" localSheetId="28">[2]Регион!#REF!</definedName>
    <definedName name="_3110" localSheetId="29">[2]Регион!#REF!</definedName>
    <definedName name="_3110" localSheetId="30">[2]Регион!#REF!</definedName>
    <definedName name="_3110" localSheetId="31">[2]Регион!#REF!</definedName>
    <definedName name="_3110" localSheetId="32">[2]Регион!#REF!</definedName>
    <definedName name="_3110" localSheetId="23">[2]Регион!#REF!</definedName>
    <definedName name="_3110" localSheetId="24">[2]Регион!#REF!</definedName>
    <definedName name="_3110" localSheetId="21">[2]Регион!#REF!</definedName>
    <definedName name="_3110">[2]Регион!#REF!</definedName>
    <definedName name="_4080" localSheetId="22">[2]Регион!#REF!</definedName>
    <definedName name="_4080" localSheetId="27">[2]Регион!#REF!</definedName>
    <definedName name="_4080" localSheetId="28">[2]Регион!#REF!</definedName>
    <definedName name="_4080" localSheetId="29">[2]Регион!#REF!</definedName>
    <definedName name="_4080" localSheetId="30">[2]Регион!#REF!</definedName>
    <definedName name="_4080" localSheetId="31">[2]Регион!#REF!</definedName>
    <definedName name="_4080" localSheetId="32">[2]Регион!#REF!</definedName>
    <definedName name="_4080" localSheetId="23">[2]Регион!#REF!</definedName>
    <definedName name="_4080" localSheetId="24">[2]Регион!#REF!</definedName>
    <definedName name="_4080" localSheetId="21">[2]Регион!#REF!</definedName>
    <definedName name="_4080">[2]Регион!#REF!</definedName>
    <definedName name="_4090" localSheetId="22">[2]Регион!#REF!</definedName>
    <definedName name="_4090" localSheetId="27">[2]Регион!#REF!</definedName>
    <definedName name="_4090" localSheetId="28">[2]Регион!#REF!</definedName>
    <definedName name="_4090" localSheetId="29">[2]Регион!#REF!</definedName>
    <definedName name="_4090" localSheetId="30">[2]Регион!#REF!</definedName>
    <definedName name="_4090" localSheetId="31">[2]Регион!#REF!</definedName>
    <definedName name="_4090" localSheetId="32">[2]Регион!#REF!</definedName>
    <definedName name="_4090" localSheetId="23">[2]Регион!#REF!</definedName>
    <definedName name="_4090" localSheetId="24">[2]Регион!#REF!</definedName>
    <definedName name="_4090" localSheetId="21">[2]Регион!#REF!</definedName>
    <definedName name="_4090">[2]Регион!#REF!</definedName>
    <definedName name="_4100" localSheetId="22">[2]Регион!#REF!</definedName>
    <definedName name="_4100" localSheetId="27">[2]Регион!#REF!</definedName>
    <definedName name="_4100" localSheetId="28">[2]Регион!#REF!</definedName>
    <definedName name="_4100" localSheetId="29">[2]Регион!#REF!</definedName>
    <definedName name="_4100" localSheetId="30">[2]Регион!#REF!</definedName>
    <definedName name="_4100" localSheetId="31">[2]Регион!#REF!</definedName>
    <definedName name="_4100" localSheetId="32">[2]Регион!#REF!</definedName>
    <definedName name="_4100" localSheetId="23">[2]Регион!#REF!</definedName>
    <definedName name="_4100" localSheetId="24">[2]Регион!#REF!</definedName>
    <definedName name="_4100" localSheetId="21">[2]Регион!#REF!</definedName>
    <definedName name="_4100">[2]Регион!#REF!</definedName>
    <definedName name="_4110" localSheetId="22">[2]Регион!#REF!</definedName>
    <definedName name="_4110" localSheetId="27">[2]Регион!#REF!</definedName>
    <definedName name="_4110" localSheetId="28">[2]Регион!#REF!</definedName>
    <definedName name="_4110" localSheetId="29">[2]Регион!#REF!</definedName>
    <definedName name="_4110" localSheetId="30">[2]Регион!#REF!</definedName>
    <definedName name="_4110" localSheetId="31">[2]Регион!#REF!</definedName>
    <definedName name="_4110" localSheetId="32">[2]Регион!#REF!</definedName>
    <definedName name="_4110" localSheetId="23">[2]Регион!#REF!</definedName>
    <definedName name="_4110" localSheetId="24">[2]Регион!#REF!</definedName>
    <definedName name="_4110" localSheetId="21">[2]Регион!#REF!</definedName>
    <definedName name="_4110">[2]Регион!#REF!</definedName>
    <definedName name="_5080" localSheetId="22">[2]Регион!#REF!</definedName>
    <definedName name="_5080" localSheetId="27">[2]Регион!#REF!</definedName>
    <definedName name="_5080" localSheetId="28">[2]Регион!#REF!</definedName>
    <definedName name="_5080" localSheetId="29">[2]Регион!#REF!</definedName>
    <definedName name="_5080" localSheetId="30">[2]Регион!#REF!</definedName>
    <definedName name="_5080" localSheetId="31">[2]Регион!#REF!</definedName>
    <definedName name="_5080" localSheetId="32">[2]Регион!#REF!</definedName>
    <definedName name="_5080" localSheetId="23">[2]Регион!#REF!</definedName>
    <definedName name="_5080" localSheetId="24">[2]Регион!#REF!</definedName>
    <definedName name="_5080" localSheetId="21">[2]Регион!#REF!</definedName>
    <definedName name="_5080">[2]Регион!#REF!</definedName>
    <definedName name="_5090" localSheetId="22">[2]Регион!#REF!</definedName>
    <definedName name="_5090" localSheetId="27">[2]Регион!#REF!</definedName>
    <definedName name="_5090" localSheetId="28">[2]Регион!#REF!</definedName>
    <definedName name="_5090" localSheetId="29">[2]Регион!#REF!</definedName>
    <definedName name="_5090" localSheetId="30">[2]Регион!#REF!</definedName>
    <definedName name="_5090" localSheetId="31">[2]Регион!#REF!</definedName>
    <definedName name="_5090" localSheetId="32">[2]Регион!#REF!</definedName>
    <definedName name="_5090" localSheetId="23">[2]Регион!#REF!</definedName>
    <definedName name="_5090" localSheetId="24">[2]Регион!#REF!</definedName>
    <definedName name="_5090" localSheetId="21">[2]Регион!#REF!</definedName>
    <definedName name="_5090">[2]Регион!#REF!</definedName>
    <definedName name="_5100" localSheetId="22">[2]Регион!#REF!</definedName>
    <definedName name="_5100" localSheetId="27">[2]Регион!#REF!</definedName>
    <definedName name="_5100" localSheetId="28">[2]Регион!#REF!</definedName>
    <definedName name="_5100" localSheetId="29">[2]Регион!#REF!</definedName>
    <definedName name="_5100" localSheetId="30">[2]Регион!#REF!</definedName>
    <definedName name="_5100" localSheetId="31">[2]Регион!#REF!</definedName>
    <definedName name="_5100" localSheetId="32">[2]Регион!#REF!</definedName>
    <definedName name="_5100" localSheetId="23">[2]Регион!#REF!</definedName>
    <definedName name="_5100" localSheetId="24">[2]Регион!#REF!</definedName>
    <definedName name="_5100" localSheetId="21">[2]Регион!#REF!</definedName>
    <definedName name="_5100">[2]Регион!#REF!</definedName>
    <definedName name="_5110" localSheetId="22">[2]Регион!#REF!</definedName>
    <definedName name="_5110" localSheetId="27">[2]Регион!#REF!</definedName>
    <definedName name="_5110" localSheetId="28">[2]Регион!#REF!</definedName>
    <definedName name="_5110" localSheetId="29">[2]Регион!#REF!</definedName>
    <definedName name="_5110" localSheetId="30">[2]Регион!#REF!</definedName>
    <definedName name="_5110" localSheetId="31">[2]Регион!#REF!</definedName>
    <definedName name="_5110" localSheetId="32">[2]Регион!#REF!</definedName>
    <definedName name="_5110" localSheetId="23">[2]Регион!#REF!</definedName>
    <definedName name="_5110" localSheetId="24">[2]Регион!#REF!</definedName>
    <definedName name="_5110" localSheetId="21">[2]Регион!#REF!</definedName>
    <definedName name="_5110">[2]Регион!#REF!</definedName>
    <definedName name="_6080" localSheetId="22">[2]Регион!#REF!</definedName>
    <definedName name="_6080" localSheetId="27">[2]Регион!#REF!</definedName>
    <definedName name="_6080" localSheetId="28">[2]Регион!#REF!</definedName>
    <definedName name="_6080" localSheetId="29">[2]Регион!#REF!</definedName>
    <definedName name="_6080" localSheetId="30">[2]Регион!#REF!</definedName>
    <definedName name="_6080" localSheetId="31">[2]Регион!#REF!</definedName>
    <definedName name="_6080" localSheetId="32">[2]Регион!#REF!</definedName>
    <definedName name="_6080" localSheetId="23">[2]Регион!#REF!</definedName>
    <definedName name="_6080" localSheetId="24">[2]Регион!#REF!</definedName>
    <definedName name="_6080" localSheetId="21">[2]Регион!#REF!</definedName>
    <definedName name="_6080">[2]Регион!#REF!</definedName>
    <definedName name="_6090" localSheetId="22">[2]Регион!#REF!</definedName>
    <definedName name="_6090" localSheetId="27">[2]Регион!#REF!</definedName>
    <definedName name="_6090" localSheetId="28">[2]Регион!#REF!</definedName>
    <definedName name="_6090" localSheetId="29">[2]Регион!#REF!</definedName>
    <definedName name="_6090" localSheetId="30">[2]Регион!#REF!</definedName>
    <definedName name="_6090" localSheetId="31">[2]Регион!#REF!</definedName>
    <definedName name="_6090" localSheetId="32">[2]Регион!#REF!</definedName>
    <definedName name="_6090" localSheetId="23">[2]Регион!#REF!</definedName>
    <definedName name="_6090" localSheetId="24">[2]Регион!#REF!</definedName>
    <definedName name="_6090" localSheetId="21">[2]Регион!#REF!</definedName>
    <definedName name="_6090">[2]Регион!#REF!</definedName>
    <definedName name="_6100" localSheetId="22">[2]Регион!#REF!</definedName>
    <definedName name="_6100" localSheetId="27">[2]Регион!#REF!</definedName>
    <definedName name="_6100" localSheetId="28">[2]Регион!#REF!</definedName>
    <definedName name="_6100" localSheetId="29">[2]Регион!#REF!</definedName>
    <definedName name="_6100" localSheetId="30">[2]Регион!#REF!</definedName>
    <definedName name="_6100" localSheetId="31">[2]Регион!#REF!</definedName>
    <definedName name="_6100" localSheetId="32">[2]Регион!#REF!</definedName>
    <definedName name="_6100" localSheetId="23">[2]Регион!#REF!</definedName>
    <definedName name="_6100" localSheetId="24">[2]Регион!#REF!</definedName>
    <definedName name="_6100" localSheetId="21">[2]Регион!#REF!</definedName>
    <definedName name="_6100">[2]Регион!#REF!</definedName>
    <definedName name="_6110" localSheetId="22">[2]Регион!#REF!</definedName>
    <definedName name="_6110" localSheetId="27">[2]Регион!#REF!</definedName>
    <definedName name="_6110" localSheetId="28">[2]Регион!#REF!</definedName>
    <definedName name="_6110" localSheetId="29">[2]Регион!#REF!</definedName>
    <definedName name="_6110" localSheetId="30">[2]Регион!#REF!</definedName>
    <definedName name="_6110" localSheetId="31">[2]Регион!#REF!</definedName>
    <definedName name="_6110" localSheetId="32">[2]Регион!#REF!</definedName>
    <definedName name="_6110" localSheetId="23">[2]Регион!#REF!</definedName>
    <definedName name="_6110" localSheetId="24">[2]Регион!#REF!</definedName>
    <definedName name="_6110" localSheetId="21">[2]Регион!#REF!</definedName>
    <definedName name="_6110">[2]Регион!#REF!</definedName>
    <definedName name="_7031_1" localSheetId="22">[2]Регион!#REF!</definedName>
    <definedName name="_7031_1" localSheetId="27">[2]Регион!#REF!</definedName>
    <definedName name="_7031_1" localSheetId="28">[2]Регион!#REF!</definedName>
    <definedName name="_7031_1" localSheetId="29">[2]Регион!#REF!</definedName>
    <definedName name="_7031_1" localSheetId="30">[2]Регион!#REF!</definedName>
    <definedName name="_7031_1" localSheetId="31">[2]Регион!#REF!</definedName>
    <definedName name="_7031_1" localSheetId="32">[2]Регион!#REF!</definedName>
    <definedName name="_7031_1" localSheetId="23">[2]Регион!#REF!</definedName>
    <definedName name="_7031_1" localSheetId="24">[2]Регион!#REF!</definedName>
    <definedName name="_7031_1" localSheetId="21">[2]Регион!#REF!</definedName>
    <definedName name="_7031_1">[2]Регион!#REF!</definedName>
    <definedName name="_7031_2" localSheetId="22">[2]Регион!#REF!</definedName>
    <definedName name="_7031_2" localSheetId="27">[2]Регион!#REF!</definedName>
    <definedName name="_7031_2" localSheetId="28">[2]Регион!#REF!</definedName>
    <definedName name="_7031_2" localSheetId="29">[2]Регион!#REF!</definedName>
    <definedName name="_7031_2" localSheetId="30">[2]Регион!#REF!</definedName>
    <definedName name="_7031_2" localSheetId="31">[2]Регион!#REF!</definedName>
    <definedName name="_7031_2" localSheetId="32">[2]Регион!#REF!</definedName>
    <definedName name="_7031_2" localSheetId="23">[2]Регион!#REF!</definedName>
    <definedName name="_7031_2" localSheetId="24">[2]Регион!#REF!</definedName>
    <definedName name="_7031_2" localSheetId="21">[2]Регион!#REF!</definedName>
    <definedName name="_7031_2">[2]Регион!#REF!</definedName>
    <definedName name="_7032_1" localSheetId="22">[2]Регион!#REF!</definedName>
    <definedName name="_7032_1" localSheetId="27">[2]Регион!#REF!</definedName>
    <definedName name="_7032_1" localSheetId="28">[2]Регион!#REF!</definedName>
    <definedName name="_7032_1" localSheetId="29">[2]Регион!#REF!</definedName>
    <definedName name="_7032_1" localSheetId="30">[2]Регион!#REF!</definedName>
    <definedName name="_7032_1" localSheetId="31">[2]Регион!#REF!</definedName>
    <definedName name="_7032_1" localSheetId="32">[2]Регион!#REF!</definedName>
    <definedName name="_7032_1" localSheetId="23">[2]Регион!#REF!</definedName>
    <definedName name="_7032_1" localSheetId="24">[2]Регион!#REF!</definedName>
    <definedName name="_7032_1" localSheetId="21">[2]Регион!#REF!</definedName>
    <definedName name="_7032_1">[2]Регион!#REF!</definedName>
    <definedName name="_7032_2" localSheetId="22">[2]Регион!#REF!</definedName>
    <definedName name="_7032_2" localSheetId="27">[2]Регион!#REF!</definedName>
    <definedName name="_7032_2" localSheetId="28">[2]Регион!#REF!</definedName>
    <definedName name="_7032_2" localSheetId="29">[2]Регион!#REF!</definedName>
    <definedName name="_7032_2" localSheetId="30">[2]Регион!#REF!</definedName>
    <definedName name="_7032_2" localSheetId="31">[2]Регион!#REF!</definedName>
    <definedName name="_7032_2" localSheetId="32">[2]Регион!#REF!</definedName>
    <definedName name="_7032_2" localSheetId="23">[2]Регион!#REF!</definedName>
    <definedName name="_7032_2" localSheetId="24">[2]Регион!#REF!</definedName>
    <definedName name="_7032_2" localSheetId="21">[2]Регион!#REF!</definedName>
    <definedName name="_7032_2">[2]Регион!#REF!</definedName>
    <definedName name="_7033_1" localSheetId="22">[2]Регион!#REF!</definedName>
    <definedName name="_7033_1" localSheetId="27">[2]Регион!#REF!</definedName>
    <definedName name="_7033_1" localSheetId="28">[2]Регион!#REF!</definedName>
    <definedName name="_7033_1" localSheetId="29">[2]Регион!#REF!</definedName>
    <definedName name="_7033_1" localSheetId="30">[2]Регион!#REF!</definedName>
    <definedName name="_7033_1" localSheetId="31">[2]Регион!#REF!</definedName>
    <definedName name="_7033_1" localSheetId="32">[2]Регион!#REF!</definedName>
    <definedName name="_7033_1" localSheetId="23">[2]Регион!#REF!</definedName>
    <definedName name="_7033_1" localSheetId="24">[2]Регион!#REF!</definedName>
    <definedName name="_7033_1" localSheetId="21">[2]Регион!#REF!</definedName>
    <definedName name="_7033_1">[2]Регион!#REF!</definedName>
    <definedName name="_7033_2" localSheetId="22">[2]Регион!#REF!</definedName>
    <definedName name="_7033_2" localSheetId="27">[2]Регион!#REF!</definedName>
    <definedName name="_7033_2" localSheetId="28">[2]Регион!#REF!</definedName>
    <definedName name="_7033_2" localSheetId="29">[2]Регион!#REF!</definedName>
    <definedName name="_7033_2" localSheetId="30">[2]Регион!#REF!</definedName>
    <definedName name="_7033_2" localSheetId="31">[2]Регион!#REF!</definedName>
    <definedName name="_7033_2" localSheetId="32">[2]Регион!#REF!</definedName>
    <definedName name="_7033_2" localSheetId="23">[2]Регион!#REF!</definedName>
    <definedName name="_7033_2" localSheetId="24">[2]Регион!#REF!</definedName>
    <definedName name="_7033_2" localSheetId="21">[2]Регион!#REF!</definedName>
    <definedName name="_7033_2">[2]Регион!#REF!</definedName>
    <definedName name="_7034_1" localSheetId="22">[2]Регион!#REF!</definedName>
    <definedName name="_7034_1" localSheetId="27">[2]Регион!#REF!</definedName>
    <definedName name="_7034_1" localSheetId="28">[2]Регион!#REF!</definedName>
    <definedName name="_7034_1" localSheetId="29">[2]Регион!#REF!</definedName>
    <definedName name="_7034_1" localSheetId="30">[2]Регион!#REF!</definedName>
    <definedName name="_7034_1" localSheetId="31">[2]Регион!#REF!</definedName>
    <definedName name="_7034_1" localSheetId="32">[2]Регион!#REF!</definedName>
    <definedName name="_7034_1" localSheetId="23">[2]Регион!#REF!</definedName>
    <definedName name="_7034_1" localSheetId="24">[2]Регион!#REF!</definedName>
    <definedName name="_7034_1" localSheetId="21">[2]Регион!#REF!</definedName>
    <definedName name="_7034_1">[2]Регион!#REF!</definedName>
    <definedName name="_7034_2" localSheetId="22">[2]Регион!#REF!</definedName>
    <definedName name="_7034_2" localSheetId="27">[2]Регион!#REF!</definedName>
    <definedName name="_7034_2" localSheetId="28">[2]Регион!#REF!</definedName>
    <definedName name="_7034_2" localSheetId="29">[2]Регион!#REF!</definedName>
    <definedName name="_7034_2" localSheetId="30">[2]Регион!#REF!</definedName>
    <definedName name="_7034_2" localSheetId="31">[2]Регион!#REF!</definedName>
    <definedName name="_7034_2" localSheetId="32">[2]Регион!#REF!</definedName>
    <definedName name="_7034_2" localSheetId="23">[2]Регион!#REF!</definedName>
    <definedName name="_7034_2" localSheetId="24">[2]Регион!#REF!</definedName>
    <definedName name="_7034_2" localSheetId="21">[2]Регион!#REF!</definedName>
    <definedName name="_7034_2">[2]Регион!#REF!</definedName>
    <definedName name="column_head" localSheetId="22">#REF!</definedName>
    <definedName name="column_head" localSheetId="27">#REF!</definedName>
    <definedName name="column_head" localSheetId="28">#REF!</definedName>
    <definedName name="column_head" localSheetId="29">#REF!</definedName>
    <definedName name="column_head" localSheetId="30">#REF!</definedName>
    <definedName name="column_head" localSheetId="31">#REF!</definedName>
    <definedName name="column_head" localSheetId="32">#REF!</definedName>
    <definedName name="column_head" localSheetId="23">#REF!</definedName>
    <definedName name="column_head" localSheetId="24">#REF!</definedName>
    <definedName name="column_head" localSheetId="25">#REF!</definedName>
    <definedName name="column_head" localSheetId="26">#REF!</definedName>
    <definedName name="column_head" localSheetId="21">#REF!</definedName>
    <definedName name="column_head">#REF!</definedName>
    <definedName name="column_headings" localSheetId="22">#REF!</definedName>
    <definedName name="column_headings" localSheetId="27">#REF!</definedName>
    <definedName name="column_headings" localSheetId="28">#REF!</definedName>
    <definedName name="column_headings" localSheetId="29">#REF!</definedName>
    <definedName name="column_headings" localSheetId="30">#REF!</definedName>
    <definedName name="column_headings" localSheetId="31">#REF!</definedName>
    <definedName name="column_headings" localSheetId="32">#REF!</definedName>
    <definedName name="column_headings" localSheetId="23">#REF!</definedName>
    <definedName name="column_headings" localSheetId="24">#REF!</definedName>
    <definedName name="column_headings" localSheetId="25">#REF!</definedName>
    <definedName name="column_headings" localSheetId="26">#REF!</definedName>
    <definedName name="column_headings" localSheetId="21">#REF!</definedName>
    <definedName name="column_headings">#REF!</definedName>
    <definedName name="column_numbers" localSheetId="22">#REF!</definedName>
    <definedName name="column_numbers" localSheetId="27">#REF!</definedName>
    <definedName name="column_numbers" localSheetId="28">#REF!</definedName>
    <definedName name="column_numbers" localSheetId="29">#REF!</definedName>
    <definedName name="column_numbers" localSheetId="30">#REF!</definedName>
    <definedName name="column_numbers" localSheetId="31">#REF!</definedName>
    <definedName name="column_numbers" localSheetId="32">#REF!</definedName>
    <definedName name="column_numbers" localSheetId="23">#REF!</definedName>
    <definedName name="column_numbers" localSheetId="24">#REF!</definedName>
    <definedName name="column_numbers" localSheetId="25">#REF!</definedName>
    <definedName name="column_numbers" localSheetId="26">#REF!</definedName>
    <definedName name="column_numbers" localSheetId="21">#REF!</definedName>
    <definedName name="column_numbers">#REF!</definedName>
    <definedName name="data" localSheetId="22">#REF!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23">#REF!</definedName>
    <definedName name="data" localSheetId="24">#REF!</definedName>
    <definedName name="data" localSheetId="25">#REF!</definedName>
    <definedName name="data" localSheetId="26">#REF!</definedName>
    <definedName name="data" localSheetId="21">#REF!</definedName>
    <definedName name="data">#REF!</definedName>
    <definedName name="data2" localSheetId="22">#REF!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 localSheetId="23">#REF!</definedName>
    <definedName name="data2" localSheetId="24">#REF!</definedName>
    <definedName name="data2" localSheetId="25">#REF!</definedName>
    <definedName name="data2" localSheetId="26">#REF!</definedName>
    <definedName name="data2" localSheetId="21">#REF!</definedName>
    <definedName name="data2">#REF!</definedName>
    <definedName name="Diag" localSheetId="22">#REF!,#REF!</definedName>
    <definedName name="Diag" localSheetId="27">#REF!,#REF!</definedName>
    <definedName name="Diag" localSheetId="28">#REF!,#REF!</definedName>
    <definedName name="Diag" localSheetId="29">#REF!,#REF!</definedName>
    <definedName name="Diag" localSheetId="30">#REF!,#REF!</definedName>
    <definedName name="Diag" localSheetId="31">#REF!,#REF!</definedName>
    <definedName name="Diag" localSheetId="32">#REF!,#REF!</definedName>
    <definedName name="Diag" localSheetId="23">#REF!,#REF!</definedName>
    <definedName name="Diag" localSheetId="24">#REF!,#REF!</definedName>
    <definedName name="Diag" localSheetId="25">#REF!,#REF!</definedName>
    <definedName name="Diag" localSheetId="26">#REF!,#REF!</definedName>
    <definedName name="Diag" localSheetId="21">#REF!,#REF!</definedName>
    <definedName name="Diag">#REF!,#REF!</definedName>
    <definedName name="ea_flux" localSheetId="22">#REF!</definedName>
    <definedName name="ea_flux" localSheetId="27">#REF!</definedName>
    <definedName name="ea_flux" localSheetId="28">#REF!</definedName>
    <definedName name="ea_flux" localSheetId="29">#REF!</definedName>
    <definedName name="ea_flux" localSheetId="30">#REF!</definedName>
    <definedName name="ea_flux" localSheetId="31">#REF!</definedName>
    <definedName name="ea_flux" localSheetId="32">#REF!</definedName>
    <definedName name="ea_flux" localSheetId="23">#REF!</definedName>
    <definedName name="ea_flux" localSheetId="24">#REF!</definedName>
    <definedName name="ea_flux" localSheetId="25">#REF!</definedName>
    <definedName name="ea_flux" localSheetId="26">#REF!</definedName>
    <definedName name="ea_flux" localSheetId="21">#REF!</definedName>
    <definedName name="ea_flux">#REF!</definedName>
    <definedName name="Equilibre" localSheetId="22">#REF!</definedName>
    <definedName name="Equilibre" localSheetId="27">#REF!</definedName>
    <definedName name="Equilibre" localSheetId="28">#REF!</definedName>
    <definedName name="Equilibre" localSheetId="29">#REF!</definedName>
    <definedName name="Equilibre" localSheetId="30">#REF!</definedName>
    <definedName name="Equilibre" localSheetId="31">#REF!</definedName>
    <definedName name="Equilibre" localSheetId="32">#REF!</definedName>
    <definedName name="Equilibre" localSheetId="23">#REF!</definedName>
    <definedName name="Equilibre" localSheetId="24">#REF!</definedName>
    <definedName name="Equilibre" localSheetId="25">#REF!</definedName>
    <definedName name="Equilibre" localSheetId="26">#REF!</definedName>
    <definedName name="Equilibre" localSheetId="21">#REF!</definedName>
    <definedName name="Equilibre">#REF!</definedName>
    <definedName name="females">'[3]rba table'!$I$10:$I$49</definedName>
    <definedName name="fig4b" localSheetId="22">#REF!</definedName>
    <definedName name="fig4b" localSheetId="27">#REF!</definedName>
    <definedName name="fig4b" localSheetId="28">#REF!</definedName>
    <definedName name="fig4b" localSheetId="29">#REF!</definedName>
    <definedName name="fig4b" localSheetId="30">#REF!</definedName>
    <definedName name="fig4b" localSheetId="31">#REF!</definedName>
    <definedName name="fig4b" localSheetId="32">#REF!</definedName>
    <definedName name="fig4b" localSheetId="23">#REF!</definedName>
    <definedName name="fig4b" localSheetId="24">#REF!</definedName>
    <definedName name="fig4b" localSheetId="25">#REF!</definedName>
    <definedName name="fig4b" localSheetId="26">#REF!</definedName>
    <definedName name="fig4b" localSheetId="21">#REF!</definedName>
    <definedName name="fig4b">#REF!</definedName>
    <definedName name="fmtr" localSheetId="22">#REF!</definedName>
    <definedName name="fmtr" localSheetId="27">#REF!</definedName>
    <definedName name="fmtr" localSheetId="28">#REF!</definedName>
    <definedName name="fmtr" localSheetId="29">#REF!</definedName>
    <definedName name="fmtr" localSheetId="30">#REF!</definedName>
    <definedName name="fmtr" localSheetId="31">#REF!</definedName>
    <definedName name="fmtr" localSheetId="32">#REF!</definedName>
    <definedName name="fmtr" localSheetId="23">#REF!</definedName>
    <definedName name="fmtr" localSheetId="24">#REF!</definedName>
    <definedName name="fmtr" localSheetId="25">#REF!</definedName>
    <definedName name="fmtr" localSheetId="26">#REF!</definedName>
    <definedName name="fmtr" localSheetId="21">#REF!</definedName>
    <definedName name="fmtr">#REF!</definedName>
    <definedName name="footno" localSheetId="22">#REF!</definedName>
    <definedName name="footno" localSheetId="27">#REF!</definedName>
    <definedName name="footno" localSheetId="28">#REF!</definedName>
    <definedName name="footno" localSheetId="29">#REF!</definedName>
    <definedName name="footno" localSheetId="30">#REF!</definedName>
    <definedName name="footno" localSheetId="31">#REF!</definedName>
    <definedName name="footno" localSheetId="32">#REF!</definedName>
    <definedName name="footno" localSheetId="23">#REF!</definedName>
    <definedName name="footno" localSheetId="24">#REF!</definedName>
    <definedName name="footno" localSheetId="25">#REF!</definedName>
    <definedName name="footno" localSheetId="26">#REF!</definedName>
    <definedName name="footno" localSheetId="21">#REF!</definedName>
    <definedName name="footno">#REF!</definedName>
    <definedName name="footnotes" localSheetId="22">#REF!</definedName>
    <definedName name="footnotes" localSheetId="27">#REF!</definedName>
    <definedName name="footnotes" localSheetId="28">#REF!</definedName>
    <definedName name="footnotes" localSheetId="29">#REF!</definedName>
    <definedName name="footnotes" localSheetId="30">#REF!</definedName>
    <definedName name="footnotes" localSheetId="31">#REF!</definedName>
    <definedName name="footnotes" localSheetId="32">#REF!</definedName>
    <definedName name="footnotes" localSheetId="23">#REF!</definedName>
    <definedName name="footnotes" localSheetId="24">#REF!</definedName>
    <definedName name="footnotes" localSheetId="25">#REF!</definedName>
    <definedName name="footnotes" localSheetId="26">#REF!</definedName>
    <definedName name="footnotes" localSheetId="21">#REF!</definedName>
    <definedName name="footnotes">#REF!</definedName>
    <definedName name="footnotes2" localSheetId="22">#REF!</definedName>
    <definedName name="footnotes2" localSheetId="27">#REF!</definedName>
    <definedName name="footnotes2" localSheetId="28">#REF!</definedName>
    <definedName name="footnotes2" localSheetId="29">#REF!</definedName>
    <definedName name="footnotes2" localSheetId="30">#REF!</definedName>
    <definedName name="footnotes2" localSheetId="31">#REF!</definedName>
    <definedName name="footnotes2" localSheetId="32">#REF!</definedName>
    <definedName name="footnotes2" localSheetId="23">#REF!</definedName>
    <definedName name="footnotes2" localSheetId="24">#REF!</definedName>
    <definedName name="footnotes2" localSheetId="25">#REF!</definedName>
    <definedName name="footnotes2" localSheetId="26">#REF!</definedName>
    <definedName name="footnotes2" localSheetId="21">#REF!</definedName>
    <definedName name="footnotes2">#REF!</definedName>
    <definedName name="GEOG9703" localSheetId="22">#REF!</definedName>
    <definedName name="GEOG9703" localSheetId="27">#REF!</definedName>
    <definedName name="GEOG9703" localSheetId="28">#REF!</definedName>
    <definedName name="GEOG9703" localSheetId="29">#REF!</definedName>
    <definedName name="GEOG9703" localSheetId="30">#REF!</definedName>
    <definedName name="GEOG9703" localSheetId="31">#REF!</definedName>
    <definedName name="GEOG9703" localSheetId="32">#REF!</definedName>
    <definedName name="GEOG9703" localSheetId="23">#REF!</definedName>
    <definedName name="GEOG9703" localSheetId="24">#REF!</definedName>
    <definedName name="GEOG9703" localSheetId="25">#REF!</definedName>
    <definedName name="GEOG9703" localSheetId="26">#REF!</definedName>
    <definedName name="GEOG9703" localSheetId="21">#REF!</definedName>
    <definedName name="GEOG9703">#REF!</definedName>
    <definedName name="HTML_CodePage" hidden="1">1252</definedName>
    <definedName name="HTML_Control" localSheetId="22" hidden="1">{"'swa xoffs'!$A$4:$Q$37"}</definedName>
    <definedName name="HTML_Control" localSheetId="27" hidden="1">{"'swa xoffs'!$A$4:$Q$37"}</definedName>
    <definedName name="HTML_Control" localSheetId="28" hidden="1">{"'swa xoffs'!$A$4:$Q$37"}</definedName>
    <definedName name="HTML_Control" localSheetId="32" hidden="1">{"'swa xoffs'!$A$4:$Q$37"}</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22">#REF!</definedName>
    <definedName name="PIB" localSheetId="27">#REF!</definedName>
    <definedName name="PIB" localSheetId="28">#REF!</definedName>
    <definedName name="PIB" localSheetId="29">#REF!</definedName>
    <definedName name="PIB" localSheetId="30">#REF!</definedName>
    <definedName name="PIB" localSheetId="31">#REF!</definedName>
    <definedName name="PIB" localSheetId="32">#REF!</definedName>
    <definedName name="PIB" localSheetId="23">#REF!</definedName>
    <definedName name="PIB" localSheetId="24">#REF!</definedName>
    <definedName name="PIB" localSheetId="25">#REF!</definedName>
    <definedName name="PIB" localSheetId="26">#REF!</definedName>
    <definedName name="PIB" localSheetId="21">#REF!</definedName>
    <definedName name="PIB">#REF!</definedName>
    <definedName name="Rentflag">IF([4]Comparison!$B$7,"","not ")</definedName>
    <definedName name="ressources" localSheetId="22">#REF!</definedName>
    <definedName name="ressources" localSheetId="27">#REF!</definedName>
    <definedName name="ressources" localSheetId="28">#REF!</definedName>
    <definedName name="ressources" localSheetId="29">#REF!</definedName>
    <definedName name="ressources" localSheetId="30">#REF!</definedName>
    <definedName name="ressources" localSheetId="31">#REF!</definedName>
    <definedName name="ressources" localSheetId="32">#REF!</definedName>
    <definedName name="ressources" localSheetId="23">#REF!</definedName>
    <definedName name="ressources" localSheetId="24">#REF!</definedName>
    <definedName name="ressources" localSheetId="25">#REF!</definedName>
    <definedName name="ressources" localSheetId="26">#REF!</definedName>
    <definedName name="ressources" localSheetId="21">#REF!</definedName>
    <definedName name="ressources">#REF!</definedName>
    <definedName name="rpflux" localSheetId="22">#REF!</definedName>
    <definedName name="rpflux" localSheetId="27">#REF!</definedName>
    <definedName name="rpflux" localSheetId="28">#REF!</definedName>
    <definedName name="rpflux" localSheetId="29">#REF!</definedName>
    <definedName name="rpflux" localSheetId="30">#REF!</definedName>
    <definedName name="rpflux" localSheetId="31">#REF!</definedName>
    <definedName name="rpflux" localSheetId="32">#REF!</definedName>
    <definedName name="rpflux" localSheetId="23">#REF!</definedName>
    <definedName name="rpflux" localSheetId="24">#REF!</definedName>
    <definedName name="rpflux" localSheetId="25">#REF!</definedName>
    <definedName name="rpflux" localSheetId="26">#REF!</definedName>
    <definedName name="rpflux" localSheetId="21">#REF!</definedName>
    <definedName name="rpflux">#REF!</definedName>
    <definedName name="rptof" localSheetId="22">#REF!</definedName>
    <definedName name="rptof" localSheetId="27">#REF!</definedName>
    <definedName name="rptof" localSheetId="28">#REF!</definedName>
    <definedName name="rptof" localSheetId="29">#REF!</definedName>
    <definedName name="rptof" localSheetId="30">#REF!</definedName>
    <definedName name="rptof" localSheetId="31">#REF!</definedName>
    <definedName name="rptof" localSheetId="32">#REF!</definedName>
    <definedName name="rptof" localSheetId="23">#REF!</definedName>
    <definedName name="rptof" localSheetId="24">#REF!</definedName>
    <definedName name="rptof" localSheetId="25">#REF!</definedName>
    <definedName name="rptof" localSheetId="26">#REF!</definedName>
    <definedName name="rptof" localSheetId="21">#REF!</definedName>
    <definedName name="rptof">#REF!</definedName>
    <definedName name="rq" localSheetId="22">#REF!</definedName>
    <definedName name="rq" localSheetId="27">#REF!</definedName>
    <definedName name="rq" localSheetId="28">#REF!</definedName>
    <definedName name="rq" localSheetId="29">#REF!</definedName>
    <definedName name="rq" localSheetId="30">#REF!</definedName>
    <definedName name="rq" localSheetId="31">#REF!</definedName>
    <definedName name="rq" localSheetId="32">#REF!</definedName>
    <definedName name="rq" localSheetId="23">#REF!</definedName>
    <definedName name="rq" localSheetId="24">#REF!</definedName>
    <definedName name="rq" localSheetId="21">#REF!</definedName>
    <definedName name="rq">#REF!</definedName>
    <definedName name="spanners_level1" localSheetId="22">#REF!</definedName>
    <definedName name="spanners_level1" localSheetId="27">#REF!</definedName>
    <definedName name="spanners_level1" localSheetId="28">#REF!</definedName>
    <definedName name="spanners_level1" localSheetId="29">#REF!</definedName>
    <definedName name="spanners_level1" localSheetId="30">#REF!</definedName>
    <definedName name="spanners_level1" localSheetId="31">#REF!</definedName>
    <definedName name="spanners_level1" localSheetId="32">#REF!</definedName>
    <definedName name="spanners_level1" localSheetId="23">#REF!</definedName>
    <definedName name="spanners_level1" localSheetId="24">#REF!</definedName>
    <definedName name="spanners_level1" localSheetId="25">#REF!</definedName>
    <definedName name="spanners_level1" localSheetId="26">#REF!</definedName>
    <definedName name="spanners_level1" localSheetId="21">#REF!</definedName>
    <definedName name="spanners_level1">#REF!</definedName>
    <definedName name="spanners_level2" localSheetId="22">#REF!</definedName>
    <definedName name="spanners_level2" localSheetId="27">#REF!</definedName>
    <definedName name="spanners_level2" localSheetId="28">#REF!</definedName>
    <definedName name="spanners_level2" localSheetId="29">#REF!</definedName>
    <definedName name="spanners_level2" localSheetId="30">#REF!</definedName>
    <definedName name="spanners_level2" localSheetId="31">#REF!</definedName>
    <definedName name="spanners_level2" localSheetId="32">#REF!</definedName>
    <definedName name="spanners_level2" localSheetId="23">#REF!</definedName>
    <definedName name="spanners_level2" localSheetId="24">#REF!</definedName>
    <definedName name="spanners_level2" localSheetId="25">#REF!</definedName>
    <definedName name="spanners_level2" localSheetId="26">#REF!</definedName>
    <definedName name="spanners_level2" localSheetId="21">#REF!</definedName>
    <definedName name="spanners_level2">#REF!</definedName>
    <definedName name="spanners_level3" localSheetId="22">#REF!</definedName>
    <definedName name="spanners_level3" localSheetId="27">#REF!</definedName>
    <definedName name="spanners_level3" localSheetId="28">#REF!</definedName>
    <definedName name="spanners_level3" localSheetId="29">#REF!</definedName>
    <definedName name="spanners_level3" localSheetId="30">#REF!</definedName>
    <definedName name="spanners_level3" localSheetId="31">#REF!</definedName>
    <definedName name="spanners_level3" localSheetId="32">#REF!</definedName>
    <definedName name="spanners_level3" localSheetId="23">#REF!</definedName>
    <definedName name="spanners_level3" localSheetId="24">#REF!</definedName>
    <definedName name="spanners_level3" localSheetId="25">#REF!</definedName>
    <definedName name="spanners_level3" localSheetId="26">#REF!</definedName>
    <definedName name="spanners_level3" localSheetId="21">#REF!</definedName>
    <definedName name="spanners_level3">#REF!</definedName>
    <definedName name="spanners_level4" localSheetId="22">#REF!</definedName>
    <definedName name="spanners_level4" localSheetId="27">#REF!</definedName>
    <definedName name="spanners_level4" localSheetId="28">#REF!</definedName>
    <definedName name="spanners_level4" localSheetId="29">#REF!</definedName>
    <definedName name="spanners_level4" localSheetId="30">#REF!</definedName>
    <definedName name="spanners_level4" localSheetId="31">#REF!</definedName>
    <definedName name="spanners_level4" localSheetId="32">#REF!</definedName>
    <definedName name="spanners_level4" localSheetId="23">#REF!</definedName>
    <definedName name="spanners_level4" localSheetId="24">#REF!</definedName>
    <definedName name="spanners_level4" localSheetId="25">#REF!</definedName>
    <definedName name="spanners_level4" localSheetId="26">#REF!</definedName>
    <definedName name="spanners_level4" localSheetId="21">#REF!</definedName>
    <definedName name="spanners_level4">#REF!</definedName>
    <definedName name="spanners_level5" localSheetId="22">#REF!</definedName>
    <definedName name="spanners_level5" localSheetId="27">#REF!</definedName>
    <definedName name="spanners_level5" localSheetId="28">#REF!</definedName>
    <definedName name="spanners_level5" localSheetId="29">#REF!</definedName>
    <definedName name="spanners_level5" localSheetId="30">#REF!</definedName>
    <definedName name="spanners_level5" localSheetId="31">#REF!</definedName>
    <definedName name="spanners_level5" localSheetId="32">#REF!</definedName>
    <definedName name="spanners_level5" localSheetId="23">#REF!</definedName>
    <definedName name="spanners_level5" localSheetId="24">#REF!</definedName>
    <definedName name="spanners_level5" localSheetId="25">#REF!</definedName>
    <definedName name="spanners_level5" localSheetId="26">#REF!</definedName>
    <definedName name="spanners_level5" localSheetId="21">#REF!</definedName>
    <definedName name="spanners_level5">#REF!</definedName>
    <definedName name="spanners_levelV" localSheetId="22">#REF!</definedName>
    <definedName name="spanners_levelV" localSheetId="27">#REF!</definedName>
    <definedName name="spanners_levelV" localSheetId="28">#REF!</definedName>
    <definedName name="spanners_levelV" localSheetId="29">#REF!</definedName>
    <definedName name="spanners_levelV" localSheetId="30">#REF!</definedName>
    <definedName name="spanners_levelV" localSheetId="31">#REF!</definedName>
    <definedName name="spanners_levelV" localSheetId="32">#REF!</definedName>
    <definedName name="spanners_levelV" localSheetId="23">#REF!</definedName>
    <definedName name="spanners_levelV" localSheetId="24">#REF!</definedName>
    <definedName name="spanners_levelV" localSheetId="25">#REF!</definedName>
    <definedName name="spanners_levelV" localSheetId="26">#REF!</definedName>
    <definedName name="spanners_levelV" localSheetId="21">#REF!</definedName>
    <definedName name="spanners_levelV">#REF!</definedName>
    <definedName name="spanners_levelX" localSheetId="22">#REF!</definedName>
    <definedName name="spanners_levelX" localSheetId="27">#REF!</definedName>
    <definedName name="spanners_levelX" localSheetId="28">#REF!</definedName>
    <definedName name="spanners_levelX" localSheetId="29">#REF!</definedName>
    <definedName name="spanners_levelX" localSheetId="30">#REF!</definedName>
    <definedName name="spanners_levelX" localSheetId="31">#REF!</definedName>
    <definedName name="spanners_levelX" localSheetId="32">#REF!</definedName>
    <definedName name="spanners_levelX" localSheetId="23">#REF!</definedName>
    <definedName name="spanners_levelX" localSheetId="24">#REF!</definedName>
    <definedName name="spanners_levelX" localSheetId="25">#REF!</definedName>
    <definedName name="spanners_levelX" localSheetId="26">#REF!</definedName>
    <definedName name="spanners_levelX" localSheetId="21">#REF!</definedName>
    <definedName name="spanners_levelX">#REF!</definedName>
    <definedName name="spanners_levelY" localSheetId="22">#REF!</definedName>
    <definedName name="spanners_levelY" localSheetId="27">#REF!</definedName>
    <definedName name="spanners_levelY" localSheetId="28">#REF!</definedName>
    <definedName name="spanners_levelY" localSheetId="29">#REF!</definedName>
    <definedName name="spanners_levelY" localSheetId="30">#REF!</definedName>
    <definedName name="spanners_levelY" localSheetId="31">#REF!</definedName>
    <definedName name="spanners_levelY" localSheetId="32">#REF!</definedName>
    <definedName name="spanners_levelY" localSheetId="23">#REF!</definedName>
    <definedName name="spanners_levelY" localSheetId="24">#REF!</definedName>
    <definedName name="spanners_levelY" localSheetId="25">#REF!</definedName>
    <definedName name="spanners_levelY" localSheetId="26">#REF!</definedName>
    <definedName name="spanners_levelY" localSheetId="21">#REF!</definedName>
    <definedName name="spanners_levelY">#REF!</definedName>
    <definedName name="spanners_levelZ" localSheetId="22">#REF!</definedName>
    <definedName name="spanners_levelZ" localSheetId="27">#REF!</definedName>
    <definedName name="spanners_levelZ" localSheetId="28">#REF!</definedName>
    <definedName name="spanners_levelZ" localSheetId="29">#REF!</definedName>
    <definedName name="spanners_levelZ" localSheetId="30">#REF!</definedName>
    <definedName name="spanners_levelZ" localSheetId="31">#REF!</definedName>
    <definedName name="spanners_levelZ" localSheetId="32">#REF!</definedName>
    <definedName name="spanners_levelZ" localSheetId="23">#REF!</definedName>
    <definedName name="spanners_levelZ" localSheetId="24">#REF!</definedName>
    <definedName name="spanners_levelZ" localSheetId="25">#REF!</definedName>
    <definedName name="spanners_levelZ" localSheetId="26">#REF!</definedName>
    <definedName name="spanners_levelZ" localSheetId="21">#REF!</definedName>
    <definedName name="spanners_levelZ">#REF!</definedName>
    <definedName name="stub_lines" localSheetId="22">#REF!</definedName>
    <definedName name="stub_lines" localSheetId="27">#REF!</definedName>
    <definedName name="stub_lines" localSheetId="28">#REF!</definedName>
    <definedName name="stub_lines" localSheetId="29">#REF!</definedName>
    <definedName name="stub_lines" localSheetId="30">#REF!</definedName>
    <definedName name="stub_lines" localSheetId="31">#REF!</definedName>
    <definedName name="stub_lines" localSheetId="32">#REF!</definedName>
    <definedName name="stub_lines" localSheetId="23">#REF!</definedName>
    <definedName name="stub_lines" localSheetId="24">#REF!</definedName>
    <definedName name="stub_lines" localSheetId="25">#REF!</definedName>
    <definedName name="stub_lines" localSheetId="26">#REF!</definedName>
    <definedName name="stub_lines" localSheetId="21">#REF!</definedName>
    <definedName name="stub_lines">#REF!</definedName>
    <definedName name="Table_DE.4b__Sources_of_private_wealth_accumulation_in_Germany__1870_2010___Multiplicative_decomposition">[5]TableDE4b!$A$3</definedName>
    <definedName name="temp" localSheetId="22">#REF!</definedName>
    <definedName name="temp" localSheetId="27">#REF!</definedName>
    <definedName name="temp" localSheetId="28">#REF!</definedName>
    <definedName name="temp" localSheetId="29">#REF!</definedName>
    <definedName name="temp" localSheetId="30">#REF!</definedName>
    <definedName name="temp" localSheetId="31">#REF!</definedName>
    <definedName name="temp" localSheetId="32">#REF!</definedName>
    <definedName name="temp" localSheetId="23">#REF!</definedName>
    <definedName name="temp" localSheetId="24">#REF!</definedName>
    <definedName name="temp" localSheetId="25">#REF!</definedName>
    <definedName name="temp" localSheetId="26">#REF!</definedName>
    <definedName name="temp" localSheetId="21">#REF!</definedName>
    <definedName name="temp">#REF!</definedName>
    <definedName name="test" localSheetId="22">[1]Регион!#REF!</definedName>
    <definedName name="test" localSheetId="27">[1]Регион!#REF!</definedName>
    <definedName name="test" localSheetId="28">[1]Регион!#REF!</definedName>
    <definedName name="test" localSheetId="29">[1]Регион!#REF!</definedName>
    <definedName name="test" localSheetId="30">[1]Регион!#REF!</definedName>
    <definedName name="test" localSheetId="31">[1]Регион!#REF!</definedName>
    <definedName name="test" localSheetId="32">[1]Регион!#REF!</definedName>
    <definedName name="test" localSheetId="23">[1]Регион!#REF!</definedName>
    <definedName name="test" localSheetId="24">[1]Регион!#REF!</definedName>
    <definedName name="test" localSheetId="21">[1]Регион!#REF!</definedName>
    <definedName name="test">[1]Регион!#REF!</definedName>
    <definedName name="titles" localSheetId="22">#REF!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23">#REF!</definedName>
    <definedName name="titles" localSheetId="24">#REF!</definedName>
    <definedName name="titles" localSheetId="25">#REF!</definedName>
    <definedName name="titles" localSheetId="26">#REF!</definedName>
    <definedName name="titles" localSheetId="21">#REF!</definedName>
    <definedName name="titles">#REF!</definedName>
    <definedName name="totals" localSheetId="22">#REF!</definedName>
    <definedName name="totals" localSheetId="27">#REF!</definedName>
    <definedName name="totals" localSheetId="28">#REF!</definedName>
    <definedName name="totals" localSheetId="29">#REF!</definedName>
    <definedName name="totals" localSheetId="30">#REF!</definedName>
    <definedName name="totals" localSheetId="31">#REF!</definedName>
    <definedName name="totals" localSheetId="32">#REF!</definedName>
    <definedName name="totals" localSheetId="23">#REF!</definedName>
    <definedName name="totals" localSheetId="24">#REF!</definedName>
    <definedName name="totals" localSheetId="25">#REF!</definedName>
    <definedName name="totals" localSheetId="26">#REF!</definedName>
    <definedName name="totals" localSheetId="21">#REF!</definedName>
    <definedName name="totals">#REF!</definedName>
    <definedName name="tt" localSheetId="22">#REF!</definedName>
    <definedName name="tt" localSheetId="27">#REF!</definedName>
    <definedName name="tt" localSheetId="28">#REF!</definedName>
    <definedName name="tt" localSheetId="29">#REF!</definedName>
    <definedName name="tt" localSheetId="30">#REF!</definedName>
    <definedName name="tt" localSheetId="31">#REF!</definedName>
    <definedName name="tt" localSheetId="32">#REF!</definedName>
    <definedName name="tt" localSheetId="23">#REF!</definedName>
    <definedName name="tt" localSheetId="24">#REF!</definedName>
    <definedName name="tt" localSheetId="25">#REF!</definedName>
    <definedName name="tt" localSheetId="26">#REF!</definedName>
    <definedName name="tt" localSheetId="21">#REF!</definedName>
    <definedName name="tt">#REF!</definedName>
    <definedName name="xxx" localSheetId="22">#REF!</definedName>
    <definedName name="xxx" localSheetId="27">#REF!</definedName>
    <definedName name="xxx" localSheetId="28">#REF!</definedName>
    <definedName name="xxx" localSheetId="29">#REF!</definedName>
    <definedName name="xxx" localSheetId="30">#REF!</definedName>
    <definedName name="xxx" localSheetId="31">#REF!</definedName>
    <definedName name="xxx" localSheetId="32">#REF!</definedName>
    <definedName name="xxx" localSheetId="23">#REF!</definedName>
    <definedName name="xxx" localSheetId="24">#REF!</definedName>
    <definedName name="xxx" localSheetId="25">#REF!</definedName>
    <definedName name="xxx" localSheetId="26">#REF!</definedName>
    <definedName name="xxx" localSheetId="21">#REF!</definedName>
    <definedName name="xxx">#REF!</definedName>
    <definedName name="Year">[4]Output!$C$4:$C$38</definedName>
    <definedName name="YearLabel">[4]Output!$B$15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4" i="66"/>
  <c r="F36" i="66"/>
  <c r="F35" i="66"/>
  <c r="AG11" i="66"/>
  <c r="E34" i="66"/>
  <c r="AG14" i="66"/>
  <c r="E36" i="66"/>
  <c r="E35" i="66"/>
  <c r="D34" i="66"/>
  <c r="D36" i="66"/>
  <c r="D35" i="66"/>
  <c r="C34" i="66"/>
  <c r="C36" i="66"/>
  <c r="C35" i="66"/>
  <c r="B34" i="66"/>
  <c r="B36" i="66"/>
  <c r="B35" i="66"/>
  <c r="C37" i="66"/>
  <c r="D37" i="66"/>
  <c r="D42" i="66"/>
  <c r="AG23"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F41" i="66"/>
  <c r="AR23" i="66"/>
  <c r="AQ23" i="66"/>
  <c r="AP23" i="66"/>
  <c r="AR22" i="66"/>
  <c r="AQ22" i="66"/>
  <c r="AP22" i="66"/>
  <c r="C7" i="66"/>
  <c r="C8" i="66"/>
  <c r="C9" i="66"/>
  <c r="E10" i="66"/>
  <c r="C11" i="66"/>
  <c r="V11" i="66"/>
  <c r="W11" i="66"/>
  <c r="C12" i="66"/>
  <c r="W12" i="66"/>
  <c r="V12" i="66"/>
  <c r="E13" i="66"/>
  <c r="V13" i="66"/>
  <c r="W13" i="66"/>
  <c r="C14" i="66"/>
  <c r="V14" i="66"/>
  <c r="W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N23" i="66"/>
  <c r="C24" i="66"/>
  <c r="AI25" i="66"/>
  <c r="AJ25" i="66"/>
  <c r="AK25" i="66"/>
  <c r="B37" i="66"/>
  <c r="B38" i="66"/>
  <c r="C38" i="66"/>
  <c r="D38" i="66"/>
  <c r="F38" i="66"/>
  <c r="F40" i="66"/>
  <c r="B4" i="65"/>
  <c r="AG21" i="66"/>
  <c r="E39" i="66"/>
  <c r="B40" i="66"/>
  <c r="AG17" i="66"/>
  <c r="D32" i="8"/>
  <c r="C32" i="8"/>
  <c r="D48" i="8"/>
  <c r="V48" i="8"/>
  <c r="C48" i="8"/>
  <c r="U48" i="8"/>
  <c r="D68" i="8"/>
  <c r="Y68" i="8"/>
  <c r="C68" i="8"/>
  <c r="X68" i="8"/>
  <c r="D63" i="8"/>
  <c r="Y63" i="8"/>
  <c r="C63" i="8"/>
  <c r="X63" i="8"/>
  <c r="D58" i="8"/>
  <c r="Y58" i="8"/>
  <c r="C58" i="8"/>
  <c r="X58" i="8"/>
  <c r="D53" i="8"/>
  <c r="Y53" i="8"/>
  <c r="C53" i="8"/>
  <c r="X53" i="8"/>
  <c r="D46" i="8"/>
  <c r="Y46" i="8"/>
  <c r="C46" i="8"/>
  <c r="X46" i="8"/>
  <c r="D44" i="8"/>
  <c r="Y44" i="8"/>
  <c r="C44" i="8"/>
  <c r="X44" i="8"/>
  <c r="D39" i="8"/>
  <c r="Y39" i="8"/>
  <c r="C39" i="8"/>
  <c r="X39" i="8"/>
  <c r="D37" i="8"/>
  <c r="Y37" i="8"/>
  <c r="C37" i="8"/>
  <c r="X37" i="8"/>
  <c r="D29" i="8"/>
  <c r="Y29" i="8"/>
  <c r="C29" i="8"/>
  <c r="X29" i="8"/>
  <c r="D25" i="8"/>
  <c r="Y25" i="8"/>
  <c r="C25" i="8"/>
  <c r="X25" i="8"/>
  <c r="D24" i="8"/>
  <c r="Y24" i="8"/>
  <c r="C24" i="8"/>
  <c r="X24" i="8"/>
  <c r="D18" i="8"/>
  <c r="Y18" i="8"/>
  <c r="C18" i="8"/>
  <c r="X18" i="8"/>
  <c r="D16" i="8"/>
  <c r="Y16" i="8"/>
  <c r="C16" i="8"/>
  <c r="X16" i="8"/>
  <c r="D13" i="8"/>
  <c r="Y13" i="8"/>
  <c r="C13" i="8"/>
  <c r="X13" i="8"/>
  <c r="D9" i="8"/>
  <c r="Y9" i="8"/>
  <c r="C9" i="8"/>
  <c r="X9" i="8"/>
  <c r="D7" i="8"/>
  <c r="Y7" i="8"/>
  <c r="C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F24" i="9"/>
  <c r="K24" i="9"/>
  <c r="L24" i="9"/>
  <c r="C29" i="9"/>
  <c r="E29" i="9"/>
  <c r="F29" i="9"/>
  <c r="K29" i="9"/>
  <c r="L29" i="9"/>
  <c r="C30" i="9"/>
  <c r="E30" i="9"/>
  <c r="F30" i="9"/>
  <c r="I30" i="9"/>
  <c r="K30" i="9"/>
  <c r="L30" i="9"/>
  <c r="B35" i="9"/>
  <c r="C35" i="9"/>
  <c r="E35" i="9"/>
  <c r="F35" i="9"/>
  <c r="K35" i="9"/>
  <c r="L35" i="9"/>
  <c r="B40" i="9"/>
  <c r="C40" i="9"/>
  <c r="E40" i="9"/>
  <c r="F40" i="9"/>
  <c r="G40" i="9"/>
  <c r="L40" i="9"/>
  <c r="B43" i="9"/>
  <c r="C43" i="9"/>
  <c r="J43" i="9"/>
  <c r="E43" i="9"/>
  <c r="F43" i="9"/>
  <c r="K43" i="9"/>
  <c r="L43" i="9"/>
  <c r="B48" i="9"/>
  <c r="C48" i="9"/>
  <c r="E48" i="9"/>
  <c r="F48" i="9"/>
  <c r="G48" i="9"/>
  <c r="K48" i="9"/>
  <c r="L48" i="9"/>
  <c r="B50" i="9"/>
  <c r="C50" i="9"/>
  <c r="E50" i="9"/>
  <c r="F50" i="9"/>
  <c r="G50" i="9"/>
  <c r="K50" i="9"/>
  <c r="L50" i="9"/>
  <c r="B55" i="9"/>
  <c r="C55" i="9"/>
  <c r="E55" i="9"/>
  <c r="F55" i="9"/>
  <c r="G55" i="9"/>
  <c r="H55" i="9"/>
  <c r="L55" i="9"/>
  <c r="B59" i="9"/>
  <c r="C59" i="9"/>
  <c r="E59" i="9"/>
  <c r="F59" i="9"/>
  <c r="G59" i="9"/>
  <c r="H59" i="9"/>
  <c r="L59" i="9"/>
  <c r="B64" i="9"/>
  <c r="C64" i="9"/>
  <c r="J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K40" i="9"/>
  <c r="N40" i="9"/>
  <c r="J35" i="9"/>
  <c r="O35" i="9"/>
  <c r="J79" i="9"/>
  <c r="M79" i="9"/>
  <c r="J59" i="9"/>
  <c r="K59" i="9"/>
  <c r="M59" i="9"/>
  <c r="J48" i="9"/>
  <c r="N48" i="9"/>
  <c r="O43" i="9"/>
  <c r="M35" i="9"/>
  <c r="J30" i="9"/>
  <c r="M30" i="9"/>
  <c r="I29" i="9"/>
  <c r="J20" i="9"/>
  <c r="M20" i="9"/>
  <c r="O6"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<sst xmlns="http://schemas.openxmlformats.org/spreadsheetml/2006/main" count="617" uniqueCount="233">
  <si>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</si>
  <si>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</si>
  <si>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</si>
  <si>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</si>
  <si>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14: La frontière et la propriété: la construction de l'égalité</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</si>
  <si>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</si>
  <si>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</si>
  <si>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</si>
  <si>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</si>
  <si>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</si>
  <si>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</si>
  <si>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</si>
  <si>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</si>
  <si>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</si>
  <si>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</si>
  <si>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</si>
  <si>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</si>
  <si>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</si>
  <si>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</si>
  <si>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</si>
  <si>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</si>
  <si>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</si>
  <si>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</si>
  <si>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</si>
  <si>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</si>
  <si>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</si>
  <si>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</si>
  <si>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</si>
  <si>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</si>
  <si>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</si>
  <si>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</si>
  <si>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</si>
  <si>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</si>
  <si>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</si>
  <si>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</si>
  <si>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</si>
  <si>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</si>
  <si>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</si>
  <si>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</si>
  <si>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</si>
  <si>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</si>
  <si>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</si>
  <si>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</si>
  <si>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</si>
  <si>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</si>
  <si>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</si>
  <si>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</si>
  <si>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</si>
  <si>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</si>
  <si>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</si>
  <si>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</si>
  <si>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</si>
  <si>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</si>
  <si>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</si>
  <si>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</si>
  <si>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</si>
  <si>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</si>
  <si>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</si>
  <si>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</si>
  <si>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</si>
  <si>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</si>
  <si>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</si>
  <si>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</si>
  <si>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</si>
  <si>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</si>
  <si>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</si>
  <si>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</si>
  <si>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</si>
  <si>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</si>
  <si>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</si>
  <si>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</si>
  <si>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</si>
  <si>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</si>
  <si>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</si>
  <si>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</si>
  <si>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</si>
  <si>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</si>
  <si>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</si>
  <si>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</si>
  <si>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</si>
  <si>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</si>
  <si>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</si>
  <si>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</si>
  <si>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</si>
  <si>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</si>
  <si>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</si>
  <si>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</si>
  <si>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</si>
  <si>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</si>
  <si>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</si>
  <si>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</si>
  <si>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</si>
  <si>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</si>
  <si>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</si>
  <si>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</si>
  <si>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</si>
  <si>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</si>
  <si>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</si>
  <si>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</si>
  <si>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</si>
  <si>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</si>
  <si>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</si>
  <si>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</si>
  <si>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</si>
  <si>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</si>
  <si>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</si>
  <si>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</si>
  <si>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</si>
  <si>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</si>
  <si>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</si>
  <si>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</si>
  <si>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</si>
  <si>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</si>
  <si>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</si>
  <si>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</si>
  <si>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</si>
  <si>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</si>
  <si>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</si>
  <si>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</si>
  <si>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</si>
  <si>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</si>
  <si>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</si>
  <si>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</si>
  <si>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</si>
  <si>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</si>
  <si>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</si>
  <si>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</si>
  <si>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</si>
  <si>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</si>
  <si>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</si>
  <si>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</si>
  <si>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</si>
  <si>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</si>
  <si>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</si>
  <si>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</si>
  <si>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</si>
  <si>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</si>
  <si>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</si>
  <si>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</si>
  <si>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</si>
  <si>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</si>
  <si>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</si>
  <si>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</si>
  <si>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</si>
  <si>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</si>
  <si>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</si>
  <si>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</si>
  <si>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</si>
  <si>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</si>
  <si>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</si>
  <si>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</si>
  <si>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</si>
  <si>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</si>
  <si>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</si>
  <si>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</si>
  <si>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</si>
  <si>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</si>
  <si>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</si>
  <si>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</si>
  <si>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</si>
  <si>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</si>
  <si>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</si>
  <si>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</si>
  <si>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</si>
  <si>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</si>
  <si>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</si>
  <si>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</si>
  <si>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</si>
  <si>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</si>
  <si>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</si>
  <si>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</si>
  <si>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</si>
  <si>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</si>
  <si>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</si>
  <si>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</si>
  <si>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</si>
  <si>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</si>
  <si>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</si>
  <si>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</si>
  <si>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</si>
  <si>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</si>
  <si>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</si>
  <si>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</si>
  <si>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</si>
  <si>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</si>
  <si>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</si>
  <si>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</si>
  <si>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</si>
  <si>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</si>
  <si>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</si>
  <si>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</si>
  <si>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</si>
  <si>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</si>
  <si>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</si>
  <si>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</si>
  <si>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</si>
  <si>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</si>
  <si>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</si>
  <si>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</si>
  <si>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</si>
  <si>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</si>
  <si>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</si>
  <si>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</si>
  <si>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</si>
  <si>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</si>
  <si>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</si>
  <si>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</si>
  <si>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</si>
  <si>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</si>
  <si>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</si>
  <si>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</si>
  <si>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</si>
  <si>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</si>
  <si>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</si>
  <si>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</si>
  <si>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</si>
  <si>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</si>
  <si>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</si>
  <si>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r>
      <t>Election présidentielle 2017 (1</t>
    </r>
    <r>
      <rPr>
        <vertAlign val="superscript"/>
        <sz val="13"/>
        <color theme="1"/>
        <rFont val="Arial"/>
        <family val="2"/>
      </rPr>
      <t>er</t>
    </r>
    <r>
      <rPr>
        <sz val="13"/>
        <color theme="1"/>
        <rFont val="Arial"/>
        <family val="2"/>
      </rPr>
      <t xml:space="preserve"> tour)</t>
    </r>
  </si>
  <si>
    <t>"Il y a trop d'immigrés en France" (% d'accord)</t>
  </si>
  <si>
    <t>"Pour établir la justice sociale, il faut prendre aux riches et donner aux pauvres" (% d'accord)</t>
  </si>
  <si>
    <t>Diplômés du supérieur (%)</t>
  </si>
  <si>
    <t>Revenu mensuel &gt; 4000€ (%)</t>
  </si>
  <si>
    <r>
      <rPr>
        <b/>
        <sz val="14"/>
        <color theme="1"/>
        <rFont val="Arial"/>
        <family val="2"/>
      </rPr>
      <t xml:space="preserve">Mélenchon /Hamon  </t>
    </r>
    <r>
      <rPr>
        <sz val="14"/>
        <color theme="1"/>
        <rFont val="Arial"/>
        <family val="2"/>
      </rPr>
      <t xml:space="preserve">         (vote "égalitaire-internationaliste")</t>
    </r>
  </si>
  <si>
    <r>
      <rPr>
        <b/>
        <sz val="14"/>
        <color theme="1"/>
        <rFont val="Arial"/>
        <family val="2"/>
      </rPr>
      <t>Macron</t>
    </r>
    <r>
      <rPr>
        <sz val="14"/>
        <color theme="1"/>
        <rFont val="Arial"/>
        <family val="2"/>
      </rPr>
      <t xml:space="preserve">          (vote "inégalitaire-internationaliste")</t>
    </r>
  </si>
  <si>
    <r>
      <rPr>
        <b/>
        <sz val="14"/>
        <color theme="1"/>
        <rFont val="Arial"/>
        <family val="2"/>
      </rPr>
      <t xml:space="preserve">Fillon  </t>
    </r>
    <r>
      <rPr>
        <sz val="14"/>
        <color theme="1"/>
        <rFont val="Arial"/>
        <family val="2"/>
      </rPr>
      <t xml:space="preserve">            (vote "inégalitaire-nativiste")</t>
    </r>
  </si>
  <si>
    <r>
      <rPr>
        <b/>
        <sz val="14"/>
        <color theme="1"/>
        <rFont val="Arial"/>
        <family val="2"/>
      </rPr>
      <t>Le Pen           /Dupont-Aignan</t>
    </r>
    <r>
      <rPr>
        <sz val="14"/>
        <color theme="1"/>
        <rFont val="Arial"/>
        <family val="2"/>
      </rPr>
      <t xml:space="preserve">           (vote "égalitaire-nativiste")</t>
    </r>
  </si>
  <si>
    <t>Ensemble des votants</t>
  </si>
  <si>
    <t>Tableau 14.1. Le conflit politico-idéologique en France en 2017: un électorat divisé en quatre quarts</t>
  </si>
  <si>
    <t>Propriétaires de leur logement (%)</t>
  </si>
  <si>
    <r>
      <rPr>
        <b/>
        <sz val="12"/>
        <color theme="1"/>
        <rFont val="Arial"/>
        <family val="2"/>
      </rPr>
      <t xml:space="preserve">Lecture. </t>
    </r>
    <r>
      <rPr>
        <sz val="12"/>
        <color theme="1"/>
        <rFont val="Arial"/>
        <family val="2"/>
      </rPr>
      <t xml:space="preserve">En 2017, 28% des électeurs du premier tour ont voté pour Mélenchon/Hamon; 32% d'entre eux considèrent qu'il y a trop d'immigrés en France (contre 56% en moyenne pour l'ensemble des votants), et 67% qu'il faut prendre aux riches pour donner aux pauvres (contre 51% en moyenne). En ce sens cet électorat est idéologiquement "égalitaire-internationaliste" (pro-immigrés, pro-pauvres), alors que l'électorat Macron est "inégalitaire-internationaliste" (pro-immigrés, pro-riches), l'électorat Fillon "inégalitaire-nativiste" (anti-immigrés, pro-riches), l'électorat Le Pen/Dupont Aignan "égalitaire-nativiste" (anti-immigrés, pro-pauvres). </t>
    </r>
    <r>
      <rPr>
        <b/>
        <sz val="12"/>
        <color theme="1"/>
        <rFont val="Arial Narrow"/>
        <family val="2"/>
      </rPr>
      <t>Note</t>
    </r>
    <r>
      <rPr>
        <sz val="12"/>
        <color theme="1"/>
        <rFont val="Arial Narrow"/>
        <family val="2"/>
      </rPr>
      <t xml:space="preserve">: les votes pour Arthaud/Poutou (2%) et Asselineau/Cheminade/Lassale (2%) ont été ajouté aux votes Mélenchon/Hamon et Fillon.    </t>
    </r>
    <r>
      <rPr>
        <b/>
        <sz val="12"/>
        <color theme="1"/>
        <rFont val="Arial Narrow"/>
        <family val="2"/>
      </rPr>
      <t>Sources et séries</t>
    </r>
    <r>
      <rPr>
        <sz val="12"/>
        <color theme="1"/>
        <rFont val="Arial Narrow"/>
        <family val="2"/>
      </rPr>
      <t>: voir piketty.pse.ens.fr/ideologie.</t>
    </r>
  </si>
  <si>
    <t>Séries utilisées pour le graphique sur le vote par décile de revenu (données issues de Tables T1962, etc., T2012 et Piketty2018AppendixFrance.xlsx)</t>
  </si>
  <si>
    <t>(dernière révision: 25/7/2019)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</si>
</sst>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b/>
      <sz val="14"/>
      <color theme="1"/>
      <name val="Arial"/>
      <family val="2"/>
    </font>
    <font>
      <sz val="14"/>
      <color theme="1"/>
      <name val="Arial"/>
      <family val="2"/>
    </font>
    <font>
      <sz val="13"/>
      <color theme="1"/>
      <name val="Arial"/>
      <family val="2"/>
    </font>
    <font>
      <vertAlign val="superscript"/>
      <sz val="13"/>
      <color theme="1"/>
      <name val="Arial"/>
      <family val="2"/>
    </font>
    <font>
      <b/>
      <sz val="16"/>
      <color theme="1"/>
      <name val="Arial"/>
      <family val="2"/>
    </font>
    <font>
      <sz val="12"/>
      <color theme="1"/>
      <name val="Calibri"/>
      <family val="2"/>
      <scheme val="minor"/>
    </font>
    <font>
      <sz val="12"/>
      <color theme="1"/>
      <name val="Arial Narrow"/>
      <family val="2"/>
    </font>
    <font>
      <b/>
      <sz val="12"/>
      <color theme="1"/>
      <name val="Arial Narrow"/>
      <family val="2"/>
    </font>
  </fonts>
  <fills count="2">
    <fill>
      <patternFill patternType="none"/>
    </fill>
    <fill>
      <patternFill patternType="gray125"/>
    </fill>
  </fills>
  <borders count="16">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0" fontId="5" fillId="0" borderId="0"/>
    <xf numFmtId="0" fontId="5" fillId="0" borderId="0"/>
    <xf numFmtId="0" fontId="15" fillId="0" borderId="0"/>
  </cellStyleXfs>
  <cellXfs count="158">
    <xf numFmtId="0" fontId="0" fillId="0" borderId="0" xfId="0"/>
    <xf numFmtId="0" fontId="3" fillId="0" borderId="0" xfId="0" applyFont="1"/>
    <xf numFmtId="0" fontId="4" fillId="0" borderId="0" xfId="0" applyFont="1"/>
    <xf numFmtId="0" fontId="3" fillId="0" borderId="3" xfId="0" applyFont="1" applyBorder="1" applyAlignment="1">
      <alignment horizontal="center"/>
    </xf>
    <xf numFmtId="9" fontId="3" fillId="0" borderId="0" xfId="0" applyNumberFormat="1" applyFont="1" applyAlignment="1">
      <alignment horizontal="center"/>
    </xf>
    <xf numFmtId="9" fontId="3" fillId="0" borderId="0" xfId="0" applyNumberFormat="1" applyFont="1" applyBorder="1" applyAlignment="1">
      <alignment horizontal="center"/>
    </xf>
    <xf numFmtId="9" fontId="3" fillId="0" borderId="3" xfId="0" applyNumberFormat="1" applyFont="1" applyBorder="1" applyAlignment="1">
      <alignment horizontal="center"/>
    </xf>
    <xf numFmtId="9" fontId="3"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3" fillId="0" borderId="2" xfId="0" applyFont="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xf numFmtId="0" fontId="3" fillId="0" borderId="0" xfId="0" applyFont="1" applyAlignment="1">
      <alignment horizontal="left"/>
    </xf>
    <xf numFmtId="0" fontId="4" fillId="0" borderId="0" xfId="0" applyFont="1" applyBorder="1" applyAlignment="1">
      <alignment horizontal="left" vertical="center" wrapText="1"/>
    </xf>
    <xf numFmtId="0" fontId="3" fillId="0" borderId="6" xfId="0" applyFont="1" applyBorder="1" applyAlignment="1">
      <alignment horizontal="center" vertical="center" wrapText="1"/>
    </xf>
    <xf numFmtId="9" fontId="3" fillId="0" borderId="9" xfId="0" applyNumberFormat="1" applyFont="1" applyBorder="1" applyAlignment="1">
      <alignment horizontal="center"/>
    </xf>
    <xf numFmtId="9" fontId="3" fillId="0" borderId="4" xfId="0" applyNumberFormat="1" applyFont="1" applyBorder="1" applyAlignment="1">
      <alignment horizont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xf>
    <xf numFmtId="0" fontId="0" fillId="0" borderId="11" xfId="0" applyBorder="1"/>
    <xf numFmtId="9" fontId="3" fillId="0" borderId="10" xfId="0" applyNumberFormat="1" applyFont="1" applyBorder="1" applyAlignment="1">
      <alignment horizontal="center"/>
    </xf>
    <xf numFmtId="9" fontId="3"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4" fillId="0" borderId="0" xfId="0" applyFont="1" applyAlignment="1">
      <alignment horizontal="left"/>
    </xf>
    <xf numFmtId="0" fontId="3" fillId="0" borderId="5" xfId="0" applyFont="1" applyBorder="1" applyAlignment="1">
      <alignment horizontal="center" vertical="center" wrapText="1"/>
    </xf>
    <xf numFmtId="0" fontId="3" fillId="0" borderId="5" xfId="0" applyFont="1" applyBorder="1" applyAlignment="1">
      <alignment horizontal="center"/>
    </xf>
    <xf numFmtId="9" fontId="0" fillId="0" borderId="5" xfId="0" applyNumberFormat="1" applyBorder="1"/>
    <xf numFmtId="0" fontId="3" fillId="0" borderId="4" xfId="0" applyFont="1" applyBorder="1" applyAlignment="1">
      <alignment horizontal="center"/>
    </xf>
    <xf numFmtId="0" fontId="0" fillId="0" borderId="4" xfId="0" applyBorder="1"/>
    <xf numFmtId="164" fontId="3" fillId="0" borderId="3" xfId="0" applyNumberFormat="1" applyFont="1" applyBorder="1" applyAlignment="1">
      <alignment horizontal="center"/>
    </xf>
    <xf numFmtId="10" fontId="3" fillId="0" borderId="3" xfId="0" applyNumberFormat="1" applyFont="1" applyBorder="1" applyAlignment="1">
      <alignment horizontal="center"/>
    </xf>
    <xf numFmtId="164" fontId="3" fillId="0" borderId="5" xfId="0" applyNumberFormat="1" applyFont="1" applyBorder="1" applyAlignment="1">
      <alignment horizontal="center"/>
    </xf>
    <xf numFmtId="164" fontId="0" fillId="0" borderId="0" xfId="0" applyNumberFormat="1"/>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left"/>
    </xf>
    <xf numFmtId="9" fontId="9" fillId="0" borderId="3" xfId="0" applyNumberFormat="1"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0" xfId="0" applyFont="1" applyBorder="1" applyAlignment="1">
      <alignment horizontal="left"/>
    </xf>
    <xf numFmtId="9" fontId="9" fillId="0" borderId="5" xfId="0" applyNumberFormat="1" applyFont="1" applyBorder="1" applyAlignment="1">
      <alignment horizontal="center"/>
    </xf>
    <xf numFmtId="0" fontId="3" fillId="0" borderId="0" xfId="0" applyFont="1" applyBorder="1" applyAlignment="1">
      <alignment horizontal="left"/>
    </xf>
    <xf numFmtId="0" fontId="3" fillId="0" borderId="10" xfId="0" applyFont="1" applyBorder="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vertical="center"/>
    </xf>
    <xf numFmtId="164" fontId="9" fillId="0" borderId="0" xfId="0" applyNumberFormat="1" applyFont="1" applyAlignment="1">
      <alignment horizontal="center"/>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 xfId="0" applyBorder="1"/>
    <xf numFmtId="0" fontId="3" fillId="0" borderId="15" xfId="0" applyFont="1" applyBorder="1" applyAlignment="1"/>
    <xf numFmtId="0" fontId="3" fillId="0" borderId="10" xfId="0" applyFont="1" applyBorder="1" applyAlignment="1"/>
    <xf numFmtId="0" fontId="3" fillId="0" borderId="9" xfId="0" applyFont="1" applyBorder="1" applyAlignment="1"/>
    <xf numFmtId="0" fontId="3"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xf numFmtId="9" fontId="0" fillId="0" borderId="3" xfId="0" applyNumberFormat="1" applyBorder="1"/>
    <xf numFmtId="0" fontId="3" fillId="0" borderId="6" xfId="0" applyFont="1" applyBorder="1" applyAlignment="1">
      <alignment horizontal="center" vertical="center" wrapText="1"/>
    </xf>
    <xf numFmtId="0" fontId="3" fillId="0" borderId="10" xfId="0" applyFont="1" applyBorder="1" applyAlignment="1">
      <alignment horizontal="left"/>
    </xf>
    <xf numFmtId="0" fontId="3" fillId="0" borderId="10" xfId="0" applyFont="1" applyBorder="1" applyAlignment="1">
      <alignment horizontal="center"/>
    </xf>
    <xf numFmtId="0" fontId="3" fillId="0" borderId="1" xfId="0" applyFont="1" applyBorder="1" applyAlignment="1">
      <alignment horizontal="center" vertical="center" wrapText="1"/>
    </xf>
    <xf numFmtId="9" fontId="10" fillId="0" borderId="14" xfId="0" applyNumberFormat="1" applyFont="1" applyBorder="1" applyAlignment="1">
      <alignment horizontal="center" vertical="center"/>
    </xf>
    <xf numFmtId="9" fontId="11" fillId="0" borderId="14"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vertical="center" wrapText="1"/>
    </xf>
    <xf numFmtId="9" fontId="3" fillId="0" borderId="6" xfId="0" applyNumberFormat="1" applyFont="1" applyBorder="1" applyAlignment="1">
      <alignment horizontal="center"/>
    </xf>
    <xf numFmtId="0" fontId="3" fillId="0" borderId="12" xfId="0" applyFont="1" applyBorder="1" applyAlignment="1">
      <alignment horizontal="left"/>
    </xf>
    <xf numFmtId="0" fontId="3" fillId="0" borderId="12" xfId="0" applyFont="1" applyBorder="1" applyAlignment="1">
      <alignment horizontal="left" vertical="center"/>
    </xf>
    <xf numFmtId="0" fontId="3" fillId="0" borderId="0" xfId="0" applyNumberFormat="1" applyFont="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9" fontId="3" fillId="0" borderId="3" xfId="0" applyNumberFormat="1" applyFont="1" applyFill="1" applyBorder="1" applyAlignment="1">
      <alignment horizontal="center"/>
    </xf>
    <xf numFmtId="0" fontId="2" fillId="0" borderId="0" xfId="0" applyFont="1"/>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7" xfId="0" applyFont="1" applyBorder="1" applyAlignment="1">
      <alignment horizontal="center"/>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vertical="center" wrapText="1"/>
    </xf>
    <xf numFmtId="0" fontId="3" fillId="0" borderId="8" xfId="0" applyFont="1" applyBorder="1" applyAlignment="1">
      <alignment horizontal="left"/>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3" fillId="0" borderId="14" xfId="0" applyFont="1" applyBorder="1" applyAlignment="1">
      <alignment horizont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3" fillId="0" borderId="15" xfId="0" applyFont="1" applyBorder="1" applyAlignment="1">
      <alignment horizontal="left"/>
    </xf>
    <xf numFmtId="0" fontId="3"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cellXfs>
  <cellStyles count="4">
    <cellStyle name="Normal" xfId="0" builtinId="0"/>
    <cellStyle name="Normal 14" xfId="2"/>
    <cellStyle name="Normal 2" xfId="1"/>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6.xml"/><Relationship Id="rId39"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4.xml"/><Relationship Id="rId32" Type="http://schemas.openxmlformats.org/officeDocument/2006/relationships/worksheet" Target="worksheets/sheet1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3.xml"/><Relationship Id="rId28" Type="http://schemas.openxmlformats.org/officeDocument/2006/relationships/worksheet" Target="worksheets/sheet8.xml"/><Relationship Id="rId36" Type="http://schemas.openxmlformats.org/officeDocument/2006/relationships/externalLink" Target="externalLinks/externalLink3.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11.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2.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i="0" baseline="0">
                <a:effectLst/>
                <a:latin typeface="Arial"/>
                <a:cs typeface="Arial"/>
              </a:rPr>
              <a:t>Graphique 14.1. Clivages sociaux et conflit politique en France, 1955-2020</a:t>
            </a:r>
            <a:endParaRPr lang="fr-FR" sz="1600" b="0" baseline="0">
              <a:latin typeface="Arial" panose="020B0604020202020204" pitchFamily="34" charset="0"/>
              <a:cs typeface="Arial" panose="020B0604020202020204" pitchFamily="34" charset="0"/>
            </a:endParaRPr>
          </a:p>
        </c:rich>
      </c:tx>
      <c:layout>
        <c:manualLayout>
          <c:xMode val="edge"/>
          <c:yMode val="edge"/>
          <c:x val="0.12712027707767101"/>
          <c:y val="2.24259318347555E-3"/>
        </c:manualLayout>
      </c:layout>
      <c:overlay val="0"/>
      <c:spPr>
        <a:noFill/>
        <a:ln w="25400">
          <a:noFill/>
        </a:ln>
      </c:spPr>
    </c:title>
    <c:autoTitleDeleted val="0"/>
    <c:plotArea>
      <c:layout>
        <c:manualLayout>
          <c:layoutTarget val="inner"/>
          <c:xMode val="edge"/>
          <c:yMode val="edge"/>
          <c:x val="7.9314119206622097E-2"/>
          <c:y val="5.2120138362495003E-2"/>
          <c:w val="0.881790953490451"/>
          <c:h val="0.73756350684754401"/>
        </c:manualLayout>
      </c:layout>
      <c:lineChart>
        <c:grouping val="standard"/>
        <c:varyColors val="0"/>
        <c:ser>
          <c:idx val="6"/>
          <c:order val="0"/>
          <c:tx>
            <c:v>Différence entre le % vote pour les partis de gauche parmi les 10% des électeurs les plus diplômés et les 90% les moins diplômés (après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DataG14.1!$E$6:$E$71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c:v>0.11651276864743246</c:v>
                </c:pt>
                <c:pt idx="57">
                  <c:v>0.11928701358374189</c:v>
                </c:pt>
                <c:pt idx="6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(après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Différence entre le % vote pour les partis de gauche parmi les 10% des patrimoines les plus élevés et les 90% les moins élevés (après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DataG14.1!$F$6:$F$71</c:f>
              <c:numCache>
                <c:formatCode>0%</c:formatCode>
                <c:ptCount val="66"/>
                <c:pt idx="1">
                  <c:v>-0.18250049371153509</c:v>
                </c:pt>
                <c:pt idx="3">
                  <c:v>-0.15997786332843955</c:v>
                </c:pt>
                <c:pt idx="7">
                  <c:v>-0.13656483582212908</c:v>
                </c:pt>
                <c:pt idx="10">
                  <c:v>-8.2299219271055102E-2</c:v>
                </c:pt>
                <c:pt idx="12">
                  <c:v>-7.1554552502775162E-2</c:v>
                </c:pt>
                <c:pt idx="18">
                  <c:v>-3.7139368852281113E-2</c:v>
                </c:pt>
                <c:pt idx="19">
                  <c:v>-1.5768425674411911E-2</c:v>
                </c:pt>
                <c:pt idx="23">
                  <c:v>-2.9240258200280395E-2</c:v>
                </c:pt>
                <c:pt idx="31">
                  <c:v>8.5152493042539926E-4</c:v>
                </c:pt>
                <c:pt idx="33">
                  <c:v>-1.2576865769079577E-2</c:v>
                </c:pt>
                <c:pt idx="38">
                  <c:v>6.8364227384867832E-2</c:v>
                </c:pt>
                <c:pt idx="40">
                  <c:v>5.844180327770368E-2</c:v>
                </c:pt>
                <c:pt idx="47">
                  <c:v>5.7215876930579099E-2</c:v>
                </c:pt>
                <c:pt idx="52">
                  <c:v>8.9616851940772443E-2</c:v>
                </c:pt>
                <c:pt idx="57">
                  <c:v>8.8939412412408395E-2</c:v>
                </c:pt>
                <c:pt idx="62">
                  <c:v>0.11978026600810762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DataG14.1!$G$6:$G$71</c:f>
              <c:numCache>
                <c:formatCode>0%</c:formatCode>
                <c:ptCount val="66"/>
                <c:pt idx="1">
                  <c:v>-0.11217581251012354</c:v>
                </c:pt>
                <c:pt idx="3">
                  <c:v>-8.9653182127027997E-2</c:v>
                </c:pt>
                <c:pt idx="7">
                  <c:v>-5.7166329065972118E-2</c:v>
                </c:pt>
                <c:pt idx="10">
                  <c:v>-1.2392836109421698E-2</c:v>
                </c:pt>
                <c:pt idx="12">
                  <c:v>6.702045094802947E-3</c:v>
                </c:pt>
                <c:pt idx="18">
                  <c:v>2.237308606579656E-2</c:v>
                </c:pt>
                <c:pt idx="19">
                  <c:v>4.1053738487293483E-2</c:v>
                </c:pt>
                <c:pt idx="23">
                  <c:v>2.1410037103960687E-2</c:v>
                </c:pt>
                <c:pt idx="31">
                  <c:v>5.4741221481651337E-2</c:v>
                </c:pt>
                <c:pt idx="33">
                  <c:v>3.9954131253284196E-2</c:v>
                </c:pt>
                <c:pt idx="38">
                  <c:v>0.13067668325144272</c:v>
                </c:pt>
                <c:pt idx="40">
                  <c:v>0.11124433448744059</c:v>
                </c:pt>
                <c:pt idx="47">
                  <c:v>0.10642053890240787</c:v>
                </c:pt>
                <c:pt idx="52">
                  <c:v>0.14340868535409246</c:v>
                </c:pt>
                <c:pt idx="57">
                  <c:v>0.14963461475507539</c:v>
                </c:pt>
                <c:pt idx="62">
                  <c:v>0.17357209942142768</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550944344"/>
        <c:axId val="550944736"/>
      </c:lineChart>
      <c:catAx>
        <c:axId val="5509443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4736"/>
        <c:crossesAt val="0"/>
        <c:auto val="1"/>
        <c:lblAlgn val="ctr"/>
        <c:lblOffset val="100"/>
        <c:tickLblSkip val="5"/>
        <c:tickMarkSkip val="5"/>
        <c:noMultiLvlLbl val="0"/>
      </c:catAx>
      <c:valAx>
        <c:axId val="550944736"/>
        <c:scaling>
          <c:orientation val="minMax"/>
          <c:max val="0.34"/>
          <c:min val="-0.3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50944344"/>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9.1299035055393801E-2"/>
          <c:y val="5.7562732682359799E-2"/>
          <c:w val="0.65377677043341498"/>
          <c:h val="0.215329962139740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a:t>Graphique</a:t>
            </a:r>
            <a:r>
              <a:rPr lang="fr-FR" sz="1600" baseline="0"/>
              <a:t> 14.10. Le renversement du clivage éducatif en France 1956-2017</a:t>
            </a:r>
            <a:endParaRPr lang="fr-FR" sz="1600"/>
          </a:p>
        </c:rich>
      </c:tx>
      <c:overlay val="0"/>
    </c:title>
    <c:autoTitleDeleted val="0"/>
    <c:plotArea>
      <c:layout>
        <c:manualLayout>
          <c:layoutTarget val="inner"/>
          <c:xMode val="edge"/>
          <c:yMode val="edge"/>
          <c:x val="8.7274599557738794E-2"/>
          <c:y val="6.4546825006975894E-2"/>
          <c:w val="0.90209102294021004"/>
          <c:h val="0.74729606969303397"/>
        </c:manualLayout>
      </c:layout>
      <c:barChart>
        <c:barDir val="col"/>
        <c:grouping val="clustered"/>
        <c:varyColors val="0"/>
        <c:ser>
          <c:idx val="0"/>
          <c:order val="0"/>
          <c:tx>
            <c:v>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DataG14.10!$O$7:$O$24</c:f>
              <c:numCache>
                <c:formatCode>0%</c:formatCode>
                <c:ptCount val="18"/>
                <c:pt idx="0">
                  <c:v>0.56814226508140564</c:v>
                </c:pt>
                <c:pt idx="1">
                  <c:v>0.47113782167434692</c:v>
                </c:pt>
                <c:pt idx="2">
                  <c:v>0.47646182775497437</c:v>
                </c:pt>
                <c:pt idx="3">
                  <c:v>0.45961373954844076</c:v>
                </c:pt>
                <c:pt idx="4">
                  <c:v>0.45728887572800914</c:v>
                </c:pt>
                <c:pt idx="5">
                  <c:v>0.48371654748916626</c:v>
                </c:pt>
                <c:pt idx="6">
                  <c:v>0.47861975431442261</c:v>
                </c:pt>
                <c:pt idx="7">
                  <c:v>0.49186849594116211</c:v>
                </c:pt>
                <c:pt idx="8">
                  <c:v>0.51</c:v>
                </c:pt>
                <c:pt idx="9">
                  <c:v>0.47895285487174988</c:v>
                </c:pt>
                <c:pt idx="10">
                  <c:v>0.53681939840316772</c:v>
                </c:pt>
                <c:pt idx="11">
                  <c:v>0.41974303126335144</c:v>
                </c:pt>
                <c:pt idx="12">
                  <c:v>0.44475610554218292</c:v>
                </c:pt>
                <c:pt idx="13">
                  <c:v>0.45239844918251038</c:v>
                </c:pt>
                <c:pt idx="14">
                  <c:v>0.3839411735534668</c:v>
                </c:pt>
                <c:pt idx="15">
                  <c:v>0.39146226644515991</c:v>
                </c:pt>
                <c:pt idx="16">
                  <c:v>0.46591855585575104</c:v>
                </c:pt>
                <c:pt idx="17">
                  <c:v>0.42000000000000004</c:v>
                </c:pt>
              </c:numCache>
            </c:numRef>
          </c:val>
          <c:extLst/>
        </c:ser>
        <c:ser>
          <c:idx val="1"/>
          <c:order val="1"/>
          <c:tx>
            <c:v>Secondaire</c:v>
          </c:tx>
          <c:spPr>
            <a:solidFill>
              <a:schemeClr val="accent3"/>
            </a:solidFill>
            <a:ln>
              <a:solidFill>
                <a:schemeClr val="bg1"/>
              </a:solidFill>
            </a:ln>
          </c:spPr>
          <c:invertIfNegative val="0"/>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DataG14.10!$P$7:$P$24</c:f>
              <c:numCache>
                <c:formatCode>0%</c:formatCode>
                <c:ptCount val="18"/>
                <c:pt idx="0">
                  <c:v>0.49441137287639297</c:v>
                </c:pt>
                <c:pt idx="1">
                  <c:v>0.3474394178152479</c:v>
                </c:pt>
                <c:pt idx="2">
                  <c:v>0.36663396179735558</c:v>
                </c:pt>
                <c:pt idx="3">
                  <c:v>0.42735108104129976</c:v>
                </c:pt>
                <c:pt idx="4">
                  <c:v>0.4111886064052489</c:v>
                </c:pt>
                <c:pt idx="5">
                  <c:v>0.47207978624736791</c:v>
                </c:pt>
                <c:pt idx="6">
                  <c:v>0.50527119043396906</c:v>
                </c:pt>
                <c:pt idx="7">
                  <c:v>0.5280148327482812</c:v>
                </c:pt>
                <c:pt idx="8">
                  <c:v>0.54</c:v>
                </c:pt>
                <c:pt idx="9">
                  <c:v>0.46988608056041858</c:v>
                </c:pt>
                <c:pt idx="10">
                  <c:v>0.5529327496269506</c:v>
                </c:pt>
                <c:pt idx="11">
                  <c:v>0.41539330405363428</c:v>
                </c:pt>
                <c:pt idx="12">
                  <c:v>0.48147356432635036</c:v>
                </c:pt>
                <c:pt idx="13">
                  <c:v>0.49479390434964382</c:v>
                </c:pt>
                <c:pt idx="14">
                  <c:v>0.43088468997622886</c:v>
                </c:pt>
                <c:pt idx="15">
                  <c:v>0.48819399153632759</c:v>
                </c:pt>
                <c:pt idx="16">
                  <c:v>0.4960988315114303</c:v>
                </c:pt>
                <c:pt idx="17">
                  <c:v>0.54</c:v>
                </c:pt>
              </c:numCache>
            </c:numRef>
          </c:val>
        </c:ser>
        <c:ser>
          <c:idx val="2"/>
          <c:order val="2"/>
          <c:tx>
            <c:v>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DataG14.10!$Q$7:$Q$24</c:f>
              <c:numCache>
                <c:formatCode>0%</c:formatCode>
                <c:ptCount val="18"/>
                <c:pt idx="0">
                  <c:v>0.37039555191993701</c:v>
                </c:pt>
                <c:pt idx="1">
                  <c:v>0.26601919531822205</c:v>
                </c:pt>
                <c:pt idx="2">
                  <c:v>0.30611094832420349</c:v>
                </c:pt>
                <c:pt idx="3">
                  <c:v>0.3826875916249427</c:v>
                </c:pt>
                <c:pt idx="4">
                  <c:v>0.39407391504083439</c:v>
                </c:pt>
                <c:pt idx="5">
                  <c:v>0.43886524411849986</c:v>
                </c:pt>
                <c:pt idx="6">
                  <c:v>0.49347637106184894</c:v>
                </c:pt>
                <c:pt idx="7">
                  <c:v>0.49796907084828435</c:v>
                </c:pt>
                <c:pt idx="8">
                  <c:v>0.5</c:v>
                </c:pt>
                <c:pt idx="9">
                  <c:v>0.45735579265471693</c:v>
                </c:pt>
                <c:pt idx="10">
                  <c:v>0.51102843663727859</c:v>
                </c:pt>
                <c:pt idx="11">
                  <c:v>0.46746021459819237</c:v>
                </c:pt>
                <c:pt idx="12">
                  <c:v>0.48957948689923264</c:v>
                </c:pt>
                <c:pt idx="13">
                  <c:v>0.49396097422199203</c:v>
                </c:pt>
                <c:pt idx="14">
                  <c:v>0.51565243152535822</c:v>
                </c:pt>
                <c:pt idx="15">
                  <c:v>0.55780470687486516</c:v>
                </c:pt>
                <c:pt idx="16">
                  <c:v>0.57618878030107101</c:v>
                </c:pt>
                <c:pt idx="17">
                  <c:v>0.6100000000000001</c:v>
                </c:pt>
              </c:numCache>
            </c:numRef>
          </c:val>
        </c:ser>
        <c:dLbls>
          <c:showLegendKey val="0"/>
          <c:showVal val="0"/>
          <c:showCatName val="0"/>
          <c:showSerName val="0"/>
          <c:showPercent val="0"/>
          <c:showBubbleSize val="0"/>
        </c:dLbls>
        <c:gapWidth val="150"/>
        <c:axId val="550955712"/>
        <c:axId val="550956104"/>
        <c:extLst>
          <c:ext xmlns:c15="http://schemas.microsoft.com/office/drawing/2012/chart" uri="{02D57815-91ED-43cb-92C2-25804820EDAC}">
            <c15:filteredBarSeries>
              <c15:ser>
                <c:idx val="4"/>
                <c:order val="3"/>
                <c:tx>
                  <c:v>Vote supérieur court</c:v>
                </c:tx>
                <c:invertIfNegative val="0"/>
                <c:cat>
                  <c:numRef>
                    <c:extLst>
                      <c:ext uri="{02D57815-91ED-43cb-92C2-25804820EDAC}">
                        <c15:formulaRef>
                          <c15:sqref>DataG14.10!$A$7:$A$24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c:ext uri="{02D57815-91ED-43cb-92C2-25804820EDAC}">
                        <c15:formulaRef>
                          <c15:sqref>DataG14.10!$S$7:$S$24</c15:sqref>
                        </c15:formulaRef>
                      </c:ext>
                    </c:extLst>
                    <c:numCache>
                      <c:formatCode>0%</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Cache>
                  </c:numRef>
                </c:val>
              </c15:ser>
            </c15:filteredBarSeries>
            <c15:filteredBarSeries>
              <c15:ser>
                <c:idx val="3"/>
                <c:order val="4"/>
                <c:tx>
                  <c:v>Vote supérieur long</c:v>
                </c:tx>
                <c:invertIfNegative val="0"/>
                <c:cat>
                  <c:numRef>
                    <c:extLst xmlns:c15="http://schemas.microsoft.com/office/drawing/2012/chart">
                      <c:ext xmlns:c15="http://schemas.microsoft.com/office/drawing/2012/chart" uri="{02D57815-91ED-43cb-92C2-25804820EDAC}">
                        <c15:formulaRef>
                          <c15:sqref>DataG14.10!$A$7:$A$24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xmlns:c15="http://schemas.microsoft.com/office/drawing/2012/chart">
                      <c:ext xmlns:c15="http://schemas.microsoft.com/office/drawing/2012/chart" uri="{02D57815-91ED-43cb-92C2-25804820EDAC}">
                        <c15:formulaRef>
                          <c15:sqref>DataG14.10!$T$7:$T$24</c15:sqref>
                        </c15:formulaRef>
                      </c:ext>
                    </c:extLst>
                    <c:numCache>
                      <c:formatCode>0%</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Cache>
                  </c:numRef>
                </c:val>
              </c15:ser>
            </c15:filteredBarSeries>
          </c:ext>
        </c:extLst>
      </c:barChart>
      <c:catAx>
        <c:axId val="55095571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50956104"/>
        <c:crosses val="autoZero"/>
        <c:auto val="1"/>
        <c:lblAlgn val="ctr"/>
        <c:lblOffset val="100"/>
        <c:noMultiLvlLbl val="0"/>
      </c:catAx>
      <c:valAx>
        <c:axId val="550956104"/>
        <c:scaling>
          <c:orientation val="minMax"/>
          <c:max val="0.65"/>
          <c:min val="0.2"/>
        </c:scaling>
        <c:delete val="0"/>
        <c:axPos val="l"/>
        <c:majorGridlines/>
        <c:title>
          <c:tx>
            <c:rich>
              <a:bodyPr/>
              <a:lstStyle/>
              <a:p>
                <a:pPr>
                  <a:defRPr/>
                </a:pPr>
                <a:r>
                  <a:rPr lang="fr-FR" sz="1200" b="0">
                    <a:latin typeface="Arial Narrow" panose="020B0606020202030204" pitchFamily="34" charset="0"/>
                    <a:cs typeface="Arial" panose="020B0604020202020204" pitchFamily="34" charset="0"/>
                  </a:rPr>
                  <a:t>Vote</a:t>
                </a:r>
                <a:r>
                  <a:rPr lang="fr-FR" sz="1200" b="0" baseline="0">
                    <a:latin typeface="Arial Narrow" panose="020B0606020202030204" pitchFamily="34" charset="0"/>
                    <a:cs typeface="Arial" panose="020B0604020202020204" pitchFamily="34" charset="0"/>
                  </a:rPr>
                  <a:t> pour les partis de gauche en fonction du plus haut diplôme obtenu</a:t>
                </a:r>
                <a:endParaRPr lang="fr-FR" sz="1200" b="0">
                  <a:latin typeface="Arial Narrow" panose="020B0606020202030204" pitchFamily="34" charset="0"/>
                  <a:cs typeface="Arial" panose="020B0604020202020204" pitchFamily="34" charset="0"/>
                </a:endParaRPr>
              </a:p>
            </c:rich>
          </c:tx>
          <c:layout>
            <c:manualLayout>
              <c:xMode val="edge"/>
              <c:yMode val="edge"/>
              <c:x val="2.4751513093133502E-3"/>
              <c:y val="8.0462930181848399E-2"/>
            </c:manualLayout>
          </c:layout>
          <c:overlay val="0"/>
        </c:title>
        <c:numFmt formatCode="0%" sourceLinked="0"/>
        <c:majorTickMark val="out"/>
        <c:minorTickMark val="none"/>
        <c:tickLblPos val="nextTo"/>
        <c:txPr>
          <a:bodyPr/>
          <a:lstStyle/>
          <a:p>
            <a:pPr>
              <a:defRPr sz="1500" b="1" i="0">
                <a:latin typeface="Arial"/>
              </a:defRPr>
            </a:pPr>
            <a:endParaRPr lang="fr-FR"/>
          </a:p>
        </c:txPr>
        <c:crossAx val="550955712"/>
        <c:crosses val="autoZero"/>
        <c:crossBetween val="between"/>
      </c:valAx>
      <c:spPr>
        <a:ln w="25400">
          <a:solidFill>
            <a:schemeClr val="tx1"/>
          </a:solidFill>
        </a:ln>
      </c:spPr>
    </c:plotArea>
    <c:legend>
      <c:legendPos val="t"/>
      <c:layout>
        <c:manualLayout>
          <c:xMode val="edge"/>
          <c:yMode val="edge"/>
          <c:x val="0.29578621169295699"/>
          <c:y val="8.47548358684721E-2"/>
          <c:w val="0.40980809872972401"/>
          <c:h val="0.108964155938334"/>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14.11. La gauche et les diplômés en France 1955-2020</a:t>
            </a:r>
            <a:endParaRPr lang="fr-FR" sz="1600" b="0" baseline="0">
              <a:latin typeface="Arial" panose="020B0604020202020204" pitchFamily="34" charset="0"/>
              <a:cs typeface="Arial" panose="020B0604020202020204" pitchFamily="34" charset="0"/>
            </a:endParaRPr>
          </a:p>
        </c:rich>
      </c:tx>
      <c:layout>
        <c:manualLayout>
          <c:xMode val="edge"/>
          <c:yMode val="edge"/>
          <c:x val="0.17530148302086401"/>
          <c:y val="2.2466349258158098E-3"/>
        </c:manualLayout>
      </c:layout>
      <c:overlay val="0"/>
      <c:spPr>
        <a:noFill/>
        <a:ln w="25400">
          <a:noFill/>
        </a:ln>
      </c:spPr>
    </c:title>
    <c:autoTitleDeleted val="0"/>
    <c:plotArea>
      <c:layout>
        <c:manualLayout>
          <c:layoutTarget val="inner"/>
          <c:xMode val="edge"/>
          <c:yMode val="edge"/>
          <c:x val="8.07052838341656E-2"/>
          <c:y val="5.4405994337734999E-2"/>
          <c:w val="0.881790953490451"/>
          <c:h val="0.74881876494504496"/>
        </c:manualLayout>
      </c:layout>
      <c:lineChart>
        <c:grouping val="standard"/>
        <c:varyColors val="0"/>
        <c:ser>
          <c:idx val="6"/>
          <c:order val="0"/>
          <c:tx>
            <c:v>Différence entre le % vote pour les partis de gauche parmi les diplômés du supérieur et les non-diplômés du supérieur</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Après contrôles pour âge, sexe, situation de famille,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550956888"/>
        <c:axId val="550957280"/>
        <c:extLst>
          <c:ext xmlns:c15="http://schemas.microsoft.com/office/drawing/2012/chart" uri="{02D57815-91ED-43cb-92C2-25804820EDAC}">
            <c15:filteredLineSeries>
              <c15:ser>
                <c:idx val="3"/>
                <c:order val="3"/>
                <c:tx>
                  <c:v>After controlling for age, sex, income, wealth, father's occupation</c:v>
                </c:tx>
                <c:spPr>
                  <a:ln>
                    <a:solidFill>
                      <a:srgbClr val="FFFF00"/>
                    </a:solidFill>
                  </a:ln>
                </c:spPr>
                <c:marker>
                  <c:symbol val="circle"/>
                  <c:size val="7"/>
                  <c:spPr>
                    <a:solidFill>
                      <a:srgbClr val="FFFF00"/>
                    </a:solidFill>
                    <a:ln>
                      <a:solidFill>
                        <a:srgbClr val="FFFF00"/>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DataG14.11!$AH$6:$AH$71</c15:sqref>
                        </c15:formulaRef>
                      </c:ext>
                    </c:extLst>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numRef>
                </c:val>
                <c:smooth val="0"/>
              </c15:ser>
            </c15:filteredLineSeries>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xmlns:c15="http://schemas.microsoft.com/office/drawing/2012/chart">
                      <c:ext xmlns:c15="http://schemas.microsoft.com/office/drawing/2012/char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xmlns:c15="http://schemas.microsoft.com/office/drawing/2012/chart">
                      <c:ext xmlns:c15="http://schemas.microsoft.com/office/drawing/2012/char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5509568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0957280"/>
        <c:crossesAt val="0"/>
        <c:auto val="1"/>
        <c:lblAlgn val="ctr"/>
        <c:lblOffset val="100"/>
        <c:tickLblSkip val="5"/>
        <c:tickMarkSkip val="5"/>
        <c:noMultiLvlLbl val="0"/>
      </c:catAx>
      <c:valAx>
        <c:axId val="550957280"/>
        <c:scaling>
          <c:orientation val="minMax"/>
          <c:max val="0.1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6888"/>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4033464566929"/>
          <c:y val="0.54220357645635597"/>
          <c:w val="0.74358038057742804"/>
          <c:h val="0.2278828426218640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a:cs typeface="Arial"/>
              </a:rPr>
              <a:t>Graphique 14.12. Conflit politique et revenu en France, 1958-2012</a:t>
            </a:r>
          </a:p>
        </c:rich>
      </c:tx>
      <c:layout>
        <c:manualLayout>
          <c:xMode val="edge"/>
          <c:yMode val="edge"/>
          <c:x val="0.16419706911636001"/>
          <c:y val="2.2285455166621598E-3"/>
        </c:manualLayout>
      </c:layout>
      <c:overlay val="0"/>
      <c:spPr>
        <a:noFill/>
        <a:ln w="25400">
          <a:noFill/>
        </a:ln>
      </c:spPr>
    </c:title>
    <c:autoTitleDeleted val="0"/>
    <c:plotArea>
      <c:layout>
        <c:manualLayout>
          <c:layoutTarget val="inner"/>
          <c:xMode val="edge"/>
          <c:yMode val="edge"/>
          <c:x val="0.108488079615048"/>
          <c:y val="5.8842780886851603E-2"/>
          <c:w val="0.85228729221347299"/>
          <c:h val="0.744218376956995"/>
        </c:manualLayout>
      </c:layout>
      <c:lineChart>
        <c:grouping val="standard"/>
        <c:varyColors val="0"/>
        <c:ser>
          <c:idx val="18"/>
          <c:order val="0"/>
          <c:tx>
            <c:v>1958</c:v>
          </c:tx>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DataG14.12!$B$5:$B$16</c:f>
              <c:numCache>
                <c:formatCode>0%</c:formatCode>
                <c:ptCount val="12"/>
                <c:pt idx="0">
                  <c:v>0.38275879621505737</c:v>
                </c:pt>
                <c:pt idx="1">
                  <c:v>0.4386131763458252</c:v>
                </c:pt>
                <c:pt idx="2">
                  <c:v>0.47816941142082214</c:v>
                </c:pt>
                <c:pt idx="3">
                  <c:v>0.49366763234138489</c:v>
                </c:pt>
                <c:pt idx="4">
                  <c:v>0.5098799467086792</c:v>
                </c:pt>
                <c:pt idx="5">
                  <c:v>0.50305485725402832</c:v>
                </c:pt>
                <c:pt idx="6">
                  <c:v>0.40844637155532837</c:v>
                </c:pt>
                <c:pt idx="7">
                  <c:v>0.42078328132629395</c:v>
                </c:pt>
                <c:pt idx="8">
                  <c:v>0.39125290513038635</c:v>
                </c:pt>
                <c:pt idx="9">
                  <c:v>0.37298914790153503</c:v>
                </c:pt>
                <c:pt idx="10">
                  <c:v>0.3120015561580658</c:v>
                </c:pt>
                <c:pt idx="11">
                  <c:v>0.2037077397108078</c:v>
                </c:pt>
              </c:numCache>
            </c:numRef>
          </c:val>
          <c:smooth val="1"/>
        </c:ser>
        <c:ser>
          <c:idx val="19"/>
          <c:order val="1"/>
          <c:tx>
            <c:v>1962</c:v>
          </c:tx>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DataG14.12!$C$5:$C$16</c:f>
              <c:numCache>
                <c:formatCode>0%</c:formatCode>
                <c:ptCount val="12"/>
                <c:pt idx="0">
                  <c:v>0.38158389925956726</c:v>
                </c:pt>
                <c:pt idx="1">
                  <c:v>0.47305390238761902</c:v>
                </c:pt>
                <c:pt idx="2">
                  <c:v>0.49969068169593811</c:v>
                </c:pt>
                <c:pt idx="3">
                  <c:v>0.49639788269996643</c:v>
                </c:pt>
                <c:pt idx="4">
                  <c:v>0.49323740601539612</c:v>
                </c:pt>
                <c:pt idx="5">
                  <c:v>0.4885314404964447</c:v>
                </c:pt>
                <c:pt idx="6">
                  <c:v>0.42304354906082153</c:v>
                </c:pt>
                <c:pt idx="7">
                  <c:v>0.44007688760757446</c:v>
                </c:pt>
                <c:pt idx="8">
                  <c:v>0.42501506209373474</c:v>
                </c:pt>
                <c:pt idx="9">
                  <c:v>0.32474789023399353</c:v>
                </c:pt>
                <c:pt idx="10">
                  <c:v>0.23497229814529419</c:v>
                </c:pt>
                <c:pt idx="11">
                  <c:v>0.14576326310634613</c:v>
                </c:pt>
              </c:numCache>
            </c:numRef>
          </c:val>
          <c:smooth val="1"/>
        </c:ser>
        <c:ser>
          <c:idx val="14"/>
          <c:order val="5"/>
          <c:tx>
            <c:v>1974</c:v>
          </c:tx>
          <c:spPr>
            <a:ln>
              <a:solidFill>
                <a:schemeClr val="accent4"/>
              </a:solidFill>
            </a:ln>
          </c:spPr>
          <c:marker>
            <c:spPr>
              <a:solidFill>
                <a:schemeClr val="accent4"/>
              </a:solidFill>
              <a:ln>
                <a:solidFill>
                  <a:schemeClr val="accent4"/>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DataG14.12!$F$5:$F$16</c:f>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1"/>
        </c:ser>
        <c:ser>
          <c:idx val="0"/>
          <c:order val="8"/>
          <c:tx>
            <c:v>1978</c:v>
          </c:tx>
          <c:spPr>
            <a:ln w="38100">
              <a:solidFill>
                <a:srgbClr val="FFFF00"/>
              </a:solidFill>
            </a:ln>
          </c:spPr>
          <c:marker>
            <c:symbol val="triangle"/>
            <c:size val="10"/>
            <c:spPr>
              <a:solidFill>
                <a:srgbClr val="FFFF00"/>
              </a:solidFill>
              <a:ln>
                <a:solidFill>
                  <a:srgbClr val="FFFF00"/>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DataG14.12!$E$5:$E$16</c:f>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extLst xmlns:c15="http://schemas.microsoft.com/office/drawing/2012/chart"/>
            </c:numRef>
          </c:val>
          <c:smooth val="1"/>
        </c:ser>
        <c:ser>
          <c:idx val="17"/>
          <c:order val="10"/>
          <c:tx>
            <c:v>1986</c:v>
          </c:tx>
          <c:spPr>
            <a:ln>
              <a:solidFill>
                <a:schemeClr val="tx2"/>
              </a:solidFill>
            </a:ln>
          </c:spPr>
          <c:marker>
            <c:symbol val="circle"/>
            <c:size val="8"/>
            <c:spPr>
              <a:solidFill>
                <a:schemeClr val="tx2"/>
              </a:solidFill>
              <a:ln>
                <a:solidFill>
                  <a:schemeClr val="tx2"/>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DataG14.12!$I$5:$I$16</c:f>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extLst xmlns:c15="http://schemas.microsoft.com/office/drawing/2012/chart"/>
            </c:numRef>
          </c:val>
          <c:smooth val="1"/>
        </c:ser>
        <c:ser>
          <c:idx val="2"/>
          <c:order val="12"/>
          <c:tx>
            <c:v>1988</c:v>
          </c:tx>
          <c:spPr>
            <a:ln>
              <a:solidFill>
                <a:schemeClr val="accent2"/>
              </a:solidFill>
            </a:ln>
          </c:spPr>
          <c:marker>
            <c:symbol val="x"/>
            <c:size val="7"/>
            <c:spPr>
              <a:solidFill>
                <a:schemeClr val="accent2"/>
              </a:solidFill>
              <a:ln>
                <a:solidFill>
                  <a:schemeClr val="accent2"/>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DataG14.12!$H$5:$H$16</c:f>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extLst xmlns:c15="http://schemas.microsoft.com/office/drawing/2012/chart"/>
            </c:numRef>
          </c:val>
          <c:smooth val="1"/>
        </c:ser>
        <c:ser>
          <c:idx val="11"/>
          <c:order val="14"/>
          <c:tx>
            <c:v>1995</c:v>
          </c:tx>
          <c:spPr>
            <a:ln>
              <a:solidFill>
                <a:schemeClr val="accent5"/>
              </a:solidFill>
            </a:ln>
          </c:spPr>
          <c:marker>
            <c:symbol val="x"/>
            <c:size val="7"/>
            <c:spPr>
              <a:solidFill>
                <a:schemeClr val="accent5"/>
              </a:solidFill>
              <a:ln>
                <a:solidFill>
                  <a:schemeClr val="accent5"/>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DataG14.12!$J$5:$J$16</c:f>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extLst xmlns:c15="http://schemas.microsoft.com/office/drawing/2012/chart"/>
            </c:numRef>
          </c:val>
          <c:smooth val="0"/>
        </c:ser>
        <c:ser>
          <c:idx val="7"/>
          <c:order val="18"/>
          <c:tx>
            <c:v>2007</c:v>
          </c:tx>
          <c:spPr>
            <a:ln>
              <a:solidFill>
                <a:schemeClr val="accent6"/>
              </a:solidFill>
            </a:ln>
          </c:spPr>
          <c:marker>
            <c:symbol val="circle"/>
            <c:size val="10"/>
            <c:spPr>
              <a:solidFill>
                <a:schemeClr val="accent6"/>
              </a:solidFill>
              <a:ln>
                <a:solidFill>
                  <a:schemeClr val="accent6"/>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DataG14.12!$N$5:$N$16</c:f>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extLst xmlns:c15="http://schemas.microsoft.com/office/drawing/2012/chart"/>
            </c:numRef>
          </c:val>
          <c:smooth val="0"/>
        </c:ser>
        <c:ser>
          <c:idx val="4"/>
          <c:order val="20"/>
          <c:tx>
            <c:v>2012</c:v>
          </c:tx>
          <c:spPr>
            <a:ln w="41275">
              <a:solidFill>
                <a:schemeClr val="accent3"/>
              </a:solidFill>
            </a:ln>
          </c:spPr>
          <c:marker>
            <c:symbol val="triangle"/>
            <c:size val="10"/>
            <c:spPr>
              <a:solidFill>
                <a:schemeClr val="accent3"/>
              </a:solidFill>
              <a:ln>
                <a:solidFill>
                  <a:schemeClr val="accent3"/>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DataG14.12!$P$5:$P$16</c:f>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extLst xmlns:c15="http://schemas.microsoft.com/office/drawing/2012/chart"/>
            </c:numRef>
          </c:val>
          <c:smooth val="0"/>
        </c:ser>
        <c:dLbls>
          <c:showLegendKey val="0"/>
          <c:showVal val="0"/>
          <c:showCatName val="0"/>
          <c:showSerName val="0"/>
          <c:showPercent val="0"/>
          <c:showBubbleSize val="0"/>
        </c:dLbls>
        <c:marker val="1"/>
        <c:smooth val="0"/>
        <c:axId val="550958064"/>
        <c:axId val="550958456"/>
        <c:extLst>
          <c:ext xmlns:c15="http://schemas.microsoft.com/office/drawing/2012/chart" uri="{02D57815-91ED-43cb-92C2-25804820EDAC}">
            <c15:filteredLineSeries>
              <c15:ser>
                <c:idx val="20"/>
                <c:order val="2"/>
                <c:tx>
                  <c:v>1967</c:v>
                </c:tx>
                <c:cat>
                  <c:strRef>
                    <c:extLst>
                      <c:ex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DataG14.12!$D$5:$D$16</c15:sqref>
                        </c15:formulaRef>
                      </c:ext>
                    </c:extLst>
                    <c:numCache>
                      <c:formatCode>0%</c:formatCode>
                      <c:ptCount val="12"/>
                      <c:pt idx="0">
                        <c:v>0.39343056082725525</c:v>
                      </c:pt>
                      <c:pt idx="1">
                        <c:v>0.45820608735084534</c:v>
                      </c:pt>
                      <c:pt idx="2">
                        <c:v>0.48587989807128906</c:v>
                      </c:pt>
                      <c:pt idx="3">
                        <c:v>0.48627051711082458</c:v>
                      </c:pt>
                      <c:pt idx="4">
                        <c:v>0.50060862302780151</c:v>
                      </c:pt>
                      <c:pt idx="5">
                        <c:v>0.50060862302780151</c:v>
                      </c:pt>
                      <c:pt idx="6">
                        <c:v>0.49642890691757202</c:v>
                      </c:pt>
                      <c:pt idx="7">
                        <c:v>0.52209782600402832</c:v>
                      </c:pt>
                      <c:pt idx="8">
                        <c:v>0.38057965040206909</c:v>
                      </c:pt>
                      <c:pt idx="9">
                        <c:v>0.33271536231040955</c:v>
                      </c:pt>
                      <c:pt idx="10">
                        <c:v>0.25864756107330322</c:v>
                      </c:pt>
                      <c:pt idx="11">
                        <c:v>0.26209849119186401</c:v>
                      </c:pt>
                    </c:numCache>
                  </c:numRef>
                </c:val>
                <c:smooth val="0"/>
              </c15:ser>
            </c15:filteredLineSeries>
            <c15:filteredLineSeries>
              <c15:ser>
                <c:idx val="12"/>
                <c:order val="3"/>
                <c:tx>
                  <c:v>1973 patrimoine</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4"/>
                <c:tx>
                  <c:v>1973 revenu</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6"/>
                <c:tx>
                  <c:v>1974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DataG14.13!$C$5:$C$16</c15:sqref>
                        </c15:formulaRef>
                      </c:ext>
                    </c:extLst>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0"/>
              </c15:ser>
            </c15:filteredLineSeries>
            <c15:filteredLineSeries>
              <c15:ser>
                <c:idx val="6"/>
                <c:order val="7"/>
                <c:tx>
                  <c:v>1978 p</c:v>
                </c:tx>
                <c:spPr>
                  <a:ln w="38100">
                    <a:solidFill>
                      <a:srgbClr val="FFFF00"/>
                    </a:solidFill>
                  </a:ln>
                </c:spPr>
                <c:marker>
                  <c:symbol val="triangle"/>
                  <c:size val="9"/>
                  <c:spPr>
                    <a:solidFill>
                      <a:srgbClr val="FFFF00"/>
                    </a:solidFill>
                    <a:ln w="12700">
                      <a:solidFill>
                        <a:srgbClr val="FFFF00"/>
                      </a:solidFill>
                    </a:ln>
                  </c:spPr>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DataG14.13!$B$5:$B$16</c15:sqref>
                        </c15:formulaRef>
                      </c:ext>
                    </c:extLst>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6"/>
                <c:order val="9"/>
                <c:tx>
                  <c:v>1986 p</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DataG14.13!$F$5:$F$16</c15:sqref>
                        </c15:formulaRef>
                      </c:ext>
                    </c:extLst>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0"/>
              </c15:ser>
            </c15:filteredLineSeries>
            <c15:filteredLineSeries>
              <c15:ser>
                <c:idx val="1"/>
                <c:order val="11"/>
                <c:tx>
                  <c:v>1988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DataG14.13!$E$5:$E$16</c15:sqref>
                        </c15:formulaRef>
                      </c:ext>
                    </c:extLst>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0"/>
              </c15:ser>
            </c15:filteredLineSeries>
            <c15:filteredLineSeries>
              <c15:ser>
                <c:idx val="10"/>
                <c:order val="13"/>
                <c:tx>
                  <c:v>1995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DataG14.13!$G$5:$G$16</c15:sqref>
                        </c15:formulaRef>
                      </c:ext>
                    </c:extLst>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0"/>
              </c15:ser>
            </c15:filteredLineSeries>
            <c15:filteredLineSeries>
              <c15:ser>
                <c:idx val="8"/>
                <c:order val="15"/>
                <c:tx>
                  <c:v>2002 patrimoine</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6"/>
                <c:tx>
                  <c:v>2002 revenu</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5"/>
                <c:order val="17"/>
                <c:tx>
                  <c:v>2007 p</c:v>
                </c:tx>
                <c:marker>
                  <c:symbol val="circle"/>
                  <c:size val="9"/>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DataG14.13!$L$5:$L$16</c15:sqref>
                        </c15:formulaRef>
                      </c:ext>
                    </c:extLst>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0"/>
              </c15:ser>
            </c15:filteredLineSeries>
            <c15:filteredLineSeries>
              <c15:ser>
                <c:idx val="3"/>
                <c:order val="19"/>
                <c:tx>
                  <c:v>2012 p</c:v>
                </c:tx>
                <c:spPr>
                  <a:ln w="38100"/>
                </c:spPr>
                <c:marker>
                  <c:symbol val="triangle"/>
                  <c:size val="10"/>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DataG14.13!$O$5:$O$16</c15:sqref>
                        </c15:formulaRef>
                      </c:ext>
                    </c:extLst>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0"/>
              </c15:ser>
            </c15:filteredLineSeries>
          </c:ext>
        </c:extLst>
      </c:lineChart>
      <c:catAx>
        <c:axId val="5509580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50958456"/>
        <c:crossesAt val="0"/>
        <c:auto val="1"/>
        <c:lblAlgn val="ctr"/>
        <c:lblOffset val="100"/>
        <c:tickLblSkip val="1"/>
        <c:tickMarkSkip val="1"/>
        <c:noMultiLvlLbl val="0"/>
      </c:catAx>
      <c:valAx>
        <c:axId val="550958456"/>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pour la gauche en fonction du décile de revenu</a:t>
                </a:r>
                <a:endParaRPr lang="fr-FR" sz="1200"/>
              </a:p>
            </c:rich>
          </c:tx>
          <c:layout>
            <c:manualLayout>
              <c:xMode val="edge"/>
              <c:yMode val="edge"/>
              <c:x val="4.8697214085955103E-3"/>
              <c:y val="8.7695514440755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0958064"/>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6715198518768304"/>
          <c:y val="7.2601956755771996E-2"/>
          <c:w val="0.27860564112356001"/>
          <c:h val="0.2150222492588169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a:cs typeface="Arial"/>
              </a:rPr>
              <a:t>Graphique 14.13. Conflit politique et propriété en France, 1974-2012</a:t>
            </a:r>
          </a:p>
        </c:rich>
      </c:tx>
      <c:layout>
        <c:manualLayout>
          <c:xMode val="edge"/>
          <c:yMode val="edge"/>
          <c:x val="0.126699693788276"/>
          <c:y val="2.2286296829265402E-3"/>
        </c:manualLayout>
      </c:layout>
      <c:overlay val="0"/>
      <c:spPr>
        <a:noFill/>
        <a:ln w="25400">
          <a:noFill/>
        </a:ln>
      </c:spPr>
    </c:title>
    <c:autoTitleDeleted val="0"/>
    <c:plotArea>
      <c:layout>
        <c:manualLayout>
          <c:layoutTarget val="inner"/>
          <c:xMode val="edge"/>
          <c:yMode val="edge"/>
          <c:x val="0.11125181992088699"/>
          <c:y val="6.7858818785447403E-2"/>
          <c:w val="0.84674118287114497"/>
          <c:h val="0.73520233905839905"/>
        </c:manualLayout>
      </c:layout>
      <c:lineChart>
        <c:grouping val="standard"/>
        <c:varyColors val="0"/>
        <c:ser>
          <c:idx val="14"/>
          <c:order val="2"/>
          <c:tx>
            <c:v>1974</c:v>
          </c:tx>
          <c:spPr>
            <a:ln>
              <a:solidFill>
                <a:schemeClr val="accent4"/>
              </a:solidFill>
            </a:ln>
          </c:spPr>
          <c:marker>
            <c:spPr>
              <a:solidFill>
                <a:schemeClr val="accent4"/>
              </a:solidFill>
              <a:ln>
                <a:solidFill>
                  <a:schemeClr val="accent4"/>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DataG14.13!$C$5:$C$16</c:f>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1"/>
        </c:ser>
        <c:ser>
          <c:idx val="6"/>
          <c:order val="4"/>
          <c:tx>
            <c:v>1978</c:v>
          </c:tx>
          <c:spPr>
            <a:ln w="38100">
              <a:solidFill>
                <a:srgbClr val="FFFF00"/>
              </a:solidFill>
            </a:ln>
          </c:spPr>
          <c:marker>
            <c:symbol val="triangle"/>
            <c:size val="9"/>
            <c:spPr>
              <a:solidFill>
                <a:srgbClr val="FFFF00"/>
              </a:solidFill>
              <a:ln w="12700">
                <a:solidFill>
                  <a:srgbClr val="FFFF00"/>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DataG14.13!$B$5:$B$16</c:f>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6"/>
          <c:order val="6"/>
          <c:tx>
            <c:v>1986</c:v>
          </c:tx>
          <c:spPr>
            <a:ln>
              <a:solidFill>
                <a:schemeClr val="tx2"/>
              </a:solidFill>
            </a:ln>
          </c:spPr>
          <c:marker>
            <c:symbol val="circle"/>
            <c:size val="8"/>
            <c:spPr>
              <a:solidFill>
                <a:schemeClr val="tx2"/>
              </a:solidFill>
              <a:ln>
                <a:solidFill>
                  <a:schemeClr val="tx2"/>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DataG14.13!$F$5:$F$16</c:f>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1"/>
        </c:ser>
        <c:ser>
          <c:idx val="1"/>
          <c:order val="8"/>
          <c:tx>
            <c:v>1988</c:v>
          </c:tx>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DataG14.13!$E$5:$E$16</c:f>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1"/>
        </c:ser>
        <c:ser>
          <c:idx val="10"/>
          <c:order val="10"/>
          <c:tx>
            <c:v>1995</c:v>
          </c:tx>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DataG14.13!$G$5:$G$16</c:f>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1"/>
        </c:ser>
        <c:ser>
          <c:idx val="5"/>
          <c:order val="14"/>
          <c:tx>
            <c:v>2007</c:v>
          </c:tx>
          <c:marker>
            <c:symbol val="circle"/>
            <c:size val="9"/>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DataG14.13!$L$5:$L$16</c:f>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1"/>
        </c:ser>
        <c:ser>
          <c:idx val="3"/>
          <c:order val="16"/>
          <c:tx>
            <c:v>2012</c:v>
          </c:tx>
          <c:spPr>
            <a:ln w="38100">
              <a:solidFill>
                <a:schemeClr val="accent3"/>
              </a:solidFill>
            </a:ln>
          </c:spPr>
          <c:marker>
            <c:symbol val="triangle"/>
            <c:size val="10"/>
            <c:spPr>
              <a:solidFill>
                <a:schemeClr val="accent3"/>
              </a:solidFill>
              <a:ln>
                <a:solidFill>
                  <a:schemeClr val="accent3"/>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DataG14.13!$O$5:$O$16</c:f>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1"/>
        </c:ser>
        <c:dLbls>
          <c:showLegendKey val="0"/>
          <c:showVal val="0"/>
          <c:showCatName val="0"/>
          <c:showSerName val="0"/>
          <c:showPercent val="0"/>
          <c:showBubbleSize val="0"/>
        </c:dLbls>
        <c:marker val="1"/>
        <c:smooth val="0"/>
        <c:axId val="550959240"/>
        <c:axId val="550959632"/>
        <c:extLst>
          <c:ext xmlns:c15="http://schemas.microsoft.com/office/drawing/2012/chart" uri="{02D57815-91ED-43cb-92C2-25804820EDAC}">
            <c15:filteredLineSeries>
              <c15:ser>
                <c:idx val="12"/>
                <c:order val="0"/>
                <c:tx>
                  <c:v>1973 patrimoine</c:v>
                </c:tx>
                <c:cat>
                  <c:strRef>
                    <c:extLst>
                      <c:ex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1"/>
                <c:tx>
                  <c:v>1973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3"/>
                <c:tx>
                  <c:v>1974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DataG14.12!$F$5:$F$16</c15:sqref>
                        </c15:formulaRef>
                      </c:ext>
                    </c:extLst>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0"/>
              </c15:ser>
            </c15:filteredLineSeries>
            <c15:filteredLineSeries>
              <c15:ser>
                <c:idx val="0"/>
                <c:order val="5"/>
                <c:tx>
                  <c:v>1978 revenu</c:v>
                </c:tx>
                <c:spPr>
                  <a:ln w="38100"/>
                </c:spPr>
                <c:marker>
                  <c:symbol val="triangle"/>
                  <c:size val="10"/>
                </c:marker>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DataG14.12!$E$5:$E$16</c15:sqref>
                        </c15:formulaRef>
                      </c:ext>
                    </c:extLst>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numRef>
                </c:val>
                <c:smooth val="0"/>
              </c15:ser>
            </c15:filteredLineSeries>
            <c15:filteredLineSeries>
              <c15:ser>
                <c:idx val="17"/>
                <c:order val="7"/>
                <c:tx>
                  <c:v>1986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DataG14.12!$I$5:$I$16</c15:sqref>
                        </c15:formulaRef>
                      </c:ext>
                    </c:extLst>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numRef>
                </c:val>
                <c:smooth val="0"/>
              </c15:ser>
            </c15:filteredLineSeries>
            <c15:filteredLineSeries>
              <c15:ser>
                <c:idx val="2"/>
                <c:order val="9"/>
                <c:tx>
                  <c:v>1988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DataG14.12!$H$5:$H$16</c15:sqref>
                        </c15:formulaRef>
                      </c:ext>
                    </c:extLst>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numRef>
                </c:val>
                <c:smooth val="0"/>
              </c15:ser>
            </c15:filteredLineSeries>
            <c15:filteredLineSeries>
              <c15:ser>
                <c:idx val="11"/>
                <c:order val="11"/>
                <c:tx>
                  <c:v>1995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DataG14.12!$J$5:$J$16</c15:sqref>
                        </c15:formulaRef>
                      </c:ext>
                    </c:extLst>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numRef>
                </c:val>
                <c:smooth val="0"/>
              </c15:ser>
            </c15:filteredLineSeries>
            <c15:filteredLineSeries>
              <c15:ser>
                <c:idx val="8"/>
                <c:order val="12"/>
                <c:tx>
                  <c:v>2002 patrimoine</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3"/>
                <c:tx>
                  <c:v>2002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7"/>
                <c:order val="15"/>
                <c:tx>
                  <c:v>2007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DataG14.12!$N$5:$N$16</c15:sqref>
                        </c15:formulaRef>
                      </c:ext>
                    </c:extLst>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numRef>
                </c:val>
                <c:smooth val="0"/>
              </c15:ser>
            </c15:filteredLineSeries>
            <c15:filteredLineSeries>
              <c15:ser>
                <c:idx val="4"/>
                <c:order val="17"/>
                <c:tx>
                  <c:v>2012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DataG14.12!$P$5:$P$16</c15:sqref>
                        </c15:formulaRef>
                      </c:ext>
                    </c:extLst>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numRef>
                </c:val>
                <c:smooth val="0"/>
              </c15:ser>
            </c15:filteredLineSeries>
          </c:ext>
        </c:extLst>
      </c:lineChart>
      <c:catAx>
        <c:axId val="5509592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50959632"/>
        <c:crossesAt val="0"/>
        <c:auto val="1"/>
        <c:lblAlgn val="ctr"/>
        <c:lblOffset val="100"/>
        <c:tickLblSkip val="1"/>
        <c:tickMarkSkip val="1"/>
        <c:noMultiLvlLbl val="0"/>
      </c:catAx>
      <c:valAx>
        <c:axId val="550959632"/>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pour la gauche en fonction du décile de patrimoine</a:t>
                </a:r>
                <a:endParaRPr lang="fr-FR" sz="1200"/>
              </a:p>
            </c:rich>
          </c:tx>
          <c:layout>
            <c:manualLayout>
              <c:xMode val="edge"/>
              <c:yMode val="edge"/>
              <c:x val="9.0435963464448599E-3"/>
              <c:y val="8.9904015946382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0959240"/>
        <c:crosses val="autoZero"/>
        <c:crossBetween val="midCat"/>
        <c:majorUnit val="0.1"/>
        <c:minorUnit val="0.1"/>
      </c:valAx>
      <c:spPr>
        <a:solidFill>
          <a:srgbClr val="FFFFFF"/>
        </a:solidFill>
        <a:ln w="25400">
          <a:solidFill>
            <a:srgbClr val="000000"/>
          </a:solidFill>
          <a:prstDash val="solid"/>
        </a:ln>
      </c:spPr>
    </c:plotArea>
    <c:legend>
      <c:legendPos val="l"/>
      <c:legendEntry>
        <c:idx val="1"/>
        <c:txPr>
          <a:bodyPr/>
          <a:lstStyle/>
          <a:p>
            <a:pPr>
              <a:defRPr sz="1400"/>
            </a:pPr>
            <a:endParaRPr lang="fr-FR"/>
          </a:p>
        </c:txPr>
      </c:legendEntry>
      <c:legendEntry>
        <c:idx val="3"/>
        <c:txPr>
          <a:bodyPr/>
          <a:lstStyle/>
          <a:p>
            <a:pPr>
              <a:defRPr sz="1400"/>
            </a:pPr>
            <a:endParaRPr lang="fr-FR"/>
          </a:p>
        </c:txPr>
      </c:legendEntry>
      <c:layout>
        <c:manualLayout>
          <c:xMode val="edge"/>
          <c:yMode val="edge"/>
          <c:x val="0.63941702118391697"/>
          <c:y val="9.9658142149157206E-2"/>
          <c:w val="0.29693901403232997"/>
          <c:h val="0.198429860549581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fr-FR" sz="1600" baseline="0">
                <a:latin typeface="Arial" panose="020B0604020202020204" pitchFamily="34" charset="0"/>
                <a:cs typeface="Arial" panose="020B0604020202020204" pitchFamily="34" charset="0"/>
              </a:rPr>
              <a:t>Graphique 14.14. La structure religieuse de l'électorat en France 1967-2017</a:t>
            </a:r>
            <a:endParaRPr lang="fr-FR" sz="1600">
              <a:latin typeface="Arial" panose="020B0604020202020204" pitchFamily="34" charset="0"/>
              <a:cs typeface="Arial" panose="020B0604020202020204" pitchFamily="34" charset="0"/>
            </a:endParaRPr>
          </a:p>
        </c:rich>
      </c:tx>
      <c:layout>
        <c:manualLayout>
          <c:xMode val="edge"/>
          <c:yMode val="edge"/>
          <c:x val="0.11988302015980599"/>
          <c:y val="6.2814070351758797E-3"/>
        </c:manualLayout>
      </c:layout>
      <c:overlay val="0"/>
    </c:title>
    <c:autoTitleDeleted val="0"/>
    <c:plotArea>
      <c:layout>
        <c:manualLayout>
          <c:layoutTarget val="inner"/>
          <c:xMode val="edge"/>
          <c:yMode val="edge"/>
          <c:x val="5.8137559507276497E-2"/>
          <c:y val="6.0559688204803501E-2"/>
          <c:w val="0.91985649312432105"/>
          <c:h val="0.75010238198868295"/>
        </c:manualLayout>
      </c:layout>
      <c:areaChart>
        <c:grouping val="stacked"/>
        <c:varyColors val="0"/>
        <c:ser>
          <c:idx val="0"/>
          <c:order val="0"/>
          <c:tx>
            <c:v>Catho prat</c:v>
          </c:tx>
          <c:spPr>
            <a:solidFill>
              <a:srgbClr val="00B050"/>
            </a:solidFill>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DataG14.14!$B$34:$B$42</c:f>
              <c:numCache>
                <c:formatCode>0%</c:formatCode>
                <c:ptCount val="9"/>
                <c:pt idx="0">
                  <c:v>0.25452576117194092</c:v>
                </c:pt>
                <c:pt idx="1">
                  <c:v>0.21393302758657956</c:v>
                </c:pt>
                <c:pt idx="2">
                  <c:v>0.17334029400121823</c:v>
                </c:pt>
                <c:pt idx="3">
                  <c:v>0.15297652599032496</c:v>
                </c:pt>
                <c:pt idx="4">
                  <c:v>0.12274479818290307</c:v>
                </c:pt>
                <c:pt idx="5">
                  <c:v>0.10653765896989097</c:v>
                </c:pt>
                <c:pt idx="6">
                  <c:v>7.8083816157034414E-2</c:v>
                </c:pt>
                <c:pt idx="7">
                  <c:v>7.4711332110232051E-2</c:v>
                </c:pt>
                <c:pt idx="8">
                  <c:v>6.4711332110232056E-2</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Catho no prat</c:v>
          </c:tx>
          <c:spPr>
            <a:solidFill>
              <a:srgbClr val="9BBB59"/>
            </a:solidFill>
            <a:ln w="25400">
              <a:noFill/>
            </a:ln>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DataG14.14!$C$34:$C$42</c:f>
              <c:numCache>
                <c:formatCode>0%</c:formatCode>
                <c:ptCount val="9"/>
                <c:pt idx="0">
                  <c:v>0.65623420582530867</c:v>
                </c:pt>
                <c:pt idx="1">
                  <c:v>0.65533289783176285</c:v>
                </c:pt>
                <c:pt idx="2">
                  <c:v>0.65443158983821703</c:v>
                </c:pt>
                <c:pt idx="3">
                  <c:v>0.65321646431404279</c:v>
                </c:pt>
                <c:pt idx="4">
                  <c:v>0.63144573060436782</c:v>
                </c:pt>
                <c:pt idx="5">
                  <c:v>0.58619800051281512</c:v>
                </c:pt>
                <c:pt idx="6">
                  <c:v>0.56091043937585527</c:v>
                </c:pt>
                <c:pt idx="7">
                  <c:v>0.5032857437743804</c:v>
                </c:pt>
                <c:pt idx="8">
                  <c:v>0.49328574377438045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Sans religion</c:v>
          </c:tx>
          <c:spPr>
            <a:solidFill>
              <a:srgbClr val="C0504D"/>
            </a:solidFill>
            <a:ln w="25400">
              <a:noFill/>
            </a:ln>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DataG14.14!$D$34:$D$42</c:f>
              <c:numCache>
                <c:formatCode>0%</c:formatCode>
                <c:ptCount val="9"/>
                <c:pt idx="0">
                  <c:v>6.1668808374905362E-2</c:v>
                </c:pt>
                <c:pt idx="1">
                  <c:v>9.8612316941777384E-2</c:v>
                </c:pt>
                <c:pt idx="2">
                  <c:v>0.13555582550864942</c:v>
                </c:pt>
                <c:pt idx="3">
                  <c:v>0.14451571584494269</c:v>
                </c:pt>
                <c:pt idx="4">
                  <c:v>0.19729137927963128</c:v>
                </c:pt>
                <c:pt idx="5">
                  <c:v>0.2526421446584286</c:v>
                </c:pt>
                <c:pt idx="6">
                  <c:v>0.2990126314798533</c:v>
                </c:pt>
                <c:pt idx="7">
                  <c:v>0.33647405034614802</c:v>
                </c:pt>
                <c:pt idx="8">
                  <c:v>0.35647405034614804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Autre religion</c:v>
          </c:tx>
          <c:spPr>
            <a:solidFill>
              <a:srgbClr val="4F81BD"/>
            </a:solidFill>
            <a:ln w="25400">
              <a:noFill/>
            </a:ln>
          </c:spPr>
          <c:val>
            <c:numRef>
              <c:f>DataG14.14!$E$34:$E$42</c:f>
              <c:numCache>
                <c:formatCode>0%</c:formatCode>
                <c:ptCount val="9"/>
                <c:pt idx="0">
                  <c:v>2.7571224627845045E-2</c:v>
                </c:pt>
                <c:pt idx="1">
                  <c:v>3.2121757639880198E-2</c:v>
                </c:pt>
                <c:pt idx="2">
                  <c:v>3.6672290651915351E-2</c:v>
                </c:pt>
                <c:pt idx="3">
                  <c:v>4.360030811108967E-2</c:v>
                </c:pt>
                <c:pt idx="4">
                  <c:v>4.0988252847977628E-2</c:v>
                </c:pt>
                <c:pt idx="5">
                  <c:v>3.981642084527437E-2</c:v>
                </c:pt>
                <c:pt idx="6">
                  <c:v>3.4555751847450904E-2</c:v>
                </c:pt>
                <c:pt idx="7">
                  <c:v>3.8909555495545776E-2</c:v>
                </c:pt>
                <c:pt idx="8">
                  <c:v>3.8909555495545776E-2</c:v>
                </c:pt>
              </c:numCache>
            </c:numRef>
          </c:val>
        </c:ser>
        <c:ser>
          <c:idx val="4"/>
          <c:order val="4"/>
          <c:tx>
            <c:v>Musulman</c:v>
          </c:tx>
          <c:spPr>
            <a:solidFill>
              <a:srgbClr val="F79646"/>
            </a:solidFill>
            <a:ln w="25400">
              <a:noFill/>
            </a:ln>
          </c:spPr>
          <c:val>
            <c:numRef>
              <c:f>DataG14.14!$F$34:$F$42</c:f>
              <c:numCache>
                <c:formatCode>0%</c:formatCode>
                <c:ptCount val="9"/>
                <c:pt idx="0">
                  <c:v>0</c:v>
                </c:pt>
                <c:pt idx="1">
                  <c:v>0</c:v>
                </c:pt>
                <c:pt idx="2">
                  <c:v>0</c:v>
                </c:pt>
                <c:pt idx="3">
                  <c:v>5.6909857395998735E-3</c:v>
                </c:pt>
                <c:pt idx="4">
                  <c:v>7.529839085120206E-3</c:v>
                </c:pt>
                <c:pt idx="5">
                  <c:v>1.4805775013590925E-2</c:v>
                </c:pt>
                <c:pt idx="6">
                  <c:v>2.7437361139806112E-2</c:v>
                </c:pt>
                <c:pt idx="7">
                  <c:v>4.6619318273693686E-2</c:v>
                </c:pt>
                <c:pt idx="8">
                  <c:v>4.6619318273693686E-2</c:v>
                </c:pt>
              </c:numCache>
            </c:numRef>
          </c:val>
        </c:ser>
        <c:dLbls>
          <c:showLegendKey val="0"/>
          <c:showVal val="0"/>
          <c:showCatName val="0"/>
          <c:showSerName val="0"/>
          <c:showPercent val="0"/>
          <c:showBubbleSize val="0"/>
        </c:dLbls>
        <c:axId val="533122856"/>
        <c:axId val="533121680"/>
      </c:areaChart>
      <c:catAx>
        <c:axId val="533122856"/>
        <c:scaling>
          <c:orientation val="minMax"/>
        </c:scaling>
        <c:delete val="0"/>
        <c:axPos val="b"/>
        <c:numFmt formatCode="General" sourceLinked="0"/>
        <c:majorTickMark val="out"/>
        <c:minorTickMark val="none"/>
        <c:tickLblPos val="nextTo"/>
        <c:txPr>
          <a:bodyPr rot="0" vert="horz" anchor="ctr" anchorCtr="0"/>
          <a:lstStyle/>
          <a:p>
            <a:pPr>
              <a:defRPr sz="1500" b="1">
                <a:latin typeface="Arial" panose="020B0604020202020204" pitchFamily="34" charset="0"/>
                <a:cs typeface="Arial" panose="020B0604020202020204" pitchFamily="34" charset="0"/>
              </a:defRPr>
            </a:pPr>
            <a:endParaRPr lang="fr-FR"/>
          </a:p>
        </c:txPr>
        <c:crossAx val="533121680"/>
        <c:crosses val="autoZero"/>
        <c:auto val="1"/>
        <c:lblAlgn val="ctr"/>
        <c:lblOffset val="100"/>
        <c:tickLblSkip val="1"/>
        <c:noMultiLvlLbl val="0"/>
      </c:catAx>
      <c:valAx>
        <c:axId val="533121680"/>
        <c:scaling>
          <c:orientation val="minMax"/>
          <c:max val="1"/>
        </c:scaling>
        <c:delete val="0"/>
        <c:axPos val="l"/>
        <c:majorGridlines/>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533122856"/>
        <c:crosses val="autoZero"/>
        <c:crossBetween val="midCat"/>
      </c:valAx>
    </c:plotArea>
    <c:plotVisOnly val="1"/>
    <c:dispBlanksAs val="gap"/>
    <c:showDLblsOverMax val="0"/>
  </c:chart>
  <c:spPr>
    <a:ln>
      <a:noFill/>
    </a:ln>
  </c:sp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600">
                <a:latin typeface="Arial"/>
              </a:defRPr>
            </a:pPr>
            <a:r>
              <a:rPr lang="fr-FR" sz="1600"/>
              <a:t>Graphique</a:t>
            </a:r>
            <a:r>
              <a:rPr lang="fr-FR" sz="1600" baseline="0"/>
              <a:t> 14.15</a:t>
            </a:r>
            <a:r>
              <a:rPr lang="fr-FR" sz="1600"/>
              <a:t>. Conflit</a:t>
            </a:r>
            <a:r>
              <a:rPr lang="fr-FR" sz="1600" baseline="0"/>
              <a:t> politique et catholicisme en France 1967-2017</a:t>
            </a:r>
            <a:endParaRPr lang="fr-FR" sz="1600"/>
          </a:p>
        </c:rich>
      </c:tx>
      <c:layout>
        <c:manualLayout>
          <c:xMode val="edge"/>
          <c:yMode val="edge"/>
          <c:x val="0.16299994071623899"/>
          <c:y val="2.2861783582598799E-3"/>
        </c:manualLayout>
      </c:layout>
      <c:overlay val="0"/>
    </c:title>
    <c:autoTitleDeleted val="0"/>
    <c:plotArea>
      <c:layout>
        <c:manualLayout>
          <c:layoutTarget val="inner"/>
          <c:xMode val="edge"/>
          <c:yMode val="edge"/>
          <c:x val="9.6900043024460897E-2"/>
          <c:y val="6.0021084322300397E-2"/>
          <c:w val="0.89323705043079904"/>
          <c:h val="0.77222401057499401"/>
        </c:manualLayout>
      </c:layout>
      <c:barChart>
        <c:barDir val="col"/>
        <c:grouping val="clustered"/>
        <c:varyColors val="0"/>
        <c:ser>
          <c:idx val="0"/>
          <c:order val="0"/>
          <c:tx>
            <c:v>Catholiques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DataG14.14!$Y$7:$Y$24</c15:sqref>
                  </c15:fullRef>
                </c:ext>
              </c:extLst>
              <c:f>(DataG14.14!$Y$11:$Y$12,DataG14.14!$Y$14,DataG14.14!$Y$17,DataG14.14!$Y$19:$Y$24)</c:f>
              <c:numCache>
                <c:formatCode>0%</c:formatCode>
                <c:ptCount val="10"/>
                <c:pt idx="0">
                  <c:v>0.16622698307037354</c:v>
                </c:pt>
                <c:pt idx="1">
                  <c:v>0.12815301120281219</c:v>
                </c:pt>
                <c:pt idx="2">
                  <c:v>0.17159762978553772</c:v>
                </c:pt>
                <c:pt idx="3">
                  <c:v>0.28471469879150391</c:v>
                </c:pt>
                <c:pt idx="4">
                  <c:v>0.18739724159240723</c:v>
                </c:pt>
                <c:pt idx="5">
                  <c:v>0.23926009237766266</c:v>
                </c:pt>
                <c:pt idx="6">
                  <c:v>0.25636976957321167</c:v>
                </c:pt>
                <c:pt idx="7">
                  <c:v>0.22855153679847717</c:v>
                </c:pt>
                <c:pt idx="8">
                  <c:v>0.38280946016311646</c:v>
                </c:pt>
                <c:pt idx="9">
                  <c:v>0.28999999999999998</c:v>
                </c:pt>
              </c:numCache>
            </c:numRef>
          </c:val>
        </c:ser>
        <c:ser>
          <c:idx val="5"/>
          <c:order val="2"/>
          <c:tx>
            <c:v>Catholiques non 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DataG14.14!$Z$7:$Z$24</c15:sqref>
                  </c15:fullRef>
                </c:ext>
              </c:extLst>
              <c:f>(DataG14.14!$Z$11:$Z$12,DataG14.14!$Z$14,DataG14.14!$Z$17,DataG14.14!$Z$19:$Z$24)</c:f>
              <c:numCache>
                <c:formatCode>0%</c:formatCode>
                <c:ptCount val="10"/>
                <c:pt idx="0">
                  <c:v>0.50609767436981201</c:v>
                </c:pt>
                <c:pt idx="1">
                  <c:v>0.51034116744995117</c:v>
                </c:pt>
                <c:pt idx="2">
                  <c:v>0.53476405143737793</c:v>
                </c:pt>
                <c:pt idx="3">
                  <c:v>0.55304074287414551</c:v>
                </c:pt>
                <c:pt idx="4">
                  <c:v>0.45215028524398804</c:v>
                </c:pt>
                <c:pt idx="5">
                  <c:v>0.45214799046516418</c:v>
                </c:pt>
                <c:pt idx="6">
                  <c:v>0.39337295293807983</c:v>
                </c:pt>
                <c:pt idx="7">
                  <c:v>0.38245132565498352</c:v>
                </c:pt>
                <c:pt idx="8">
                  <c:v>0.41842192411422729</c:v>
                </c:pt>
                <c:pt idx="9">
                  <c:v>0.45</c:v>
                </c:pt>
              </c:numCache>
            </c:numRef>
          </c:val>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DataG14.14!$W$7:$W$24</c15:sqref>
                  </c15:fullRef>
                </c:ext>
              </c:extLst>
              <c:f>(DataG14.14!$W$11:$W$12,DataG14.14!$W$14,DataG14.14!$W$17,DataG14.14!$W$19:$W$24)</c:f>
              <c:numCache>
                <c:formatCode>0%</c:formatCode>
                <c:ptCount val="10"/>
                <c:pt idx="0">
                  <c:v>0.78588294982910156</c:v>
                </c:pt>
                <c:pt idx="1">
                  <c:v>0.86424911022186279</c:v>
                </c:pt>
                <c:pt idx="2">
                  <c:v>0.84999507665634155</c:v>
                </c:pt>
                <c:pt idx="3">
                  <c:v>0.8204304575920105</c:v>
                </c:pt>
                <c:pt idx="4">
                  <c:v>0.72529006004333496</c:v>
                </c:pt>
                <c:pt idx="5">
                  <c:v>0.68969380855560303</c:v>
                </c:pt>
                <c:pt idx="6">
                  <c:v>0.64255380630493164</c:v>
                </c:pt>
                <c:pt idx="7">
                  <c:v>0.66008228063583374</c:v>
                </c:pt>
                <c:pt idx="8">
                  <c:v>0.64008480310440063</c:v>
                </c:pt>
                <c:pt idx="9">
                  <c:v>0.64</c:v>
                </c:pt>
              </c:numCache>
            </c:numRef>
          </c:val>
        </c:ser>
        <c:dLbls>
          <c:showLegendKey val="0"/>
          <c:showVal val="0"/>
          <c:showCatName val="0"/>
          <c:showSerName val="0"/>
          <c:showPercent val="0"/>
          <c:showBubbleSize val="0"/>
        </c:dLbls>
        <c:gapWidth val="150"/>
        <c:axId val="533120112"/>
        <c:axId val="533119720"/>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uri="{02D57815-91ED-43cb-92C2-25804820EDAC}">
                        <c15:fullRef>
                          <c15:sqref>DataG14.14!$U$7:$U$24</c15:sqref>
                        </c15:fullRef>
                        <c15:formulaRef>
                          <c15:sqref>(DataG14.14!$U$11:$U$12,DataG14.14!$U$14,DataG14.14!$U$17,DataG14.14!$U$19:$U$24)</c15:sqref>
                        </c15:formulaRef>
                      </c:ext>
                    </c:extLst>
                    <c:numCache>
                      <c:formatCode>0%</c:formatCode>
                      <c:ptCount val="10"/>
                      <c:pt idx="0">
                        <c:v>0.41111562691747316</c:v>
                      </c:pt>
                      <c:pt idx="1">
                        <c:v>0.44398372833898919</c:v>
                      </c:pt>
                      <c:pt idx="2">
                        <c:v>0.45871486985788956</c:v>
                      </c:pt>
                      <c:pt idx="3">
                        <c:v>0.50335793687337382</c:v>
                      </c:pt>
                      <c:pt idx="4">
                        <c:v>0.40906162571974619</c:v>
                      </c:pt>
                      <c:pt idx="5">
                        <c:v>0.41835287075576011</c:v>
                      </c:pt>
                      <c:pt idx="6">
                        <c:v>0.37230286909395494</c:v>
                      </c:pt>
                      <c:pt idx="7">
                        <c:v>0.36364508019092029</c:v>
                      </c:pt>
                      <c:pt idx="8">
                        <c:v>0.41429192042495966</c:v>
                      </c:pt>
                    </c:numCache>
                  </c:numRef>
                </c:val>
                <c:extLst/>
              </c15:ser>
            </c15:filteredBarSeries>
            <c15:filteredBarSeries>
              <c15: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DataG14.14!$V$7:$V$24</c15:sqref>
                        </c15:fullRef>
                        <c15:formulaRef>
                          <c15:sqref>(DataG14.14!$V$11:$V$12,DataG14.14!$V$14,DataG14.14!$V$17,DataG14.14!$V$19:$V$24)</c15:sqref>
                        </c15:formulaRef>
                      </c:ext>
                    </c:extLst>
                    <c:numCache>
                      <c:formatCode>0%</c:formatCode>
                      <c:ptCount val="10"/>
                      <c:pt idx="0">
                        <c:v>0.67910977344765311</c:v>
                      </c:pt>
                      <c:pt idx="1">
                        <c:v>0.50211309889577538</c:v>
                      </c:pt>
                      <c:pt idx="2">
                        <c:v>0.52024271389595944</c:v>
                      </c:pt>
                      <c:pt idx="3">
                        <c:v>0.56268403986662918</c:v>
                      </c:pt>
                      <c:pt idx="4">
                        <c:v>0.49907430730648344</c:v>
                      </c:pt>
                      <c:pt idx="5">
                        <c:v>0.5098822869535734</c:v>
                      </c:pt>
                      <c:pt idx="6">
                        <c:v>0.41859719515354538</c:v>
                      </c:pt>
                      <c:pt idx="7">
                        <c:v>0.48254899136647039</c:v>
                      </c:pt>
                      <c:pt idx="8">
                        <c:v>0.52279592632719629</c:v>
                      </c:pt>
                      <c:pt idx="9">
                        <c:v>0.45</c:v>
                      </c:pt>
                    </c:numCache>
                  </c:numRef>
                </c:val>
                <c:extLst xmlns:c15="http://schemas.microsoft.com/office/drawing/2012/chart"/>
              </c15:ser>
            </c15:filteredBarSeries>
            <c15:filteredBarSeries>
              <c15:ser>
                <c:idx val="3"/>
                <c:order val="5"/>
                <c:tx>
                  <c:v>Muslim</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DataG14.14!$X$7:$X$24</c15:sqref>
                        </c15:fullRef>
                        <c15:formulaRef>
                          <c15:sqref>(DataG14.14!$X$11:$X$12,DataG14.14!$X$14,DataG14.14!$X$17,DataG14.14!$X$19:$X$24)</c15:sqref>
                        </c15:formulaRef>
                      </c:ext>
                    </c:extLst>
                    <c:numCache>
                      <c:formatCode>0%</c:formatCode>
                      <c:ptCount val="10"/>
                      <c:pt idx="3">
                        <c:v>0.75673371553421021</c:v>
                      </c:pt>
                      <c:pt idx="4">
                        <c:v>0.83609509468078613</c:v>
                      </c:pt>
                      <c:pt idx="5">
                        <c:v>0.91900283098220825</c:v>
                      </c:pt>
                      <c:pt idx="6">
                        <c:v>0.85830526351928704</c:v>
                      </c:pt>
                      <c:pt idx="7">
                        <c:v>0.94495058059692383</c:v>
                      </c:pt>
                      <c:pt idx="8">
                        <c:v>0.91365647315979004</c:v>
                      </c:pt>
                      <c:pt idx="9">
                        <c:v>0.91</c:v>
                      </c:pt>
                    </c:numCache>
                  </c:numRef>
                </c:val>
              </c15:ser>
            </c15:filteredBarSeries>
          </c:ext>
        </c:extLst>
      </c:barChart>
      <c:catAx>
        <c:axId val="53312011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33119720"/>
        <c:crosses val="autoZero"/>
        <c:auto val="1"/>
        <c:lblAlgn val="ctr"/>
        <c:lblOffset val="100"/>
        <c:noMultiLvlLbl val="0"/>
      </c:catAx>
      <c:valAx>
        <c:axId val="533119720"/>
        <c:scaling>
          <c:orientation val="minMax"/>
          <c:max val="1"/>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1.3805221156381799E-3"/>
              <c:y val="7.1013624868936795E-2"/>
            </c:manualLayout>
          </c:layout>
          <c:overlay val="0"/>
        </c:title>
        <c:numFmt formatCode="0%" sourceLinked="0"/>
        <c:majorTickMark val="out"/>
        <c:minorTickMark val="none"/>
        <c:tickLblPos val="nextTo"/>
        <c:txPr>
          <a:bodyPr/>
          <a:lstStyle/>
          <a:p>
            <a:pPr>
              <a:defRPr sz="1600" b="1" i="0">
                <a:latin typeface="Arial"/>
              </a:defRPr>
            </a:pPr>
            <a:endParaRPr lang="fr-FR"/>
          </a:p>
        </c:txPr>
        <c:crossAx val="533120112"/>
        <c:crosses val="autoZero"/>
        <c:crossBetween val="between"/>
        <c:majorUnit val="0.1"/>
      </c:valAx>
      <c:spPr>
        <a:ln w="25400">
          <a:solidFill>
            <a:schemeClr val="tx1"/>
          </a:solidFill>
        </a:ln>
      </c:spPr>
    </c:plotArea>
    <c:legend>
      <c:legendPos val="t"/>
      <c:layout>
        <c:manualLayout>
          <c:xMode val="edge"/>
          <c:yMode val="edge"/>
          <c:x val="0.165191319711747"/>
          <c:y val="8.4778211344279E-2"/>
          <c:w val="0.76612303082651501"/>
          <c:h val="7.1410651080161106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Arial"/>
                <a:ea typeface="+mn-ea"/>
                <a:cs typeface="+mn-cs"/>
              </a:defRPr>
            </a:pPr>
            <a:r>
              <a:rPr lang="fr-FR" sz="1500" b="1" i="0" baseline="0">
                <a:effectLst/>
              </a:rPr>
              <a:t>Graphique 14.16. Conflit politique et diversité religieuse en France, 1967-1997 </a:t>
            </a:r>
            <a:endParaRPr lang="fr-FR" sz="1500">
              <a:effectLst/>
            </a:endParaRPr>
          </a:p>
        </c:rich>
      </c:tx>
      <c:layout>
        <c:manualLayout>
          <c:xMode val="edge"/>
          <c:yMode val="edge"/>
          <c:x val="0.13136467091758"/>
          <c:y val="1.9955730350331798E-5"/>
        </c:manualLayout>
      </c:layout>
      <c:overlay val="0"/>
    </c:title>
    <c:autoTitleDeleted val="0"/>
    <c:plotArea>
      <c:layout>
        <c:manualLayout>
          <c:layoutTarget val="inner"/>
          <c:xMode val="edge"/>
          <c:yMode val="edge"/>
          <c:x val="9.2758476677546303E-2"/>
          <c:y val="6.0021084322300397E-2"/>
          <c:w val="0.89875913889335202"/>
          <c:h val="0.74729606969303397"/>
        </c:manualLayout>
      </c:layout>
      <c:barChart>
        <c:barDir val="col"/>
        <c:grouping val="clustered"/>
        <c:varyColors val="0"/>
        <c:ser>
          <c:idx val="0"/>
          <c:order val="0"/>
          <c:tx>
            <c:v>Catho.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DataG14.14!$Y$7:$Y$24</c15:sqref>
                  </c15:fullRef>
                </c:ext>
              </c:extLst>
              <c:f>(DataG14.14!$Y$11,DataG14.14!$Y$14,DataG14.14!$Y$17,DataG14.14!$Y$19:$Y$20)</c:f>
              <c:numCache>
                <c:formatCode>0%</c:formatCode>
                <c:ptCount val="5"/>
                <c:pt idx="0">
                  <c:v>0.16622698307037354</c:v>
                </c:pt>
                <c:pt idx="1">
                  <c:v>0.17159762978553772</c:v>
                </c:pt>
                <c:pt idx="2">
                  <c:v>0.28471469879150391</c:v>
                </c:pt>
                <c:pt idx="3">
                  <c:v>0.18739724159240723</c:v>
                </c:pt>
                <c:pt idx="4">
                  <c:v>0.23926009237766266</c:v>
                </c:pt>
              </c:numCache>
            </c:numRef>
          </c:val>
        </c:ser>
        <c:ser>
          <c:idx val="5"/>
          <c:order val="2"/>
          <c:tx>
            <c:v>Catho. non-pratiquants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DataG14.14!$Z$7:$Z$24</c15:sqref>
                  </c15:fullRef>
                </c:ext>
              </c:extLst>
              <c:f>(DataG14.14!$Z$11,DataG14.14!$Z$14,DataG14.14!$Z$17,DataG14.14!$Z$19:$Z$20)</c:f>
              <c:numCache>
                <c:formatCode>0%</c:formatCode>
                <c:ptCount val="5"/>
                <c:pt idx="0">
                  <c:v>0.50609767436981201</c:v>
                </c:pt>
                <c:pt idx="1">
                  <c:v>0.53476405143737793</c:v>
                </c:pt>
                <c:pt idx="2">
                  <c:v>0.55304074287414551</c:v>
                </c:pt>
                <c:pt idx="3">
                  <c:v>0.45215028524398804</c:v>
                </c:pt>
                <c:pt idx="4">
                  <c:v>0.45214799046516418</c:v>
                </c:pt>
              </c:numCache>
            </c:numRef>
          </c:val>
        </c:ser>
        <c:ser>
          <c:idx val="2"/>
          <c:order val="3"/>
          <c:tx>
            <c:v>Autres religions</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DataG14.14!$V$7:$V$24</c15:sqref>
                  </c15:fullRef>
                </c:ext>
              </c:extLst>
              <c:f>(DataG14.14!$V$11,DataG14.14!$V$14,DataG14.14!$V$17,DataG14.14!$V$19:$V$20)</c:f>
              <c:numCache>
                <c:formatCode>0%</c:formatCode>
                <c:ptCount val="5"/>
                <c:pt idx="0">
                  <c:v>0.67910977344765311</c:v>
                </c:pt>
                <c:pt idx="1">
                  <c:v>0.52024271389595944</c:v>
                </c:pt>
                <c:pt idx="2">
                  <c:v>0.56268403986662918</c:v>
                </c:pt>
                <c:pt idx="3">
                  <c:v>0.49907430730648344</c:v>
                </c:pt>
                <c:pt idx="4">
                  <c:v>0.5098822869535734</c:v>
                </c:pt>
              </c:numCache>
            </c:numRef>
          </c:val>
          <c:extLst xmlns:c15="http://schemas.microsoft.com/office/drawing/2012/chart"/>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DataG14.14!$W$7:$W$24</c15:sqref>
                  </c15:fullRef>
                </c:ext>
              </c:extLst>
              <c:f>(DataG14.14!$W$11,DataG14.14!$W$14,DataG14.14!$W$17,DataG14.14!$W$19:$W$20)</c:f>
              <c:numCache>
                <c:formatCode>0%</c:formatCode>
                <c:ptCount val="5"/>
                <c:pt idx="0">
                  <c:v>0.78588294982910156</c:v>
                </c:pt>
                <c:pt idx="1">
                  <c:v>0.84999507665634155</c:v>
                </c:pt>
                <c:pt idx="2">
                  <c:v>0.8204304575920105</c:v>
                </c:pt>
                <c:pt idx="3">
                  <c:v>0.72529006004333496</c:v>
                </c:pt>
                <c:pt idx="4">
                  <c:v>0.68969380855560303</c:v>
                </c:pt>
              </c:numCache>
            </c:numRef>
          </c:val>
        </c:ser>
        <c:ser>
          <c:idx val="3"/>
          <c:order val="5"/>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DataG14.14!$X$7:$X$24</c15:sqref>
                  </c15:fullRef>
                </c:ext>
              </c:extLst>
              <c:f>(DataG14.14!$X$11,DataG14.14!$X$14,DataG14.14!$X$17,DataG14.14!$X$19:$X$20)</c:f>
              <c:numCache>
                <c:formatCode>0%</c:formatCode>
                <c:ptCount val="5"/>
                <c:pt idx="2">
                  <c:v>0.75673371553421021</c:v>
                </c:pt>
                <c:pt idx="3">
                  <c:v>0.83609509468078613</c:v>
                </c:pt>
                <c:pt idx="4">
                  <c:v>0.91900283098220825</c:v>
                </c:pt>
              </c:numCache>
            </c:numRef>
          </c:val>
        </c:ser>
        <c:dLbls>
          <c:showLegendKey val="0"/>
          <c:showVal val="0"/>
          <c:showCatName val="0"/>
          <c:showSerName val="0"/>
          <c:showPercent val="0"/>
          <c:showBubbleSize val="0"/>
        </c:dLbls>
        <c:gapWidth val="60"/>
        <c:axId val="533118936"/>
        <c:axId val="533118544"/>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(DataG14.14!$A$11,DataG14.14!$A$14,DataG14.14!$A$17,DataG14.14!$A$19:$A$20)</c15:sqref>
                        </c15:formulaRef>
                      </c:ext>
                    </c:extLst>
                    <c:numCache>
                      <c:formatCode>General</c:formatCode>
                      <c:ptCount val="5"/>
                      <c:pt idx="0">
                        <c:v>1967</c:v>
                      </c:pt>
                      <c:pt idx="1">
                        <c:v>1978</c:v>
                      </c:pt>
                      <c:pt idx="2">
                        <c:v>1988</c:v>
                      </c:pt>
                      <c:pt idx="3">
                        <c:v>1995</c:v>
                      </c:pt>
                      <c:pt idx="4">
                        <c:v>1997</c:v>
                      </c:pt>
                    </c:numCache>
                  </c:numRef>
                </c:cat>
                <c:val>
                  <c:numRef>
                    <c:extLst>
                      <c:ext uri="{02D57815-91ED-43cb-92C2-25804820EDAC}">
                        <c15:fullRef>
                          <c15:sqref>DataG14.14!$U$7:$U$24</c15:sqref>
                        </c15:fullRef>
                        <c15:formulaRef>
                          <c15:sqref>(DataG14.14!$U$11,DataG14.14!$U$14,DataG14.14!$U$17,DataG14.14!$U$19:$U$20)</c15:sqref>
                        </c15:formulaRef>
                      </c:ext>
                    </c:extLst>
                    <c:numCache>
                      <c:formatCode>0%</c:formatCode>
                      <c:ptCount val="5"/>
                      <c:pt idx="0">
                        <c:v>0.41111562691747316</c:v>
                      </c:pt>
                      <c:pt idx="1">
                        <c:v>0.45871486985788956</c:v>
                      </c:pt>
                      <c:pt idx="2">
                        <c:v>0.50335793687337382</c:v>
                      </c:pt>
                      <c:pt idx="3">
                        <c:v>0.40906162571974619</c:v>
                      </c:pt>
                      <c:pt idx="4">
                        <c:v>0.41835287075576011</c:v>
                      </c:pt>
                    </c:numCache>
                  </c:numRef>
                </c:val>
                <c:extLst/>
              </c15:ser>
            </c15:filteredBarSeries>
          </c:ext>
        </c:extLst>
      </c:barChart>
      <c:catAx>
        <c:axId val="533118936"/>
        <c:scaling>
          <c:orientation val="minMax"/>
        </c:scaling>
        <c:delete val="0"/>
        <c:axPos val="b"/>
        <c:numFmt formatCode="General" sourceLinked="0"/>
        <c:majorTickMark val="out"/>
        <c:minorTickMark val="none"/>
        <c:tickLblPos val="nextTo"/>
        <c:txPr>
          <a:bodyPr/>
          <a:lstStyle/>
          <a:p>
            <a:pPr>
              <a:defRPr sz="1400" b="1" i="0">
                <a:solidFill>
                  <a:schemeClr val="tx1"/>
                </a:solidFill>
                <a:latin typeface="Arial"/>
              </a:defRPr>
            </a:pPr>
            <a:endParaRPr lang="fr-FR"/>
          </a:p>
        </c:txPr>
        <c:crossAx val="533118544"/>
        <c:crosses val="autoZero"/>
        <c:auto val="1"/>
        <c:lblAlgn val="ctr"/>
        <c:lblOffset val="100"/>
        <c:noMultiLvlLbl val="0"/>
      </c:catAx>
      <c:valAx>
        <c:axId val="533118544"/>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0"/>
              <c:y val="8.9143001525294405E-2"/>
            </c:manualLayout>
          </c:layout>
          <c:overlay val="0"/>
        </c:title>
        <c:numFmt formatCode="0%" sourceLinked="0"/>
        <c:majorTickMark val="out"/>
        <c:minorTickMark val="none"/>
        <c:tickLblPos val="nextTo"/>
        <c:txPr>
          <a:bodyPr/>
          <a:lstStyle/>
          <a:p>
            <a:pPr>
              <a:defRPr sz="1600" b="1" i="0">
                <a:latin typeface="Arial"/>
              </a:defRPr>
            </a:pPr>
            <a:endParaRPr lang="fr-FR"/>
          </a:p>
        </c:txPr>
        <c:crossAx val="533118936"/>
        <c:crosses val="autoZero"/>
        <c:crossBetween val="between"/>
        <c:majorUnit val="0.1"/>
      </c:valAx>
      <c:spPr>
        <a:ln w="25400">
          <a:solidFill>
            <a:schemeClr val="tx1"/>
          </a:solidFill>
        </a:ln>
      </c:spPr>
    </c:plotArea>
    <c:legend>
      <c:legendPos val="t"/>
      <c:layout>
        <c:manualLayout>
          <c:xMode val="edge"/>
          <c:yMode val="edge"/>
          <c:x val="0.10998619695289399"/>
          <c:y val="7.1181199278814097E-2"/>
          <c:w val="0.87655382112216196"/>
          <c:h val="7.1387349100379596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500"/>
              <a:t>Graphique 14.17. </a:t>
            </a:r>
            <a:r>
              <a:rPr lang="fr-FR" sz="1500" baseline="0"/>
              <a:t>Conflit politique et diversité religieuse en France, 2002-2017</a:t>
            </a:r>
            <a:endParaRPr lang="fr-FR" sz="1500"/>
          </a:p>
        </c:rich>
      </c:tx>
      <c:layout>
        <c:manualLayout>
          <c:xMode val="edge"/>
          <c:yMode val="edge"/>
          <c:x val="0.13677789181880901"/>
          <c:y val="6.6022336248545098E-6"/>
        </c:manualLayout>
      </c:layout>
      <c:overlay val="0"/>
    </c:title>
    <c:autoTitleDeleted val="0"/>
    <c:plotArea>
      <c:layout>
        <c:manualLayout>
          <c:layoutTarget val="inner"/>
          <c:xMode val="edge"/>
          <c:yMode val="edge"/>
          <c:x val="9.2758476677546303E-2"/>
          <c:y val="6.2287256404345098E-2"/>
          <c:w val="0.89875913889335202"/>
          <c:h val="0.74729606969303397"/>
        </c:manualLayout>
      </c:layout>
      <c:barChart>
        <c:barDir val="col"/>
        <c:grouping val="clustered"/>
        <c:varyColors val="0"/>
        <c:ser>
          <c:idx val="0"/>
          <c:order val="0"/>
          <c:tx>
            <c:v>Catho.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DataG14.14!$Y$7:$Y$24</c15:sqref>
                  </c15:fullRef>
                </c:ext>
              </c:extLst>
              <c:f>DataG14.14!$Y$21:$Y$24</c:f>
              <c:numCache>
                <c:formatCode>0%</c:formatCode>
                <c:ptCount val="4"/>
                <c:pt idx="0">
                  <c:v>0.25636976957321167</c:v>
                </c:pt>
                <c:pt idx="1">
                  <c:v>0.22855153679847717</c:v>
                </c:pt>
                <c:pt idx="2">
                  <c:v>0.38280946016311646</c:v>
                </c:pt>
                <c:pt idx="3">
                  <c:v>0.28999999999999998</c:v>
                </c:pt>
              </c:numCache>
            </c:numRef>
          </c:val>
        </c:ser>
        <c:ser>
          <c:idx val="5"/>
          <c:order val="2"/>
          <c:tx>
            <c:v>Catho. non-pratiquants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DataG14.14!$Z$7:$Z$24</c15:sqref>
                  </c15:fullRef>
                </c:ext>
              </c:extLst>
              <c:f>DataG14.14!$Z$21:$Z$24</c:f>
              <c:numCache>
                <c:formatCode>0%</c:formatCode>
                <c:ptCount val="4"/>
                <c:pt idx="0">
                  <c:v>0.39337295293807983</c:v>
                </c:pt>
                <c:pt idx="1">
                  <c:v>0.38245132565498352</c:v>
                </c:pt>
                <c:pt idx="2">
                  <c:v>0.41842192411422729</c:v>
                </c:pt>
                <c:pt idx="3">
                  <c:v>0.45</c:v>
                </c:pt>
              </c:numCache>
            </c:numRef>
          </c:val>
        </c:ser>
        <c:ser>
          <c:idx val="2"/>
          <c:order val="3"/>
          <c:tx>
            <c:v>Autres religions</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DataG14.14!$V$7:$V$24</c15:sqref>
                  </c15:fullRef>
                </c:ext>
              </c:extLst>
              <c:f>DataG14.14!$V$21:$V$24</c:f>
              <c:numCache>
                <c:formatCode>0%</c:formatCode>
                <c:ptCount val="4"/>
                <c:pt idx="0">
                  <c:v>0.41859719515354538</c:v>
                </c:pt>
                <c:pt idx="1">
                  <c:v>0.48254899136647039</c:v>
                </c:pt>
                <c:pt idx="2">
                  <c:v>0.52279592632719629</c:v>
                </c:pt>
                <c:pt idx="3">
                  <c:v>0.45</c:v>
                </c:pt>
              </c:numCache>
            </c:numRef>
          </c:val>
          <c:extLst xmlns:c15="http://schemas.microsoft.com/office/drawing/2012/chart"/>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DataG14.14!$W$7:$W$24</c15:sqref>
                  </c15:fullRef>
                </c:ext>
              </c:extLst>
              <c:f>DataG14.14!$W$21:$W$24</c:f>
              <c:numCache>
                <c:formatCode>0%</c:formatCode>
                <c:ptCount val="4"/>
                <c:pt idx="0">
                  <c:v>0.64255380630493164</c:v>
                </c:pt>
                <c:pt idx="1">
                  <c:v>0.66008228063583374</c:v>
                </c:pt>
                <c:pt idx="2">
                  <c:v>0.64008480310440063</c:v>
                </c:pt>
                <c:pt idx="3">
                  <c:v>0.64</c:v>
                </c:pt>
              </c:numCache>
            </c:numRef>
          </c:val>
        </c:ser>
        <c:ser>
          <c:idx val="3"/>
          <c:order val="5"/>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DataG14.14!$X$7:$X$24</c15:sqref>
                  </c15:fullRef>
                </c:ext>
              </c:extLst>
              <c:f>DataG14.14!$X$21:$X$24</c:f>
              <c:numCache>
                <c:formatCode>0%</c:formatCode>
                <c:ptCount val="4"/>
                <c:pt idx="0">
                  <c:v>0.85830526351928704</c:v>
                </c:pt>
                <c:pt idx="1">
                  <c:v>0.94495058059692383</c:v>
                </c:pt>
                <c:pt idx="2">
                  <c:v>0.91365647315979004</c:v>
                </c:pt>
                <c:pt idx="3">
                  <c:v>0.91</c:v>
                </c:pt>
              </c:numCache>
            </c:numRef>
          </c:val>
        </c:ser>
        <c:dLbls>
          <c:showLegendKey val="0"/>
          <c:showVal val="0"/>
          <c:showCatName val="0"/>
          <c:showSerName val="0"/>
          <c:showPercent val="0"/>
          <c:showBubbleSize val="0"/>
        </c:dLbls>
        <c:gapWidth val="150"/>
        <c:axId val="533117760"/>
        <c:axId val="533117368"/>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DataG14.14!$U$7:$U$24</c15:sqref>
                        </c15:fullRef>
                        <c15:formulaRef>
                          <c15:sqref>DataG14.14!$U$21:$U$24</c15:sqref>
                        </c15:formulaRef>
                      </c:ext>
                    </c:extLst>
                    <c:numCache>
                      <c:formatCode>0%</c:formatCode>
                      <c:ptCount val="4"/>
                      <c:pt idx="0">
                        <c:v>0.37230286909395494</c:v>
                      </c:pt>
                      <c:pt idx="1">
                        <c:v>0.36364508019092029</c:v>
                      </c:pt>
                      <c:pt idx="2">
                        <c:v>0.41429192042495966</c:v>
                      </c:pt>
                    </c:numCache>
                  </c:numRef>
                </c:val>
                <c:extLst/>
              </c15:ser>
            </c15:filteredBarSeries>
          </c:ext>
        </c:extLst>
      </c:barChart>
      <c:catAx>
        <c:axId val="53311776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33117368"/>
        <c:crosses val="autoZero"/>
        <c:auto val="1"/>
        <c:lblAlgn val="ctr"/>
        <c:lblOffset val="100"/>
        <c:noMultiLvlLbl val="0"/>
      </c:catAx>
      <c:valAx>
        <c:axId val="533117368"/>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0"/>
              <c:y val="8.4412233474966097E-2"/>
            </c:manualLayout>
          </c:layout>
          <c:overlay val="0"/>
        </c:title>
        <c:numFmt formatCode="0%" sourceLinked="0"/>
        <c:majorTickMark val="out"/>
        <c:minorTickMark val="none"/>
        <c:tickLblPos val="nextTo"/>
        <c:txPr>
          <a:bodyPr/>
          <a:lstStyle/>
          <a:p>
            <a:pPr>
              <a:defRPr sz="1600" b="1" i="0">
                <a:latin typeface="Arial"/>
              </a:defRPr>
            </a:pPr>
            <a:endParaRPr lang="fr-FR"/>
          </a:p>
        </c:txPr>
        <c:crossAx val="533117760"/>
        <c:crosses val="autoZero"/>
        <c:crossBetween val="between"/>
        <c:majorUnit val="0.1"/>
      </c:valAx>
      <c:spPr>
        <a:ln w="25400">
          <a:solidFill>
            <a:schemeClr val="tx1"/>
          </a:solidFill>
        </a:ln>
      </c:spPr>
    </c:plotArea>
    <c:legend>
      <c:legendPos val="t"/>
      <c:layout>
        <c:manualLayout>
          <c:xMode val="edge"/>
          <c:yMode val="edge"/>
          <c:x val="9.4797301307539203E-2"/>
          <c:y val="6.89216090035909E-2"/>
          <c:w val="0.88621747593163003"/>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a:t>Graphique 14.18. Attitudes</a:t>
            </a:r>
            <a:r>
              <a:rPr lang="fr-FR" sz="1600" baseline="0"/>
              <a:t> politiques et origines en France 2007-2012</a:t>
            </a:r>
            <a:endParaRPr lang="fr-FR" sz="1600"/>
          </a:p>
        </c:rich>
      </c:tx>
      <c:layout>
        <c:manualLayout>
          <c:xMode val="edge"/>
          <c:yMode val="edge"/>
          <c:x val="0.18095459951923001"/>
          <c:y val="6.8051184797589797E-3"/>
        </c:manualLayout>
      </c:layout>
      <c:overlay val="0"/>
    </c:title>
    <c:autoTitleDeleted val="0"/>
    <c:plotArea>
      <c:layout>
        <c:manualLayout>
          <c:layoutTarget val="inner"/>
          <c:xMode val="edge"/>
          <c:yMode val="edge"/>
          <c:x val="9.1289362000943994E-2"/>
          <c:y val="6.0021084322300397E-2"/>
          <c:w val="0.90013966100899001"/>
          <c:h val="0.74729606969303397"/>
        </c:manualLayout>
      </c:layout>
      <c:barChart>
        <c:barDir val="col"/>
        <c:grouping val="clustered"/>
        <c:varyColors val="0"/>
        <c:ser>
          <c:idx val="6"/>
          <c:order val="0"/>
          <c:tx>
            <c:v>Pas d'origine étrangère (pas de grand-parent étranger)</c:v>
          </c:tx>
          <c:spPr>
            <a:solidFill>
              <a:schemeClr val="accent1"/>
            </a:solidFill>
            <a:ln>
              <a:solidFill>
                <a:schemeClr val="accent1"/>
              </a:solidFill>
            </a:ln>
          </c:spPr>
          <c:invertIfNegative val="0"/>
          <c:cat>
            <c:numRef>
              <c:f>DataG14.14!$A$22:$A$23</c:f>
              <c:numCache>
                <c:formatCode>General</c:formatCode>
                <c:ptCount val="2"/>
                <c:pt idx="0">
                  <c:v>2007</c:v>
                </c:pt>
                <c:pt idx="1">
                  <c:v>2012</c:v>
                </c:pt>
              </c:numCache>
            </c:numRef>
          </c:cat>
          <c:val>
            <c:numRef>
              <c:f>DataG14.14!$AI$22:$AI$23</c:f>
              <c:numCache>
                <c:formatCode>0%</c:formatCode>
                <c:ptCount val="2"/>
                <c:pt idx="0">
                  <c:v>0.44676846265792847</c:v>
                </c:pt>
                <c:pt idx="1">
                  <c:v>0.49437642097473145</c:v>
                </c:pt>
              </c:numCache>
            </c:numRef>
          </c:val>
        </c:ser>
        <c:ser>
          <c:idx val="7"/>
          <c:order val="1"/>
          <c:tx>
            <c:v>Origine étrangère européenne (Espagne, Italie, Portugal, etc.)</c:v>
          </c:tx>
          <c:spPr>
            <a:solidFill>
              <a:schemeClr val="accent2"/>
            </a:solidFill>
            <a:ln>
              <a:solidFill>
                <a:schemeClr val="accent2"/>
              </a:solidFill>
            </a:ln>
          </c:spPr>
          <c:invertIfNegative val="0"/>
          <c:cat>
            <c:numRef>
              <c:f>DataG14.14!$A$22:$A$23</c:f>
              <c:numCache>
                <c:formatCode>General</c:formatCode>
                <c:ptCount val="2"/>
                <c:pt idx="0">
                  <c:v>2007</c:v>
                </c:pt>
                <c:pt idx="1">
                  <c:v>2012</c:v>
                </c:pt>
              </c:numCache>
            </c:numRef>
          </c:cat>
          <c:val>
            <c:numRef>
              <c:f>DataG14.14!$AJ$22:$AJ$23</c:f>
              <c:numCache>
                <c:formatCode>0%</c:formatCode>
                <c:ptCount val="2"/>
                <c:pt idx="0">
                  <c:v>0.48725429177284241</c:v>
                </c:pt>
                <c:pt idx="1">
                  <c:v>0.48999056220054626</c:v>
                </c:pt>
              </c:numCache>
            </c:numRef>
          </c:val>
        </c:ser>
        <c:ser>
          <c:idx val="8"/>
          <c:order val="2"/>
          <c:tx>
            <c:v>Origine étrangère extra-européenne (Maghreb, Afrique subsaharienne, etc.)</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DataG14.14!$AK$22:$AK$23</c:f>
              <c:numCache>
                <c:formatCode>0%</c:formatCode>
                <c:ptCount val="2"/>
                <c:pt idx="0">
                  <c:v>0.71457338333129883</c:v>
                </c:pt>
                <c:pt idx="1">
                  <c:v>0.76777839660644531</c:v>
                </c:pt>
              </c:numCache>
            </c:numRef>
          </c:val>
        </c:ser>
        <c:dLbls>
          <c:showLegendKey val="0"/>
          <c:showVal val="0"/>
          <c:showCatName val="0"/>
          <c:showSerName val="0"/>
          <c:showPercent val="0"/>
          <c:showBubbleSize val="0"/>
        </c:dLbls>
        <c:gapWidth val="150"/>
        <c:axId val="533116584"/>
        <c:axId val="533116192"/>
        <c:extLst/>
      </c:barChart>
      <c:catAx>
        <c:axId val="53311658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33116192"/>
        <c:crosses val="autoZero"/>
        <c:auto val="1"/>
        <c:lblAlgn val="ctr"/>
        <c:lblOffset val="100"/>
        <c:noMultiLvlLbl val="0"/>
      </c:catAx>
      <c:valAx>
        <c:axId val="533116192"/>
        <c:scaling>
          <c:orientation val="minMax"/>
          <c:max val="0.9"/>
          <c:min val="0.2"/>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à gauche en fonction des origines familiales</a:t>
                </a:r>
                <a:endParaRPr lang="fr-FR" sz="1200" b="0">
                  <a:latin typeface="Arial" panose="020B0604020202020204" pitchFamily="34" charset="0"/>
                  <a:cs typeface="Arial" panose="020B0604020202020204" pitchFamily="34" charset="0"/>
                </a:endParaRPr>
              </a:p>
            </c:rich>
          </c:tx>
          <c:layout>
            <c:manualLayout>
              <c:xMode val="edge"/>
              <c:yMode val="edge"/>
              <c:x val="4.2502688757049902E-5"/>
              <c:y val="0.117696769759058"/>
            </c:manualLayout>
          </c:layout>
          <c:overlay val="0"/>
        </c:title>
        <c:numFmt formatCode="0%" sourceLinked="0"/>
        <c:majorTickMark val="out"/>
        <c:minorTickMark val="none"/>
        <c:tickLblPos val="nextTo"/>
        <c:txPr>
          <a:bodyPr/>
          <a:lstStyle/>
          <a:p>
            <a:pPr>
              <a:defRPr sz="1600" b="1" i="0">
                <a:latin typeface="Arial"/>
              </a:defRPr>
            </a:pPr>
            <a:endParaRPr lang="fr-FR"/>
          </a:p>
        </c:txPr>
        <c:crossAx val="533116584"/>
        <c:crosses val="autoZero"/>
        <c:crossBetween val="between"/>
        <c:majorUnit val="0.1"/>
      </c:valAx>
      <c:spPr>
        <a:ln w="25400">
          <a:solidFill>
            <a:schemeClr val="tx1"/>
          </a:solidFill>
        </a:ln>
      </c:spPr>
    </c:plotArea>
    <c:legend>
      <c:legendPos val="t"/>
      <c:layout>
        <c:manualLayout>
          <c:xMode val="edge"/>
          <c:yMode val="edge"/>
          <c:x val="0.103067824508029"/>
          <c:y val="8.2495444458798806E-2"/>
          <c:w val="0.70436111324045303"/>
          <c:h val="0.1424475667639449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baseline="0">
                <a:latin typeface="Arial"/>
                <a:cs typeface="Arial"/>
              </a:rPr>
              <a:t>Graphique 14.19. La frontière et la propriété: </a:t>
            </a:r>
          </a:p>
          <a:p>
            <a:pPr>
              <a:defRPr sz="1800" b="1" i="0" u="none" strike="noStrike" baseline="0">
                <a:solidFill>
                  <a:srgbClr val="000000"/>
                </a:solidFill>
                <a:latin typeface="Arial"/>
                <a:ea typeface="Arial"/>
                <a:cs typeface="Arial"/>
              </a:defRPr>
            </a:pPr>
            <a:r>
              <a:rPr lang="fr-FR" sz="1700" b="1" baseline="0">
                <a:latin typeface="Arial"/>
                <a:cs typeface="Arial"/>
              </a:rPr>
              <a:t>les quatre quarts idéologiques de l'électorat en France</a:t>
            </a:r>
            <a:endParaRPr lang="fr-FR" sz="1700" b="0" baseline="0">
              <a:latin typeface="Arial" panose="020B0604020202020204" pitchFamily="34" charset="0"/>
              <a:cs typeface="Arial" panose="020B0604020202020204" pitchFamily="34" charset="0"/>
            </a:endParaRPr>
          </a:p>
        </c:rich>
      </c:tx>
      <c:layout>
        <c:manualLayout>
          <c:xMode val="edge"/>
          <c:yMode val="edge"/>
          <c:x val="0.22111189275538501"/>
          <c:y val="2.2406400144321399E-3"/>
        </c:manualLayout>
      </c:layout>
      <c:overlay val="0"/>
      <c:spPr>
        <a:noFill/>
        <a:ln w="25400">
          <a:noFill/>
        </a:ln>
      </c:spPr>
    </c:title>
    <c:autoTitleDeleted val="0"/>
    <c:plotArea>
      <c:layout>
        <c:manualLayout>
          <c:layoutTarget val="inner"/>
          <c:xMode val="edge"/>
          <c:yMode val="edge"/>
          <c:x val="9.1842593260404407E-2"/>
          <c:y val="9.9511299349257301E-2"/>
          <c:w val="0.87065452124458698"/>
          <c:h val="0.678932745820085"/>
        </c:manualLayout>
      </c:layout>
      <c:lineChart>
        <c:grouping val="standard"/>
        <c:varyColors val="0"/>
        <c:ser>
          <c:idx val="0"/>
          <c:order val="0"/>
          <c:tx>
            <c:v>Internationalistes-égalitaires (pro-immigrés, pro-pauvres)</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Internationalistes-inégalitaires (pro-immigrés, pro-riches)</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Nativistes-inégalitaires (anti-immigrés, pro-riches)</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Nativistes-égalitaires (anti-immigrés, pro-pauvres)</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dLbls>
          <c:showLegendKey val="0"/>
          <c:showVal val="0"/>
          <c:showCatName val="0"/>
          <c:showSerName val="0"/>
          <c:showPercent val="0"/>
          <c:showBubbleSize val="0"/>
        </c:dLbls>
        <c:marker val="1"/>
        <c:smooth val="0"/>
        <c:axId val="533115408"/>
        <c:axId val="533130304"/>
        <c:extLst>
          <c:ext xmlns:c15="http://schemas.microsoft.com/office/drawing/2012/chart" uri="{02D57815-91ED-43cb-92C2-25804820EDAC}">
            <c15:filteredLineSeries>
              <c15:ser>
                <c:idx val="4"/>
                <c:order val="5"/>
                <c:tx>
                  <c:v>IE-se</c:v>
                </c:tx>
                <c:spPr>
                  <a:ln w="12700">
                    <a:solidFill>
                      <a:schemeClr val="accent2"/>
                    </a:solidFill>
                  </a:ln>
                </c:spPr>
                <c:marker>
                  <c:symbol val="none"/>
                </c:marker>
                <c:val>
                  <c:numRef>
                    <c:extLst>
                      <c:ext uri="{02D57815-91ED-43cb-92C2-25804820EDAC}">
                        <c15:formulaRef>
                          <c15:sqref>DataG14.15!$DR$51:$DR$71</c15:sqref>
                        </c15:formulaRef>
                      </c:ext>
                    </c:extLst>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15:ser>
            </c15:filteredLineSeries>
            <c15:filteredLineSeries>
              <c15:ser>
                <c:idx val="5"/>
                <c:order val="6"/>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DataG14.15!$DS$51:$DS$71</c15:sqref>
                        </c15:formulaRef>
                      </c:ext>
                    </c:extLst>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15:ser>
            </c15:filteredLineSeries>
            <c15:filteredLineSeries>
              <c15:ser>
                <c:idx val="7"/>
                <c:order val="7"/>
                <c:tx>
                  <c:v>IN-se</c:v>
                </c:tx>
                <c:spPr>
                  <a:ln w="12700">
                    <a:solidFill>
                      <a:schemeClr val="accent1"/>
                    </a:solidFill>
                  </a:ln>
                </c:spPr>
                <c:marker>
                  <c:spPr>
                    <a:solidFill>
                      <a:schemeClr val="accent1"/>
                    </a:solidFill>
                    <a:ln>
                      <a:solidFill>
                        <a:schemeClr val="accent1"/>
                      </a:solidFill>
                    </a:ln>
                  </c:spPr>
                </c:marker>
                <c:val>
                  <c:numRef>
                    <c:extLst xmlns:c15="http://schemas.microsoft.com/office/drawing/2012/chart">
                      <c:ext xmlns:c15="http://schemas.microsoft.com/office/drawing/2012/chart" uri="{02D57815-91ED-43cb-92C2-25804820EDAC}">
                        <c15:formulaRef>
                          <c15:sqref>DataG14.15!$DT$51:$DT$71</c15:sqref>
                        </c15:formulaRef>
                      </c:ext>
                    </c:extLst>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15:ser>
            </c15:filteredLineSeries>
            <c15:filteredLineSeries>
              <c15:ser>
                <c:idx val="8"/>
                <c:order val="8"/>
                <c:tx>
                  <c:v>NE-se</c:v>
                </c:tx>
                <c:spPr>
                  <a:ln w="12700">
                    <a:solidFill>
                      <a:schemeClr val="accent4"/>
                    </a:solidFill>
                  </a:ln>
                </c:spPr>
                <c:marker>
                  <c:spPr>
                    <a:solidFill>
                      <a:schemeClr val="accent4"/>
                    </a:solidFill>
                    <a:ln>
                      <a:solidFill>
                        <a:schemeClr val="accent4"/>
                      </a:solidFill>
                    </a:ln>
                  </c:spPr>
                </c:marker>
                <c:val>
                  <c:numRef>
                    <c:extLst xmlns:c15="http://schemas.microsoft.com/office/drawing/2012/chart">
                      <c:ext xmlns:c15="http://schemas.microsoft.com/office/drawing/2012/chart" uri="{02D57815-91ED-43cb-92C2-25804820EDAC}">
                        <c15:formulaRef>
                          <c15:sqref>DataG14.15!$DU$51:$DU$71</c15:sqref>
                        </c15:formulaRef>
                      </c:ext>
                    </c:extLst>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15:ser>
            </c15:filteredLineSeries>
            <c15:filteredLineSeries>
              <c15:ser>
                <c:idx val="9"/>
                <c:order val="9"/>
                <c:tx>
                  <c:v>EI+se</c:v>
                </c:tx>
                <c:spPr>
                  <a:ln w="12700">
                    <a:solidFill>
                      <a:schemeClr val="accent2"/>
                    </a:solidFill>
                  </a:ln>
                </c:spPr>
                <c:marker>
                  <c:symbol val="none"/>
                </c:marker>
                <c:val>
                  <c:numRef>
                    <c:extLst xmlns:c15="http://schemas.microsoft.com/office/drawing/2012/chart">
                      <c:ext xmlns:c15="http://schemas.microsoft.com/office/drawing/2012/chart" uri="{02D57815-91ED-43cb-92C2-25804820EDAC}">
                        <c15:formulaRef>
                          <c15:sqref>DataG14.15!$DV$51:$DV$71</c15:sqref>
                        </c15:formulaRef>
                      </c:ext>
                    </c:extLst>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15:ser>
            </c15:filteredLineSeries>
            <c15:filteredLineSeries>
              <c15:ser>
                <c:idx val="10"/>
                <c:order val="10"/>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DataG14.15!$DW$51:$DW$71</c15:sqref>
                        </c15:formulaRef>
                      </c:ext>
                    </c:extLst>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15:ser>
            </c15:filteredLineSeries>
            <c15:filteredLineSeries>
              <c15:ser>
                <c:idx val="11"/>
                <c:order val="11"/>
                <c:tx>
                  <c:v>NI+se</c:v>
                </c:tx>
                <c:spPr>
                  <a:ln w="12700">
                    <a:solidFill>
                      <a:schemeClr val="accent1"/>
                    </a:solidFill>
                  </a:ln>
                </c:spPr>
                <c:marker>
                  <c:symbol val="none"/>
                </c:marker>
                <c:val>
                  <c:numRef>
                    <c:extLst xmlns:c15="http://schemas.microsoft.com/office/drawing/2012/chart">
                      <c:ext xmlns:c15="http://schemas.microsoft.com/office/drawing/2012/chart" uri="{02D57815-91ED-43cb-92C2-25804820EDAC}">
                        <c15:formulaRef>
                          <c15:sqref>DataG14.15!$DX$51:$DX$71</c15:sqref>
                        </c15:formulaRef>
                      </c:ext>
                    </c:extLst>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15:ser>
            </c15:filteredLineSeries>
            <c15:filteredLineSeries>
              <c15:ser>
                <c:idx val="12"/>
                <c:order val="12"/>
                <c:tx>
                  <c:v>NE+se</c:v>
                </c:tx>
                <c:spPr>
                  <a:ln w="1270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DataG14.15!$DY$51:$DY$71</c15:sqref>
                        </c15:formulaRef>
                      </c:ext>
                    </c:extLst>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15:ser>
            </c15:filteredLineSeries>
          </c:ext>
        </c:extLst>
      </c:lineChart>
      <c:catAx>
        <c:axId val="5331154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33130304"/>
        <c:crossesAt val="0"/>
        <c:auto val="1"/>
        <c:lblAlgn val="ctr"/>
        <c:lblOffset val="100"/>
        <c:tickLblSkip val="5"/>
        <c:tickMarkSkip val="5"/>
        <c:noMultiLvlLbl val="0"/>
      </c:catAx>
      <c:valAx>
        <c:axId val="533130304"/>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des différents groupes idéologiques dans l'électorat</a:t>
                </a:r>
                <a:endParaRPr lang="fr-FR" sz="1200"/>
              </a:p>
            </c:rich>
          </c:tx>
          <c:layout>
            <c:manualLayout>
              <c:xMode val="edge"/>
              <c:yMode val="edge"/>
              <c:x val="2.5824221234218002E-4"/>
              <c:y val="9.984475857321359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33115408"/>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393213701"/>
          <c:y val="0.12065826058222601"/>
          <c:w val="0.55506094450444998"/>
          <c:h val="0.171013296171166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14.2. La gauche électorale en Europe et aux Etats-Unis,          1945-2020:  du parti des travailleurs au parti des diplômés</a:t>
            </a:r>
            <a:endParaRPr lang="fr-FR" sz="1600" b="0" baseline="0">
              <a:latin typeface="Arial" panose="020B0604020202020204" pitchFamily="34" charset="0"/>
              <a:cs typeface="Arial" panose="020B0604020202020204" pitchFamily="34" charset="0"/>
            </a:endParaRPr>
          </a:p>
        </c:rich>
      </c:tx>
      <c:layout>
        <c:manualLayout>
          <c:xMode val="edge"/>
          <c:yMode val="edge"/>
          <c:x val="0.16446165744307001"/>
          <c:y val="2.24269158506743E-3"/>
        </c:manualLayout>
      </c:layout>
      <c:overlay val="0"/>
      <c:spPr>
        <a:noFill/>
        <a:ln w="25400">
          <a:noFill/>
        </a:ln>
      </c:spPr>
    </c:title>
    <c:autoTitleDeleted val="0"/>
    <c:plotArea>
      <c:layout>
        <c:manualLayout>
          <c:layoutTarget val="inner"/>
          <c:xMode val="edge"/>
          <c:yMode val="edge"/>
          <c:x val="8.0705265556329703E-2"/>
          <c:y val="9.5236699945659697E-2"/>
          <c:w val="0.881790953490451"/>
          <c:h val="0.71250182022240505"/>
        </c:manualLayout>
      </c:layout>
      <c:lineChart>
        <c:grouping val="standard"/>
        <c:varyColors val="0"/>
        <c:ser>
          <c:idx val="1"/>
          <c:order val="0"/>
          <c:tx>
            <c:v>Etats-Unis: différence entre le % vote pour le parti démocrate parmi les 10% les plus diplômés et les 90% les moins diplômés (après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DataG14.2!$E$6:$E$81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DataG14.2!$C$6:$C$81</c:f>
              <c:numCache>
                <c:formatCode>0%</c:formatCode>
                <c:ptCount val="76"/>
                <c:pt idx="10">
                  <c:v>-0.20734228983618197</c:v>
                </c:pt>
                <c:pt idx="14">
                  <c:v>-0.19048089731421577</c:v>
                </c:pt>
                <c:pt idx="19">
                  <c:v>-0.18859458973861126</c:v>
                </c:pt>
                <c:pt idx="21">
                  <c:v>-0.14493049506941935</c:v>
                </c:pt>
                <c:pt idx="25">
                  <c:v>-0.12552322920933809</c:v>
                </c:pt>
                <c:pt idx="29">
                  <c:v>-8.7274459238508684E-2</c:v>
                </c:pt>
                <c:pt idx="34">
                  <c:v>-0.14364282709454085</c:v>
                </c:pt>
                <c:pt idx="38">
                  <c:v>-7.7777629577689369E-2</c:v>
                </c:pt>
                <c:pt idx="42">
                  <c:v>1.3226379805690955E-2</c:v>
                </c:pt>
                <c:pt idx="47">
                  <c:v>2.0071415425251121E-2</c:v>
                </c:pt>
                <c:pt idx="52">
                  <c:v>1.1634987214227219E-2</c:v>
                </c:pt>
                <c:pt idx="56">
                  <c:v>2.6986494911956649E-2</c:v>
                </c:pt>
                <c:pt idx="60">
                  <c:v>5.3424802584164335E-2</c:v>
                </c:pt>
                <c:pt idx="65">
                  <c:v>8.4312178683059319E-3</c:v>
                </c:pt>
                <c:pt idx="70">
                  <c:v>7.3130150107119804E-2</c:v>
                </c:pt>
                <c:pt idx="72">
                  <c:v>0.12092561624271257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50946304"/>
        <c:axId val="550946696"/>
      </c:lineChart>
      <c:catAx>
        <c:axId val="5509463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6696"/>
        <c:crossesAt val="0"/>
        <c:auto val="1"/>
        <c:lblAlgn val="ctr"/>
        <c:lblOffset val="100"/>
        <c:tickLblSkip val="5"/>
        <c:tickMarkSkip val="5"/>
        <c:noMultiLvlLbl val="0"/>
      </c:catAx>
      <c:valAx>
        <c:axId val="550946696"/>
        <c:scaling>
          <c:orientation val="minMax"/>
          <c:max val="0.26"/>
          <c:min val="-0.2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630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866264421E-2"/>
          <c:y val="0.10465728319819299"/>
          <c:w val="0.64837878897331302"/>
          <c:h val="0.195620100937992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14.20. Le clivage européen en France: </a:t>
            </a:r>
          </a:p>
          <a:p>
            <a:pPr>
              <a:defRPr sz="1600" b="1" i="0" u="none" strike="noStrike" baseline="0">
                <a:solidFill>
                  <a:srgbClr val="000000"/>
                </a:solidFill>
                <a:latin typeface="Arial"/>
                <a:ea typeface="Arial"/>
                <a:cs typeface="Arial"/>
              </a:defRPr>
            </a:pPr>
            <a:r>
              <a:rPr lang="fr-FR" sz="1600" b="1" baseline="0">
                <a:latin typeface="Arial"/>
                <a:cs typeface="Arial"/>
              </a:rPr>
              <a:t>les référendums de 1992 et 2005 </a:t>
            </a:r>
          </a:p>
        </c:rich>
      </c:tx>
      <c:layout>
        <c:manualLayout>
          <c:xMode val="edge"/>
          <c:yMode val="edge"/>
          <c:x val="0.29762441429547498"/>
          <c:y val="2.2276780744168098E-3"/>
        </c:manualLayout>
      </c:layout>
      <c:overlay val="0"/>
      <c:spPr>
        <a:noFill/>
        <a:ln w="25400">
          <a:noFill/>
        </a:ln>
      </c:spPr>
    </c:title>
    <c:autoTitleDeleted val="0"/>
    <c:plotArea>
      <c:layout>
        <c:manualLayout>
          <c:layoutTarget val="inner"/>
          <c:xMode val="edge"/>
          <c:yMode val="edge"/>
          <c:x val="0.12515156659030699"/>
          <c:y val="8.8156995017465795E-2"/>
          <c:w val="0.83423173709101295"/>
          <c:h val="0.732943196694954"/>
        </c:manualLayout>
      </c:layout>
      <c:lineChart>
        <c:grouping val="standard"/>
        <c:varyColors val="0"/>
        <c:ser>
          <c:idx val="18"/>
          <c:order val="0"/>
          <c:tx>
            <c:v>1992 (revenu)</c:v>
          </c:tx>
          <c:spPr>
            <a:ln w="38100">
              <a:solidFill>
                <a:srgbClr val="7030A0"/>
              </a:solidFill>
            </a:ln>
          </c:spPr>
          <c:marker>
            <c:symbol val="square"/>
            <c:size val="10"/>
            <c:spPr>
              <a:solidFill>
                <a:srgbClr val="7030A0"/>
              </a:solidFill>
              <a:ln>
                <a:solidFill>
                  <a:srgbClr val="7030A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DataG14.12!$L$5:$L$14</c:f>
              <c:numCache>
                <c:formatCode>0%</c:formatCode>
                <c:ptCount val="10"/>
                <c:pt idx="0">
                  <c:v>0.4451594352722168</c:v>
                </c:pt>
                <c:pt idx="1">
                  <c:v>0.46926411986351013</c:v>
                </c:pt>
                <c:pt idx="2">
                  <c:v>0.48639509081840515</c:v>
                </c:pt>
                <c:pt idx="3">
                  <c:v>0.46220609545707703</c:v>
                </c:pt>
                <c:pt idx="4">
                  <c:v>0.46085116267204285</c:v>
                </c:pt>
                <c:pt idx="5">
                  <c:v>0.499643474817276</c:v>
                </c:pt>
                <c:pt idx="6">
                  <c:v>0.499643474817276</c:v>
                </c:pt>
                <c:pt idx="7">
                  <c:v>0.53681677579879761</c:v>
                </c:pt>
                <c:pt idx="8">
                  <c:v>0.58320415019989014</c:v>
                </c:pt>
                <c:pt idx="9">
                  <c:v>0.64693367481231689</c:v>
                </c:pt>
              </c:numCache>
            </c:numRef>
          </c:val>
          <c:smooth val="1"/>
        </c:ser>
        <c:ser>
          <c:idx val="0"/>
          <c:order val="1"/>
          <c:tx>
            <c:v>2005 (revenu)</c:v>
          </c:tx>
          <c:spPr>
            <a:ln w="38100">
              <a:solidFill>
                <a:srgbClr val="00B0F0"/>
              </a:solidFill>
            </a:ln>
          </c:spPr>
          <c:marker>
            <c:symbol val="triangle"/>
            <c:size val="11"/>
            <c:spPr>
              <a:solidFill>
                <a:srgbClr val="00B0F0"/>
              </a:solidFill>
              <a:ln>
                <a:solidFill>
                  <a:srgbClr val="00B0F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DataG14.12!$O$5:$O$14</c:f>
              <c:numCache>
                <c:formatCode>0%</c:formatCode>
                <c:ptCount val="10"/>
                <c:pt idx="0">
                  <c:v>0.44044283032417297</c:v>
                </c:pt>
                <c:pt idx="1">
                  <c:v>0.42611643671989441</c:v>
                </c:pt>
                <c:pt idx="2">
                  <c:v>0.42211389541625977</c:v>
                </c:pt>
                <c:pt idx="3">
                  <c:v>0.42096918821334839</c:v>
                </c:pt>
                <c:pt idx="4">
                  <c:v>0.42071905732154846</c:v>
                </c:pt>
                <c:pt idx="5">
                  <c:v>0.42845553159713745</c:v>
                </c:pt>
                <c:pt idx="6">
                  <c:v>0.43039393424987793</c:v>
                </c:pt>
                <c:pt idx="7">
                  <c:v>0.43039393424987793</c:v>
                </c:pt>
                <c:pt idx="8">
                  <c:v>0.52457493543624878</c:v>
                </c:pt>
                <c:pt idx="9">
                  <c:v>0.58549362421035767</c:v>
                </c:pt>
              </c:numCache>
            </c:numRef>
          </c:val>
          <c:smooth val="1"/>
        </c:ser>
        <c:ser>
          <c:idx val="14"/>
          <c:order val="2"/>
          <c:tx>
            <c:v>1992 (diplôme)</c:v>
          </c:tx>
          <c:spPr>
            <a:ln w="38100">
              <a:solidFill>
                <a:srgbClr val="00B050"/>
              </a:solidFill>
            </a:ln>
          </c:spPr>
          <c:marker>
            <c:symbol val="square"/>
            <c:size val="9"/>
            <c:spPr>
              <a:solidFill>
                <a:srgbClr val="00B050"/>
              </a:solidFill>
              <a:ln>
                <a:solidFill>
                  <a:srgbClr val="00B05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DataG14.13!$J$5:$J$14</c:f>
              <c:numCache>
                <c:formatCode>0%</c:formatCode>
                <c:ptCount val="10"/>
                <c:pt idx="0">
                  <c:v>0.4559500515460968</c:v>
                </c:pt>
                <c:pt idx="1">
                  <c:v>0.4559500515460968</c:v>
                </c:pt>
                <c:pt idx="2">
                  <c:v>0.4559435248374939</c:v>
                </c:pt>
                <c:pt idx="3">
                  <c:v>0.45283859968185425</c:v>
                </c:pt>
                <c:pt idx="4">
                  <c:v>0.45283859968185425</c:v>
                </c:pt>
                <c:pt idx="5">
                  <c:v>0.45283859968185425</c:v>
                </c:pt>
                <c:pt idx="6">
                  <c:v>0.50546222925186157</c:v>
                </c:pt>
                <c:pt idx="7">
                  <c:v>0.5822179913520813</c:v>
                </c:pt>
                <c:pt idx="8">
                  <c:v>0.62637335062026978</c:v>
                </c:pt>
                <c:pt idx="9">
                  <c:v>0.66605991125106812</c:v>
                </c:pt>
              </c:numCache>
            </c:numRef>
          </c:val>
          <c:smooth val="1"/>
        </c:ser>
        <c:ser>
          <c:idx val="2"/>
          <c:order val="3"/>
          <c:tx>
            <c:v>2005 (diplôme)</c:v>
          </c:tx>
          <c:spPr>
            <a:ln w="38100">
              <a:solidFill>
                <a:schemeClr val="accent2"/>
              </a:solidFill>
            </a:ln>
          </c:spPr>
          <c:marker>
            <c:symbol val="triangle"/>
            <c:size val="11"/>
            <c:spPr>
              <a:solidFill>
                <a:schemeClr val="accent2"/>
              </a:solidFill>
              <a:ln>
                <a:solidFill>
                  <a:schemeClr val="accent2"/>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DataG14.13!$N$5:$N$14</c:f>
              <c:numCache>
                <c:formatCode>0%</c:formatCode>
                <c:ptCount val="10"/>
                <c:pt idx="0">
                  <c:v>0.4397907555103302</c:v>
                </c:pt>
                <c:pt idx="1">
                  <c:v>0.4397907555103302</c:v>
                </c:pt>
                <c:pt idx="2">
                  <c:v>0.4397907555103302</c:v>
                </c:pt>
                <c:pt idx="3">
                  <c:v>0.41998103260993958</c:v>
                </c:pt>
                <c:pt idx="4">
                  <c:v>0.40968367457389832</c:v>
                </c:pt>
                <c:pt idx="5">
                  <c:v>0.40968367457389832</c:v>
                </c:pt>
                <c:pt idx="6">
                  <c:v>0.41824686527252197</c:v>
                </c:pt>
                <c:pt idx="7">
                  <c:v>0.4616696834564209</c:v>
                </c:pt>
                <c:pt idx="8">
                  <c:v>0.46381071209907532</c:v>
                </c:pt>
                <c:pt idx="9">
                  <c:v>0.59964561462402344</c:v>
                </c:pt>
              </c:numCache>
            </c:numRef>
          </c:val>
          <c:smooth val="1"/>
        </c:ser>
        <c:ser>
          <c:idx val="19"/>
          <c:order val="4"/>
          <c:tx>
            <c:v>1992 (patrimoine)</c:v>
          </c:tx>
          <c:spPr>
            <a:ln w="38100">
              <a:solidFill>
                <a:schemeClr val="accent6"/>
              </a:solidFill>
            </a:ln>
          </c:spPr>
          <c:marker>
            <c:spPr>
              <a:solidFill>
                <a:schemeClr val="accent6"/>
              </a:solidFill>
              <a:ln>
                <a:solidFill>
                  <a:schemeClr val="accent6"/>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DataG14.13!$I$5:$I$14</c:f>
              <c:numCache>
                <c:formatCode>0%</c:formatCode>
                <c:ptCount val="10"/>
                <c:pt idx="0">
                  <c:v>0.44661995768547058</c:v>
                </c:pt>
                <c:pt idx="1">
                  <c:v>0.46916276216506958</c:v>
                </c:pt>
                <c:pt idx="2">
                  <c:v>0.46916276216506958</c:v>
                </c:pt>
                <c:pt idx="3">
                  <c:v>0.48700547218322754</c:v>
                </c:pt>
                <c:pt idx="4">
                  <c:v>0.48783773183822632</c:v>
                </c:pt>
                <c:pt idx="5">
                  <c:v>0.50138229131698608</c:v>
                </c:pt>
                <c:pt idx="6">
                  <c:v>0.52210068702697754</c:v>
                </c:pt>
                <c:pt idx="7">
                  <c:v>0.52852338552474976</c:v>
                </c:pt>
                <c:pt idx="8">
                  <c:v>0.54959297180175781</c:v>
                </c:pt>
                <c:pt idx="9">
                  <c:v>0.60367190837860107</c:v>
                </c:pt>
              </c:numCache>
            </c:numRef>
          </c:val>
          <c:smooth val="1"/>
        </c:ser>
        <c:ser>
          <c:idx val="17"/>
          <c:order val="5"/>
          <c:tx>
            <c:v>2005 (patrimoine)</c:v>
          </c:tx>
          <c:spPr>
            <a:ln w="38100">
              <a:solidFill>
                <a:schemeClr val="tx2"/>
              </a:solidFill>
            </a:ln>
          </c:spPr>
          <c:marker>
            <c:symbol val="triangle"/>
            <c:size val="11"/>
            <c:spPr>
              <a:solidFill>
                <a:schemeClr val="tx2"/>
              </a:solidFill>
              <a:ln>
                <a:solidFill>
                  <a:schemeClr val="tx2"/>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DataG14.13!$M$5:$M$14</c:f>
              <c:numCache>
                <c:formatCode>0%</c:formatCode>
                <c:ptCount val="10"/>
                <c:pt idx="0">
                  <c:v>0.37936303019523621</c:v>
                </c:pt>
                <c:pt idx="1">
                  <c:v>0.38477021455764771</c:v>
                </c:pt>
                <c:pt idx="2">
                  <c:v>0.38721874356269836</c:v>
                </c:pt>
                <c:pt idx="3">
                  <c:v>0.38721874356269836</c:v>
                </c:pt>
                <c:pt idx="4">
                  <c:v>0.43294171333312897</c:v>
                </c:pt>
                <c:pt idx="5">
                  <c:v>0.49120229482650757</c:v>
                </c:pt>
                <c:pt idx="6">
                  <c:v>0.49120229482650757</c:v>
                </c:pt>
                <c:pt idx="7">
                  <c:v>0.49120229482650757</c:v>
                </c:pt>
                <c:pt idx="8">
                  <c:v>0.53246498107910156</c:v>
                </c:pt>
                <c:pt idx="9">
                  <c:v>0.585760691165924</c:v>
                </c:pt>
              </c:numCache>
            </c:numRef>
          </c:val>
          <c:smooth val="1"/>
        </c:ser>
        <c:ser>
          <c:idx val="1"/>
          <c:order val="6"/>
          <c:spPr>
            <a:ln w="50800">
              <a:solidFill>
                <a:schemeClr val="tx1"/>
              </a:solidFill>
            </a:ln>
          </c:spPr>
          <c:marker>
            <c:symbol val="none"/>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DataG14.13!$Q$5:$Q$14</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533129128"/>
        <c:axId val="533129520"/>
        <c:extLst/>
      </c:lineChart>
      <c:catAx>
        <c:axId val="5331291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33129520"/>
        <c:crossesAt val="0"/>
        <c:auto val="1"/>
        <c:lblAlgn val="ctr"/>
        <c:lblOffset val="100"/>
        <c:tickLblSkip val="1"/>
        <c:tickMarkSkip val="1"/>
        <c:noMultiLvlLbl val="0"/>
      </c:catAx>
      <c:valAx>
        <c:axId val="533129520"/>
        <c:scaling>
          <c:orientation val="minMax"/>
          <c:max val="0.68"/>
          <c:min val="0.35"/>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pour le OUI aux référendums de 1992 et 2005 en fonction du décile de revenu, de diplôme et de patrimoine</a:t>
                </a:r>
                <a:endParaRPr lang="fr-FR" sz="1200"/>
              </a:p>
            </c:rich>
          </c:tx>
          <c:layout>
            <c:manualLayout>
              <c:xMode val="edge"/>
              <c:yMode val="edge"/>
              <c:x val="7.0405478866153296E-4"/>
              <c:y val="4.031784807647469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33129128"/>
        <c:crosses val="autoZero"/>
        <c:crossBetween val="midCat"/>
        <c:majorUnit val="0.05"/>
      </c:valAx>
      <c:spPr>
        <a:solidFill>
          <a:srgbClr val="FFFFFF"/>
        </a:solidFill>
        <a:ln w="25400">
          <a:solidFill>
            <a:srgbClr val="000000"/>
          </a:solidFill>
          <a:prstDash val="solid"/>
        </a:ln>
      </c:spPr>
    </c:plotArea>
    <c:legend>
      <c:legendPos val="l"/>
      <c:layout>
        <c:manualLayout>
          <c:xMode val="edge"/>
          <c:yMode val="edge"/>
          <c:x val="0.26908277957284599"/>
          <c:y val="0.180809652490388"/>
          <c:w val="0.45734542351174801"/>
          <c:h val="0.131120499343646"/>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14.3. Les élections législatives en France, 1945-2017 </a:t>
            </a:r>
            <a:endParaRPr lang="fr-FR" sz="1600" b="0" baseline="0">
              <a:latin typeface="Arial" panose="020B0604020202020204" pitchFamily="34" charset="0"/>
              <a:cs typeface="Arial" panose="020B0604020202020204" pitchFamily="34" charset="0"/>
            </a:endParaRPr>
          </a:p>
        </c:rich>
      </c:tx>
      <c:layout>
        <c:manualLayout>
          <c:xMode val="edge"/>
          <c:yMode val="edge"/>
          <c:x val="0.15735640857392799"/>
          <c:y val="2.1952632434592899E-3"/>
        </c:manualLayout>
      </c:layout>
      <c:overlay val="0"/>
      <c:spPr>
        <a:noFill/>
        <a:ln w="25400">
          <a:noFill/>
        </a:ln>
      </c:spPr>
    </c:title>
    <c:autoTitleDeleted val="0"/>
    <c:plotArea>
      <c:layout>
        <c:manualLayout>
          <c:layoutTarget val="inner"/>
          <c:xMode val="edge"/>
          <c:yMode val="edge"/>
          <c:x val="8.0705233430740805E-2"/>
          <c:y val="5.4421905138502702E-2"/>
          <c:w val="0.881790953490451"/>
          <c:h val="0.71257829577005805"/>
        </c:manualLayout>
      </c:layout>
      <c:lineChart>
        <c:grouping val="standard"/>
        <c:varyColors val="0"/>
        <c:ser>
          <c:idx val="6"/>
          <c:order val="0"/>
          <c:tx>
            <c:v>Gauche électorale (SFIO-PS, PCF, radicaux, div.gauche, écologistes, extrême-gauche)</c:v>
          </c:tx>
          <c:spPr>
            <a:ln w="38100">
              <a:solidFill>
                <a:schemeClr val="accent2"/>
              </a:solidFill>
            </a:ln>
          </c:spPr>
          <c:marker>
            <c:symbol val="triangle"/>
            <c:size val="9"/>
            <c:spPr>
              <a:solidFill>
                <a:schemeClr val="accent2"/>
              </a:solidFill>
              <a:ln w="12700">
                <a:solidFill>
                  <a:schemeClr val="accent2"/>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Droite électorale (MRP, CNIP, UNR, RPR, UDF, UMP, LR, div.droite, FN, extrême-droite)</c:v>
          </c:tx>
          <c:spPr>
            <a:ln w="38100">
              <a:solidFill>
                <a:schemeClr val="accent1"/>
              </a:solidFill>
            </a:ln>
          </c:spPr>
          <c:marker>
            <c:spPr>
              <a:solidFill>
                <a:schemeClr val="accent1"/>
              </a:solidFill>
              <a:ln>
                <a:solidFill>
                  <a:schemeClr val="accent1"/>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ser>
        <c:ser>
          <c:idx val="0"/>
          <c:order val="2"/>
          <c:tx>
            <c:v>Autres partis (inclassables sur une échelle gauche-droite: régionalistes, chasseurs, etc.)</c:v>
          </c:tx>
          <c:spPr>
            <a:ln w="34925">
              <a:solidFill>
                <a:srgbClr val="FFFF00"/>
              </a:solidFill>
            </a:ln>
          </c:spPr>
          <c:marker>
            <c:symbol val="diamond"/>
            <c:size val="9"/>
            <c:spPr>
              <a:solidFill>
                <a:srgbClr val="FFFF00"/>
              </a:solidFill>
              <a:ln>
                <a:solidFill>
                  <a:srgbClr val="FFFF00"/>
                </a:solidFill>
              </a:ln>
            </c:spPr>
          </c:marker>
          <c:val>
            <c:numRef>
              <c:f>DataG14.3!$L$7:$L$82</c:f>
              <c:numCache>
                <c:formatCode>0.0%</c:formatCode>
                <c:ptCount val="76"/>
                <c:pt idx="1">
                  <c:v>8.0000000000000002E-3</c:v>
                </c:pt>
                <c:pt idx="6">
                  <c:v>2E-3</c:v>
                </c:pt>
                <c:pt idx="11">
                  <c:v>2.5100000000000001E-2</c:v>
                </c:pt>
                <c:pt idx="13">
                  <c:v>1.7000000000000001E-2</c:v>
                </c:pt>
                <c:pt idx="17">
                  <c:v>1.1999999999999999E-3</c:v>
                </c:pt>
                <c:pt idx="22">
                  <c:v>2E-3</c:v>
                </c:pt>
                <c:pt idx="23">
                  <c:v>6.4000000000000003E-3</c:v>
                </c:pt>
                <c:pt idx="28">
                  <c:v>2.0799999999999999E-2</c:v>
                </c:pt>
                <c:pt idx="33">
                  <c:v>9.7999999999999997E-3</c:v>
                </c:pt>
                <c:pt idx="36">
                  <c:v>5.9999999999999995E-4</c:v>
                </c:pt>
                <c:pt idx="41">
                  <c:v>3.0999999999999999E-3</c:v>
                </c:pt>
                <c:pt idx="43">
                  <c:v>1E-3</c:v>
                </c:pt>
                <c:pt idx="48">
                  <c:v>2.5899999999999999E-2</c:v>
                </c:pt>
                <c:pt idx="52">
                  <c:v>1.5099999999999999E-2</c:v>
                </c:pt>
                <c:pt idx="57">
                  <c:v>2.7999999999999997E-2</c:v>
                </c:pt>
                <c:pt idx="62">
                  <c:v>2.3600000000000003E-2</c:v>
                </c:pt>
                <c:pt idx="67">
                  <c:v>1.06E-2</c:v>
                </c:pt>
                <c:pt idx="72">
                  <c:v>3.1100000000000003E-2</c:v>
                </c:pt>
              </c:numCache>
            </c:numRef>
          </c:val>
          <c:smooth val="1"/>
        </c:ser>
        <c:dLbls>
          <c:showLegendKey val="0"/>
          <c:showVal val="0"/>
          <c:showCatName val="0"/>
          <c:showSerName val="0"/>
          <c:showPercent val="0"/>
          <c:showBubbleSize val="0"/>
        </c:dLbls>
        <c:marker val="1"/>
        <c:smooth val="0"/>
        <c:axId val="550947480"/>
        <c:axId val="550947872"/>
      </c:lineChart>
      <c:catAx>
        <c:axId val="550947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7872"/>
        <c:crossesAt val="0"/>
        <c:auto val="1"/>
        <c:lblAlgn val="ctr"/>
        <c:lblOffset val="100"/>
        <c:tickLblSkip val="5"/>
        <c:tickMarkSkip val="5"/>
        <c:noMultiLvlLbl val="0"/>
      </c:catAx>
      <c:valAx>
        <c:axId val="550947872"/>
        <c:scaling>
          <c:orientation val="minMax"/>
          <c:max val="0.6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748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8.5756307187831504E-2"/>
          <c:y val="0.39568870105871001"/>
          <c:w val="0.87052580927384104"/>
          <c:h val="0.18092028899596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Gaphique 14.4. La gauche électorale en France (législatives 1945-2017) </a:t>
            </a:r>
            <a:endParaRPr lang="fr-FR" sz="1600" b="0" baseline="0">
              <a:latin typeface="Arial" panose="020B0604020202020204" pitchFamily="34" charset="0"/>
              <a:cs typeface="Arial" panose="020B0604020202020204" pitchFamily="34" charset="0"/>
            </a:endParaRPr>
          </a:p>
        </c:rich>
      </c:tx>
      <c:layout>
        <c:manualLayout>
          <c:xMode val="edge"/>
          <c:yMode val="edge"/>
          <c:x val="0.15724050769901801"/>
          <c:y val="2.20005523210618E-3"/>
        </c:manualLayout>
      </c:layout>
      <c:overlay val="0"/>
      <c:spPr>
        <a:noFill/>
        <a:ln w="25400">
          <a:noFill/>
        </a:ln>
      </c:spPr>
    </c:title>
    <c:autoTitleDeleted val="0"/>
    <c:plotArea>
      <c:layout>
        <c:manualLayout>
          <c:layoutTarget val="inner"/>
          <c:xMode val="edge"/>
          <c:yMode val="edge"/>
          <c:x val="7.9314069897553602E-2"/>
          <c:y val="5.8929924087800602E-2"/>
          <c:w val="0.881790953490451"/>
          <c:h val="0.73511839051654804"/>
        </c:manualLayout>
      </c:layout>
      <c:lineChart>
        <c:grouping val="standard"/>
        <c:varyColors val="0"/>
        <c:ser>
          <c:idx val="6"/>
          <c:order val="0"/>
          <c:tx>
            <c:v>Total gauche électorale</c:v>
          </c:tx>
          <c:spPr>
            <a:ln w="47625">
              <a:solidFill>
                <a:schemeClr val="accent2"/>
              </a:solidFill>
            </a:ln>
          </c:spPr>
          <c:marker>
            <c:symbol val="triangle"/>
            <c:size val="13"/>
            <c:spPr>
              <a:solidFill>
                <a:schemeClr val="accent2"/>
              </a:solidFill>
              <a:ln w="12700">
                <a:solidFill>
                  <a:schemeClr val="accent2"/>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1"/>
          <c:tx>
            <c:v>Extrême-gauche (PCF, LFI, etc.)</c:v>
          </c:tx>
          <c:spPr>
            <a:ln w="41275">
              <a:solidFill>
                <a:srgbClr val="FF0000"/>
              </a:solidFill>
            </a:ln>
          </c:spPr>
          <c:marker>
            <c:symbol val="triangle"/>
            <c:size val="12"/>
            <c:spPr>
              <a:solidFill>
                <a:srgbClr val="FF0000"/>
              </a:solidFill>
              <a:ln>
                <a:solidFill>
                  <a:srgbClr val="FF0000"/>
                </a:solidFill>
              </a:ln>
            </c:spPr>
          </c:marker>
          <c:val>
            <c:numRef>
              <c:f>DataG14.3!$B$7:$B$82</c:f>
              <c:numCache>
                <c:formatCode>0.0%</c:formatCode>
                <c:ptCount val="76"/>
                <c:pt idx="1">
                  <c:v>0.28299999999999997</c:v>
                </c:pt>
                <c:pt idx="6">
                  <c:v>0.26700000000000002</c:v>
                </c:pt>
                <c:pt idx="11">
                  <c:v>0.25359999999999999</c:v>
                </c:pt>
                <c:pt idx="13">
                  <c:v>0.189</c:v>
                </c:pt>
                <c:pt idx="17">
                  <c:v>0.21870000000000001</c:v>
                </c:pt>
                <c:pt idx="22">
                  <c:v>0.22459999999999999</c:v>
                </c:pt>
                <c:pt idx="23">
                  <c:v>0.2</c:v>
                </c:pt>
                <c:pt idx="28">
                  <c:v>0.22600000000000001</c:v>
                </c:pt>
                <c:pt idx="33">
                  <c:v>0.23880000000000001</c:v>
                </c:pt>
                <c:pt idx="36">
                  <c:v>0.17449999999999999</c:v>
                </c:pt>
                <c:pt idx="41">
                  <c:v>0.1132</c:v>
                </c:pt>
                <c:pt idx="43">
                  <c:v>0.1168</c:v>
                </c:pt>
                <c:pt idx="48">
                  <c:v>0.1086</c:v>
                </c:pt>
                <c:pt idx="52">
                  <c:v>0.1246</c:v>
                </c:pt>
                <c:pt idx="57">
                  <c:v>7.6100000000000001E-2</c:v>
                </c:pt>
                <c:pt idx="62">
                  <c:v>7.6999999999999999E-2</c:v>
                </c:pt>
                <c:pt idx="67">
                  <c:v>7.8899999999999998E-2</c:v>
                </c:pt>
                <c:pt idx="72">
                  <c:v>0.1452</c:v>
                </c:pt>
              </c:numCache>
            </c:numRef>
          </c:val>
          <c:smooth val="1"/>
        </c:ser>
        <c:ser>
          <c:idx val="0"/>
          <c:order val="2"/>
          <c:tx>
            <c:v>Gauche (SFIO-PS, écologistes, etc.)</c:v>
          </c:tx>
          <c:spPr>
            <a:ln w="41275">
              <a:solidFill>
                <a:schemeClr val="accent2">
                  <a:lumMod val="60000"/>
                  <a:lumOff val="40000"/>
                </a:schemeClr>
              </a:solidFill>
            </a:ln>
          </c:spPr>
          <c:marker>
            <c:symbol val="diamond"/>
            <c:size val="11"/>
            <c:spPr>
              <a:solidFill>
                <a:schemeClr val="accent2">
                  <a:lumMod val="60000"/>
                  <a:lumOff val="40000"/>
                </a:schemeClr>
              </a:solidFill>
              <a:ln>
                <a:solidFill>
                  <a:schemeClr val="accent2">
                    <a:lumMod val="60000"/>
                    <a:lumOff val="40000"/>
                  </a:schemeClr>
                </a:solidFill>
              </a:ln>
            </c:spPr>
          </c:marker>
          <c:val>
            <c:numRef>
              <c:f>DataG14.3!$C$7:$C$82</c:f>
              <c:numCache>
                <c:formatCode>0.0%</c:formatCode>
                <c:ptCount val="76"/>
                <c:pt idx="1">
                  <c:v>0.17799999999999999</c:v>
                </c:pt>
                <c:pt idx="6">
                  <c:v>0.14699999999999999</c:v>
                </c:pt>
                <c:pt idx="11">
                  <c:v>0.161</c:v>
                </c:pt>
                <c:pt idx="13">
                  <c:v>0.155</c:v>
                </c:pt>
                <c:pt idx="17">
                  <c:v>0.14410000000000001</c:v>
                </c:pt>
                <c:pt idx="22">
                  <c:v>0.20550000000000002</c:v>
                </c:pt>
                <c:pt idx="23">
                  <c:v>0.20799999999999999</c:v>
                </c:pt>
                <c:pt idx="28">
                  <c:v>0.21999999999999997</c:v>
                </c:pt>
                <c:pt idx="33">
                  <c:v>0.25</c:v>
                </c:pt>
                <c:pt idx="36">
                  <c:v>0.379</c:v>
                </c:pt>
                <c:pt idx="41">
                  <c:v>0.33299999999999996</c:v>
                </c:pt>
                <c:pt idx="43">
                  <c:v>0.36760000000000004</c:v>
                </c:pt>
                <c:pt idx="48">
                  <c:v>0.29930000000000001</c:v>
                </c:pt>
                <c:pt idx="52">
                  <c:v>0.33129999999999998</c:v>
                </c:pt>
                <c:pt idx="57">
                  <c:v>0.32069999999999993</c:v>
                </c:pt>
                <c:pt idx="62">
                  <c:v>0.3075</c:v>
                </c:pt>
                <c:pt idx="67">
                  <c:v>0.39169999999999999</c:v>
                </c:pt>
                <c:pt idx="72">
                  <c:v>0.13339999999999999</c:v>
                </c:pt>
              </c:numCache>
            </c:numRef>
          </c:val>
          <c:smooth val="1"/>
        </c:ser>
        <c:ser>
          <c:idx val="1"/>
          <c:order val="3"/>
          <c:tx>
            <c:v>Centre-gauche (radicaux, PRG, etc.)</c:v>
          </c:tx>
          <c:spPr>
            <a:ln w="38100">
              <a:solidFill>
                <a:srgbClr val="7030A0"/>
              </a:solidFill>
            </a:ln>
          </c:spPr>
          <c:marker>
            <c:spPr>
              <a:solidFill>
                <a:srgbClr val="7030A0"/>
              </a:solidFill>
              <a:ln>
                <a:solidFill>
                  <a:srgbClr val="7030A0"/>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DataG14.3!$D$7:$D$82</c:f>
              <c:numCache>
                <c:formatCode>0.0%</c:formatCode>
                <c:ptCount val="76"/>
                <c:pt idx="1">
                  <c:v>0.111</c:v>
                </c:pt>
                <c:pt idx="6">
                  <c:v>0.1</c:v>
                </c:pt>
                <c:pt idx="11">
                  <c:v>0.1099</c:v>
                </c:pt>
                <c:pt idx="13">
                  <c:v>8.4000000000000005E-2</c:v>
                </c:pt>
                <c:pt idx="17">
                  <c:v>7.4200000000000002E-2</c:v>
                </c:pt>
                <c:pt idx="22">
                  <c:v>5.0000000000000001E-3</c:v>
                </c:pt>
                <c:pt idx="23">
                  <c:v>3.5999999999999999E-3</c:v>
                </c:pt>
                <c:pt idx="28">
                  <c:v>1.72E-2</c:v>
                </c:pt>
                <c:pt idx="33">
                  <c:v>2.1600000000000001E-2</c:v>
                </c:pt>
                <c:pt idx="36">
                  <c:v>1.41E-2</c:v>
                </c:pt>
                <c:pt idx="41">
                  <c:v>3.8E-3</c:v>
                </c:pt>
                <c:pt idx="43">
                  <c:v>1.14E-2</c:v>
                </c:pt>
                <c:pt idx="48">
                  <c:v>8.9999999999999993E-3</c:v>
                </c:pt>
                <c:pt idx="52">
                  <c:v>1.4500000000000001E-2</c:v>
                </c:pt>
                <c:pt idx="57">
                  <c:v>1.54E-2</c:v>
                </c:pt>
                <c:pt idx="62">
                  <c:v>1.32E-2</c:v>
                </c:pt>
                <c:pt idx="67">
                  <c:v>1.6500000000000001E-2</c:v>
                </c:pt>
                <c:pt idx="72">
                  <c:v>0.16635000000000003</c:v>
                </c:pt>
              </c:numCache>
            </c:numRef>
          </c:val>
          <c:smooth val="1"/>
        </c:ser>
        <c:dLbls>
          <c:showLegendKey val="0"/>
          <c:showVal val="0"/>
          <c:showCatName val="0"/>
          <c:showSerName val="0"/>
          <c:showPercent val="0"/>
          <c:showBubbleSize val="0"/>
        </c:dLbls>
        <c:marker val="1"/>
        <c:smooth val="0"/>
        <c:axId val="550948656"/>
        <c:axId val="550949048"/>
      </c:lineChart>
      <c:catAx>
        <c:axId val="5509486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550949048"/>
        <c:crossesAt val="0"/>
        <c:auto val="1"/>
        <c:lblAlgn val="ctr"/>
        <c:lblOffset val="100"/>
        <c:tickLblSkip val="5"/>
        <c:tickMarkSkip val="5"/>
        <c:noMultiLvlLbl val="0"/>
      </c:catAx>
      <c:valAx>
        <c:axId val="550949048"/>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865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12145163519928"/>
          <c:y val="6.8857327234610799E-2"/>
          <c:w val="0.81747027662222504"/>
          <c:h val="9.3698641417974293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600" b="1" baseline="0">
                <a:latin typeface="Arial"/>
                <a:cs typeface="Arial"/>
              </a:rPr>
              <a:t>Graphique 14.5. La droite électorale en France (législatives 1945-2017)</a:t>
            </a:r>
            <a:endParaRPr lang="fr-FR" sz="1600" b="0" baseline="0">
              <a:latin typeface="Arial" panose="020B0604020202020204" pitchFamily="34" charset="0"/>
              <a:cs typeface="Arial" panose="020B0604020202020204" pitchFamily="34" charset="0"/>
            </a:endParaRPr>
          </a:p>
        </c:rich>
      </c:tx>
      <c:layout>
        <c:manualLayout>
          <c:xMode val="edge"/>
          <c:yMode val="edge"/>
          <c:x val="0.13090636355865801"/>
          <c:y val="2.1942966398567601E-3"/>
        </c:manualLayout>
      </c:layout>
      <c:overlay val="0"/>
      <c:spPr>
        <a:noFill/>
        <a:ln w="25400">
          <a:noFill/>
        </a:ln>
      </c:spPr>
    </c:title>
    <c:autoTitleDeleted val="0"/>
    <c:plotArea>
      <c:layout>
        <c:manualLayout>
          <c:layoutTarget val="inner"/>
          <c:xMode val="edge"/>
          <c:yMode val="edge"/>
          <c:x val="8.0705233430740805E-2"/>
          <c:y val="5.21678956638537E-2"/>
          <c:w val="0.881790953490451"/>
          <c:h val="0.75765848526303803"/>
        </c:manualLayout>
      </c:layout>
      <c:lineChart>
        <c:grouping val="standard"/>
        <c:varyColors val="0"/>
        <c:ser>
          <c:idx val="6"/>
          <c:order val="0"/>
          <c:tx>
            <c:v>Total droite électorale</c:v>
          </c:tx>
          <c:spPr>
            <a:ln w="47625">
              <a:solidFill>
                <a:schemeClr val="accent1"/>
              </a:solidFill>
            </a:ln>
          </c:spPr>
          <c:marker>
            <c:symbol val="triangle"/>
            <c:size val="13"/>
            <c:spPr>
              <a:solidFill>
                <a:schemeClr val="accent1"/>
              </a:solidFill>
              <a:ln w="12700">
                <a:solidFill>
                  <a:schemeClr val="accent1"/>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Centre-droit (MRP, UDF, UDI, etc.)</c:v>
          </c:tx>
          <c:spPr>
            <a:ln w="38100">
              <a:solidFill>
                <a:schemeClr val="accent6"/>
              </a:solidFill>
            </a:ln>
          </c:spPr>
          <c:marker>
            <c:spPr>
              <a:solidFill>
                <a:schemeClr val="accent6"/>
              </a:solidFill>
              <a:ln>
                <a:solidFill>
                  <a:schemeClr val="accent6"/>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DataG14.3!$E$7:$E$82</c:f>
              <c:numCache>
                <c:formatCode>0.0%</c:formatCode>
                <c:ptCount val="76"/>
                <c:pt idx="1">
                  <c:v>0.25900000000000001</c:v>
                </c:pt>
                <c:pt idx="6">
                  <c:v>0.26500000000000001</c:v>
                </c:pt>
                <c:pt idx="11">
                  <c:v>0.17419999999999999</c:v>
                </c:pt>
                <c:pt idx="13">
                  <c:v>0.22800000000000001</c:v>
                </c:pt>
                <c:pt idx="17">
                  <c:v>0.18809999999999999</c:v>
                </c:pt>
                <c:pt idx="22">
                  <c:v>0.12790000000000001</c:v>
                </c:pt>
                <c:pt idx="23">
                  <c:v>0.158</c:v>
                </c:pt>
                <c:pt idx="28">
                  <c:v>0.23200000000000001</c:v>
                </c:pt>
                <c:pt idx="33">
                  <c:v>0.23710000000000001</c:v>
                </c:pt>
                <c:pt idx="36">
                  <c:v>0.19170000000000001</c:v>
                </c:pt>
                <c:pt idx="41">
                  <c:v>0.1903</c:v>
                </c:pt>
                <c:pt idx="43">
                  <c:v>0.185</c:v>
                </c:pt>
                <c:pt idx="48">
                  <c:v>0.18920000000000001</c:v>
                </c:pt>
                <c:pt idx="52">
                  <c:v>0.1421</c:v>
                </c:pt>
                <c:pt idx="57">
                  <c:v>8.4999999999999992E-2</c:v>
                </c:pt>
                <c:pt idx="62">
                  <c:v>7.6100000000000001E-2</c:v>
                </c:pt>
                <c:pt idx="67">
                  <c:v>5.8099999999999999E-2</c:v>
                </c:pt>
                <c:pt idx="72">
                  <c:v>0.20365000000000003</c:v>
                </c:pt>
              </c:numCache>
            </c:numRef>
          </c:val>
          <c:smooth val="1"/>
        </c:ser>
        <c:ser>
          <c:idx val="0"/>
          <c:order val="2"/>
          <c:tx>
            <c:v>Droite (RPF, RPR, UMP, LR, etc.)</c:v>
          </c:tx>
          <c:spPr>
            <a:ln w="41275">
              <a:solidFill>
                <a:srgbClr val="00B0F0"/>
              </a:solidFill>
            </a:ln>
          </c:spPr>
          <c:marker>
            <c:symbol val="diamond"/>
            <c:size val="11"/>
            <c:spPr>
              <a:solidFill>
                <a:srgbClr val="00B0F0"/>
              </a:solidFill>
              <a:ln>
                <a:solidFill>
                  <a:srgbClr val="00B0F0"/>
                </a:solidFill>
              </a:ln>
            </c:spPr>
          </c:marker>
          <c:val>
            <c:numRef>
              <c:f>DataG14.3!$F$7:$F$82</c:f>
              <c:numCache>
                <c:formatCode>0.0%</c:formatCode>
                <c:ptCount val="76"/>
                <c:pt idx="1">
                  <c:v>0.159</c:v>
                </c:pt>
                <c:pt idx="6">
                  <c:v>0.217</c:v>
                </c:pt>
                <c:pt idx="11">
                  <c:v>0.14990000000000001</c:v>
                </c:pt>
                <c:pt idx="13">
                  <c:v>0.29399999999999998</c:v>
                </c:pt>
                <c:pt idx="17">
                  <c:v>0.36609999999999998</c:v>
                </c:pt>
                <c:pt idx="22">
                  <c:v>0.4294</c:v>
                </c:pt>
                <c:pt idx="23">
                  <c:v>0.42199999999999999</c:v>
                </c:pt>
                <c:pt idx="28">
                  <c:v>0.27899999999999997</c:v>
                </c:pt>
                <c:pt idx="33">
                  <c:v>0.23520000000000002</c:v>
                </c:pt>
                <c:pt idx="36">
                  <c:v>0.2366</c:v>
                </c:pt>
                <c:pt idx="41">
                  <c:v>0.2581</c:v>
                </c:pt>
                <c:pt idx="43">
                  <c:v>0.2203</c:v>
                </c:pt>
                <c:pt idx="48">
                  <c:v>0.2424</c:v>
                </c:pt>
                <c:pt idx="52">
                  <c:v>0.22289999999999999</c:v>
                </c:pt>
                <c:pt idx="57">
                  <c:v>0.34809999999999997</c:v>
                </c:pt>
                <c:pt idx="62">
                  <c:v>0.45579999999999998</c:v>
                </c:pt>
                <c:pt idx="67">
                  <c:v>0.30630000000000002</c:v>
                </c:pt>
                <c:pt idx="72">
                  <c:v>0.18530000000000002</c:v>
                </c:pt>
              </c:numCache>
            </c:numRef>
          </c:val>
          <c:smooth val="1"/>
        </c:ser>
        <c:ser>
          <c:idx val="2"/>
          <c:order val="3"/>
          <c:tx>
            <c:v>Extrême-droite (UDCA, FN, etc.)</c:v>
          </c:tx>
          <c:spPr>
            <a:ln w="41275">
              <a:solidFill>
                <a:schemeClr val="tx1"/>
              </a:solidFill>
            </a:ln>
          </c:spPr>
          <c:marker>
            <c:symbol val="triangle"/>
            <c:size val="12"/>
            <c:spPr>
              <a:solidFill>
                <a:schemeClr val="tx1"/>
              </a:solidFill>
              <a:ln>
                <a:solidFill>
                  <a:schemeClr val="tx1"/>
                </a:solidFill>
              </a:ln>
            </c:spPr>
          </c:marker>
          <c:val>
            <c:numRef>
              <c:f>DataG14.3!$G$7:$G$82</c:f>
              <c:numCache>
                <c:formatCode>0.0%</c:formatCode>
                <c:ptCount val="76"/>
                <c:pt idx="1">
                  <c:v>2E-3</c:v>
                </c:pt>
                <c:pt idx="6">
                  <c:v>2E-3</c:v>
                </c:pt>
                <c:pt idx="11">
                  <c:v>0.12620000000000001</c:v>
                </c:pt>
                <c:pt idx="13">
                  <c:v>3.3000000000000002E-2</c:v>
                </c:pt>
                <c:pt idx="17">
                  <c:v>7.6E-3</c:v>
                </c:pt>
                <c:pt idx="22">
                  <c:v>5.5999999999999999E-3</c:v>
                </c:pt>
                <c:pt idx="23">
                  <c:v>2E-3</c:v>
                </c:pt>
                <c:pt idx="28">
                  <c:v>5.0000000000000001E-3</c:v>
                </c:pt>
                <c:pt idx="33">
                  <c:v>7.4999999999999997E-3</c:v>
                </c:pt>
                <c:pt idx="36">
                  <c:v>3.5000000000000001E-3</c:v>
                </c:pt>
                <c:pt idx="41">
                  <c:v>9.8500000000000004E-2</c:v>
                </c:pt>
                <c:pt idx="43">
                  <c:v>9.7900000000000001E-2</c:v>
                </c:pt>
                <c:pt idx="48">
                  <c:v>0.12560000000000002</c:v>
                </c:pt>
                <c:pt idx="52">
                  <c:v>0.14949999999999999</c:v>
                </c:pt>
                <c:pt idx="57">
                  <c:v>0.12670000000000001</c:v>
                </c:pt>
                <c:pt idx="62">
                  <c:v>4.6800000000000001E-2</c:v>
                </c:pt>
                <c:pt idx="67">
                  <c:v>0.13790000000000002</c:v>
                </c:pt>
                <c:pt idx="72">
                  <c:v>0.13500000000000001</c:v>
                </c:pt>
              </c:numCache>
            </c:numRef>
          </c:val>
          <c:smooth val="1"/>
        </c:ser>
        <c:dLbls>
          <c:showLegendKey val="0"/>
          <c:showVal val="0"/>
          <c:showCatName val="0"/>
          <c:showSerName val="0"/>
          <c:showPercent val="0"/>
          <c:showBubbleSize val="0"/>
        </c:dLbls>
        <c:marker val="1"/>
        <c:smooth val="0"/>
        <c:axId val="550949832"/>
        <c:axId val="550950224"/>
      </c:lineChart>
      <c:catAx>
        <c:axId val="5509498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550950224"/>
        <c:crossesAt val="0"/>
        <c:auto val="1"/>
        <c:lblAlgn val="ctr"/>
        <c:lblOffset val="100"/>
        <c:tickLblSkip val="5"/>
        <c:tickMarkSkip val="5"/>
        <c:noMultiLvlLbl val="0"/>
      </c:catAx>
      <c:valAx>
        <c:axId val="550950224"/>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4983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05189572177459"/>
          <c:y val="5.9841289336014902E-2"/>
          <c:w val="0.83277257757565604"/>
          <c:h val="9.1444631943325305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14.6. Les élections présidentielles en France, 1965-2012 </a:t>
            </a:r>
            <a:endParaRPr lang="fr-FR" sz="1600" b="0" baseline="0">
              <a:latin typeface="Arial" panose="020B0604020202020204" pitchFamily="34" charset="0"/>
              <a:cs typeface="Arial" panose="020B0604020202020204" pitchFamily="34" charset="0"/>
            </a:endParaRPr>
          </a:p>
        </c:rich>
      </c:tx>
      <c:layout>
        <c:manualLayout>
          <c:xMode val="edge"/>
          <c:yMode val="edge"/>
          <c:x val="0.14342254089175699"/>
          <c:y val="2.2032498912041101E-3"/>
        </c:manualLayout>
      </c:layout>
      <c:overlay val="0"/>
      <c:spPr>
        <a:noFill/>
        <a:ln w="25400">
          <a:noFill/>
        </a:ln>
      </c:spPr>
    </c:title>
    <c:autoTitleDeleted val="0"/>
    <c:plotArea>
      <c:layout>
        <c:manualLayout>
          <c:layoutTarget val="inner"/>
          <c:xMode val="edge"/>
          <c:yMode val="edge"/>
          <c:x val="8.3481226366050695E-2"/>
          <c:y val="4.9910514049045798E-2"/>
          <c:w val="0.878932674591418"/>
          <c:h val="0.69688950242119696"/>
        </c:manualLayout>
      </c:layout>
      <c:lineChart>
        <c:grouping val="standard"/>
        <c:varyColors val="0"/>
        <c:ser>
          <c:idx val="6"/>
          <c:order val="0"/>
          <c:tx>
            <c:v>Gauche (candidat soutenu par le parti socialiste (PS) et les autres partis de gauche)</c:v>
          </c:tx>
          <c:spPr>
            <a:ln w="38100">
              <a:solidFill>
                <a:schemeClr val="accent2"/>
              </a:solidFill>
            </a:ln>
          </c:spPr>
          <c:marker>
            <c:symbol val="triangle"/>
            <c:size val="9"/>
            <c:spPr>
              <a:solidFill>
                <a:schemeClr val="accent2"/>
              </a:solidFill>
              <a:ln w="12700">
                <a:solidFill>
                  <a:schemeClr val="accent2"/>
                </a:solidFill>
              </a:ln>
            </c:spPr>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DataG14.3!$P$27:$P$76</c:f>
              <c:numCache>
                <c:formatCode>0%</c:formatCode>
                <c:ptCount val="50"/>
                <c:pt idx="0">
                  <c:v>0.44800000000000001</c:v>
                </c:pt>
                <c:pt idx="9">
                  <c:v>0.49199998378753662</c:v>
                </c:pt>
                <c:pt idx="16">
                  <c:v>0.52</c:v>
                </c:pt>
                <c:pt idx="23">
                  <c:v>0.54000002145767212</c:v>
                </c:pt>
                <c:pt idx="30">
                  <c:v>0.47257512807846069</c:v>
                </c:pt>
                <c:pt idx="42">
                  <c:v>0.46935823559761047</c:v>
                </c:pt>
                <c:pt idx="47">
                  <c:v>0.51633661985397339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Droite (candidat soutenu par le parti gaulliste et les autres partis de droite)</c:v>
          </c:tx>
          <c:spPr>
            <a:ln w="38100">
              <a:solidFill>
                <a:schemeClr val="accent1"/>
              </a:solidFill>
            </a:ln>
          </c:spPr>
          <c:marker>
            <c:spPr>
              <a:solidFill>
                <a:schemeClr val="accent1"/>
              </a:solidFill>
              <a:ln>
                <a:solidFill>
                  <a:schemeClr val="accent1"/>
                </a:solidFill>
              </a:ln>
            </c:spPr>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DataG14.3!$Q$27:$Q$76</c:f>
              <c:numCache>
                <c:formatCode>0%</c:formatCode>
                <c:ptCount val="50"/>
                <c:pt idx="0">
                  <c:v>0.55200000000000005</c:v>
                </c:pt>
                <c:pt idx="9">
                  <c:v>0.50800001621246338</c:v>
                </c:pt>
                <c:pt idx="16">
                  <c:v>0.48</c:v>
                </c:pt>
                <c:pt idx="23">
                  <c:v>0.45999997854232788</c:v>
                </c:pt>
                <c:pt idx="30">
                  <c:v>0.52742487192153931</c:v>
                </c:pt>
                <c:pt idx="42">
                  <c:v>0.53064176440238953</c:v>
                </c:pt>
                <c:pt idx="47">
                  <c:v>0.48366338014602661</c:v>
                </c:pt>
              </c:numCache>
            </c:numRef>
          </c:val>
          <c:smooth val="1"/>
        </c:ser>
        <c:ser>
          <c:idx val="0"/>
          <c:order val="2"/>
          <c:tx>
            <c:v>50</c:v>
          </c:tx>
          <c:spPr>
            <a:ln w="44450">
              <a:solidFill>
                <a:schemeClr val="tx1"/>
              </a:solidFill>
            </a:ln>
          </c:spPr>
          <c:marker>
            <c:symbol val="none"/>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DataG14.3!$R$27:$R$76</c:f>
              <c:numCache>
                <c:formatCode>0%</c:formatCode>
                <c:ptCount val="5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numCache>
            </c:numRef>
          </c:val>
          <c:smooth val="0"/>
        </c:ser>
        <c:dLbls>
          <c:showLegendKey val="0"/>
          <c:showVal val="0"/>
          <c:showCatName val="0"/>
          <c:showSerName val="0"/>
          <c:showPercent val="0"/>
          <c:showBubbleSize val="0"/>
        </c:dLbls>
        <c:marker val="1"/>
        <c:smooth val="0"/>
        <c:axId val="550951008"/>
        <c:axId val="550951400"/>
      </c:lineChart>
      <c:catAx>
        <c:axId val="5509510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0951400"/>
        <c:crossesAt val="0"/>
        <c:auto val="1"/>
        <c:lblAlgn val="ctr"/>
        <c:lblOffset val="100"/>
        <c:tickLblSkip val="5"/>
        <c:tickMarkSkip val="5"/>
        <c:noMultiLvlLbl val="0"/>
      </c:catAx>
      <c:valAx>
        <c:axId val="550951400"/>
        <c:scaling>
          <c:orientation val="minMax"/>
          <c:max val="0.74"/>
          <c:min val="0.2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100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5893346577071"/>
          <c:y val="0.14326200251171201"/>
          <c:w val="0.84599805944478401"/>
          <c:h val="9.2657892476293899E-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14.7. L'évolution de la participation électorale, 1945-2020           </a:t>
            </a:r>
            <a:endParaRPr lang="fr-FR" sz="1600" b="0" baseline="0">
              <a:latin typeface="Arial" panose="020B0604020202020204" pitchFamily="34" charset="0"/>
              <a:cs typeface="Arial" panose="020B0604020202020204" pitchFamily="34" charset="0"/>
            </a:endParaRPr>
          </a:p>
        </c:rich>
      </c:tx>
      <c:layout>
        <c:manualLayout>
          <c:xMode val="edge"/>
          <c:yMode val="edge"/>
          <c:x val="0.119237333438496"/>
          <c:y val="6.7532914948554299E-3"/>
        </c:manualLayout>
      </c:layout>
      <c:overlay val="0"/>
      <c:spPr>
        <a:noFill/>
        <a:ln w="25400">
          <a:noFill/>
        </a:ln>
      </c:spPr>
    </c:title>
    <c:autoTitleDeleted val="0"/>
    <c:plotArea>
      <c:layout>
        <c:manualLayout>
          <c:layoutTarget val="inner"/>
          <c:xMode val="edge"/>
          <c:yMode val="edge"/>
          <c:x val="8.20964731244989E-2"/>
          <c:y val="6.1407200622249698E-2"/>
          <c:w val="0.881790953490451"/>
          <c:h val="0.73279951981645097"/>
        </c:manualLayout>
      </c:layout>
      <c:lineChart>
        <c:grouping val="standard"/>
        <c:varyColors val="0"/>
        <c:ser>
          <c:idx val="6"/>
          <c:order val="0"/>
          <c:tx>
            <c:v>France (élections présidentielles)</c:v>
          </c:tx>
          <c:spPr>
            <a:ln w="41275">
              <a:solidFill>
                <a:schemeClr val="accent2"/>
              </a:solidFill>
            </a:ln>
          </c:spPr>
          <c:marker>
            <c:symbol val="triangle"/>
            <c:size val="10"/>
            <c:spPr>
              <a:solidFill>
                <a:schemeClr val="accent2"/>
              </a:solidFill>
              <a:ln w="12700">
                <a:solidFill>
                  <a:schemeClr val="accent2"/>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DataG14.7!$C$5:$C$80</c:f>
              <c:numCache>
                <c:formatCode>0%</c:formatCode>
                <c:ptCount val="76"/>
                <c:pt idx="20">
                  <c:v>0.84319999999999995</c:v>
                </c:pt>
                <c:pt idx="24">
                  <c:v>0.77590000000000003</c:v>
                </c:pt>
                <c:pt idx="29">
                  <c:v>0.87329999999999997</c:v>
                </c:pt>
                <c:pt idx="36">
                  <c:v>0.85850000000000004</c:v>
                </c:pt>
                <c:pt idx="43">
                  <c:v>0.84060000000000001</c:v>
                </c:pt>
                <c:pt idx="50">
                  <c:v>0.79659999999999997</c:v>
                </c:pt>
                <c:pt idx="57">
                  <c:v>0.79710000000000003</c:v>
                </c:pt>
                <c:pt idx="62">
                  <c:v>0.8397</c:v>
                </c:pt>
                <c:pt idx="67">
                  <c:v>0.80349999999999999</c:v>
                </c:pt>
                <c:pt idx="72">
                  <c:v>0.74560000000000004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3"/>
          <c:order val="1"/>
          <c:tx>
            <c:v>France (élections législatives)</c:v>
          </c:tx>
          <c:spPr>
            <a:ln w="38100">
              <a:solidFill>
                <a:schemeClr val="accent2"/>
              </a:solidFill>
              <a:prstDash val="sysDash"/>
            </a:ln>
          </c:spPr>
          <c:marker>
            <c:symbol val="circle"/>
            <c:size val="11"/>
            <c:spPr>
              <a:solidFill>
                <a:schemeClr val="accent2"/>
              </a:solidFill>
              <a:ln>
                <a:solidFill>
                  <a:schemeClr val="accent2"/>
                </a:solidFill>
              </a:ln>
            </c:spPr>
          </c:marker>
          <c:val>
            <c:numRef>
              <c:f>DataG14.7!$D$5:$D$80</c:f>
              <c:numCache>
                <c:formatCode>0%</c:formatCode>
                <c:ptCount val="76"/>
                <c:pt idx="1">
                  <c:v>0.81799999999999995</c:v>
                </c:pt>
                <c:pt idx="6">
                  <c:v>0.80100000000000005</c:v>
                </c:pt>
                <c:pt idx="11">
                  <c:v>0.82799999999999996</c:v>
                </c:pt>
                <c:pt idx="13">
                  <c:v>0.77700000000000002</c:v>
                </c:pt>
                <c:pt idx="17">
                  <c:v>0.72</c:v>
                </c:pt>
                <c:pt idx="22">
                  <c:v>0.80920000000000003</c:v>
                </c:pt>
                <c:pt idx="23">
                  <c:v>0.79959999999999998</c:v>
                </c:pt>
                <c:pt idx="28">
                  <c:v>0.81240000000000001</c:v>
                </c:pt>
                <c:pt idx="33">
                  <c:v>0.82779999999999998</c:v>
                </c:pt>
                <c:pt idx="36">
                  <c:v>0.74460000000000004</c:v>
                </c:pt>
                <c:pt idx="41">
                  <c:v>0.78500000000000003</c:v>
                </c:pt>
                <c:pt idx="43">
                  <c:v>0.65700000000000003</c:v>
                </c:pt>
                <c:pt idx="48">
                  <c:v>0.68899999999999995</c:v>
                </c:pt>
                <c:pt idx="52">
                  <c:v>0.67900000000000005</c:v>
                </c:pt>
                <c:pt idx="57">
                  <c:v>0.64400000000000002</c:v>
                </c:pt>
                <c:pt idx="62">
                  <c:v>0.60399999999999998</c:v>
                </c:pt>
                <c:pt idx="67">
                  <c:v>0.57199999999999995</c:v>
                </c:pt>
                <c:pt idx="72">
                  <c:v>0.48699999999999999</c:v>
                </c:pt>
              </c:numCache>
            </c:numRef>
          </c:val>
          <c:smooth val="1"/>
        </c:ser>
        <c:ser>
          <c:idx val="2"/>
          <c:order val="2"/>
          <c:tx>
            <c:v>Royaume-Uni (élections générales)</c:v>
          </c:tx>
          <c:spPr>
            <a:ln w="44450">
              <a:solidFill>
                <a:schemeClr val="accent6"/>
              </a:solidFill>
            </a:ln>
          </c:spPr>
          <c:marker>
            <c:symbol val="triangle"/>
            <c:size val="10"/>
            <c:spPr>
              <a:solidFill>
                <a:schemeClr val="accent6"/>
              </a:solidFill>
              <a:ln>
                <a:solidFill>
                  <a:schemeClr val="accent6"/>
                </a:solidFill>
              </a:ln>
            </c:spPr>
          </c:marker>
          <c:val>
            <c:numRef>
              <c:f>DataG14.7!$E$5:$E$80</c:f>
              <c:numCache>
                <c:formatCode>0%</c:formatCode>
                <c:ptCount val="76"/>
                <c:pt idx="0">
                  <c:v>0.72799999999999998</c:v>
                </c:pt>
                <c:pt idx="5">
                  <c:v>0.83899999999999997</c:v>
                </c:pt>
                <c:pt idx="6">
                  <c:v>0.82599999999999996</c:v>
                </c:pt>
                <c:pt idx="10">
                  <c:v>0.76800000000000002</c:v>
                </c:pt>
                <c:pt idx="14">
                  <c:v>0.78700000000000003</c:v>
                </c:pt>
                <c:pt idx="19">
                  <c:v>0.77100000000000002</c:v>
                </c:pt>
                <c:pt idx="21">
                  <c:v>0.75800000000000001</c:v>
                </c:pt>
                <c:pt idx="25">
                  <c:v>0.72799999999999998</c:v>
                </c:pt>
                <c:pt idx="29">
                  <c:v>0.76800000000000002</c:v>
                </c:pt>
                <c:pt idx="34">
                  <c:v>0.76</c:v>
                </c:pt>
                <c:pt idx="38">
                  <c:v>0.72699999999999998</c:v>
                </c:pt>
                <c:pt idx="42">
                  <c:v>0.753</c:v>
                </c:pt>
                <c:pt idx="47">
                  <c:v>0.77700000000000002</c:v>
                </c:pt>
                <c:pt idx="52">
                  <c:v>0.71299999999999997</c:v>
                </c:pt>
                <c:pt idx="56">
                  <c:v>0.59399999999999997</c:v>
                </c:pt>
                <c:pt idx="60">
                  <c:v>0.61399999999999999</c:v>
                </c:pt>
                <c:pt idx="65">
                  <c:v>0.65100000000000002</c:v>
                </c:pt>
                <c:pt idx="70">
                  <c:v>0.66400000000000003</c:v>
                </c:pt>
                <c:pt idx="72">
                  <c:v>0.68799999999999994</c:v>
                </c:pt>
              </c:numCache>
            </c:numRef>
          </c:val>
          <c:smooth val="1"/>
        </c:ser>
        <c:ser>
          <c:idx val="1"/>
          <c:order val="3"/>
          <c:tx>
            <c:v>Etats-Unis (élections présidentielles)</c:v>
          </c:tx>
          <c:spPr>
            <a:ln w="41275">
              <a:solidFill>
                <a:schemeClr val="accent1"/>
              </a:solidFill>
            </a:ln>
          </c:spPr>
          <c:marker>
            <c:symbol val="square"/>
            <c:size val="10"/>
            <c:spPr>
              <a:solidFill>
                <a:schemeClr val="accent1"/>
              </a:solidFill>
              <a:ln>
                <a:solidFill>
                  <a:schemeClr val="accent1"/>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DataG14.7!$B$5:$B$80</c:f>
              <c:numCache>
                <c:formatCode>0%</c:formatCode>
                <c:ptCount val="76"/>
                <c:pt idx="3">
                  <c:v>0.53</c:v>
                </c:pt>
                <c:pt idx="7">
                  <c:v>0.63300000000000001</c:v>
                </c:pt>
                <c:pt idx="11">
                  <c:v>0.60599999999999998</c:v>
                </c:pt>
                <c:pt idx="15">
                  <c:v>0.628</c:v>
                </c:pt>
                <c:pt idx="19">
                  <c:v>0.61899999999999999</c:v>
                </c:pt>
                <c:pt idx="23">
                  <c:v>0.60899999999999999</c:v>
                </c:pt>
                <c:pt idx="27">
                  <c:v>0.55200000000000005</c:v>
                </c:pt>
                <c:pt idx="31">
                  <c:v>0.53500000000000003</c:v>
                </c:pt>
                <c:pt idx="35">
                  <c:v>0.52600000000000002</c:v>
                </c:pt>
                <c:pt idx="39">
                  <c:v>0.53300000000000003</c:v>
                </c:pt>
                <c:pt idx="43">
                  <c:v>0.502</c:v>
                </c:pt>
                <c:pt idx="47">
                  <c:v>0.55200000000000005</c:v>
                </c:pt>
                <c:pt idx="51">
                  <c:v>0.49</c:v>
                </c:pt>
                <c:pt idx="55">
                  <c:v>0.51200000000000001</c:v>
                </c:pt>
                <c:pt idx="59">
                  <c:v>0.56699999999999995</c:v>
                </c:pt>
                <c:pt idx="63">
                  <c:v>0.58199999999999996</c:v>
                </c:pt>
                <c:pt idx="67">
                  <c:v>0.54900000000000004</c:v>
                </c:pt>
                <c:pt idx="71">
                  <c:v>0.55700000000000005</c:v>
                </c:pt>
              </c:numCache>
            </c:numRef>
          </c:val>
          <c:smooth val="1"/>
        </c:ser>
        <c:dLbls>
          <c:showLegendKey val="0"/>
          <c:showVal val="0"/>
          <c:showCatName val="0"/>
          <c:showSerName val="0"/>
          <c:showPercent val="0"/>
          <c:showBubbleSize val="0"/>
        </c:dLbls>
        <c:marker val="1"/>
        <c:smooth val="0"/>
        <c:axId val="550952184"/>
        <c:axId val="550952576"/>
        <c:extLst>
          <c:ext xmlns:c15="http://schemas.microsoft.com/office/drawing/2012/chart" uri="{02D57815-91ED-43cb-92C2-25804820EDAC}">
            <c15:filteredLineSeries>
              <c15:ser>
                <c:idx val="0"/>
                <c:order val="4"/>
                <c:spPr>
                  <a:ln w="50800">
                    <a:solidFill>
                      <a:schemeClr val="tx1"/>
                    </a:solidFill>
                  </a:ln>
                </c:spPr>
                <c:marker>
                  <c:symbol val="dot"/>
                  <c:size val="2"/>
                  <c:spPr>
                    <a:solidFill>
                      <a:schemeClr val="tx1"/>
                    </a:solidFill>
                    <a:ln w="0">
                      <a:solidFill>
                        <a:schemeClr val="tx1">
                          <a:alpha val="34000"/>
                        </a:schemeClr>
                      </a:solidFill>
                    </a:ln>
                  </c:spPr>
                </c:marker>
                <c:cat>
                  <c:numRef>
                    <c:extLst>
                      <c:ext uri="{02D57815-91ED-43cb-92C2-25804820EDAC}">
                        <c15:formulaRef>
                          <c15:sqref>DataG14.7!$A$5:$A$80</c15:sqref>
                        </c15:formulaRef>
                      </c:ext>
                    </c:extLst>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extLst>
                      <c:ext uri="{02D57815-91ED-43cb-92C2-25804820EDAC}">
                        <c15:formulaRef>
                          <c15:sqref>DataG14.7!$BC$5:$BC$80</c15:sqref>
                        </c15:formulaRef>
                      </c:ext>
                    </c:extLst>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15:ser>
            </c15:filteredLineSeries>
          </c:ext>
        </c:extLst>
      </c:lineChart>
      <c:catAx>
        <c:axId val="5509521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2576"/>
        <c:crossesAt val="0"/>
        <c:auto val="1"/>
        <c:lblAlgn val="ctr"/>
        <c:lblOffset val="100"/>
        <c:tickLblSkip val="5"/>
        <c:tickMarkSkip val="5"/>
        <c:noMultiLvlLbl val="0"/>
      </c:catAx>
      <c:valAx>
        <c:axId val="550952576"/>
        <c:scaling>
          <c:orientation val="minMax"/>
          <c:max val="0.9"/>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2184"/>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3"/>
        <c:txPr>
          <a:bodyPr/>
          <a:lstStyle/>
          <a:p>
            <a:pPr>
              <a:defRPr sz="1400"/>
            </a:pPr>
            <a:endParaRPr lang="fr-FR"/>
          </a:p>
        </c:txPr>
      </c:legendEntry>
      <c:layout>
        <c:manualLayout>
          <c:xMode val="edge"/>
          <c:yMode val="edge"/>
          <c:x val="0.29770834154912601"/>
          <c:y val="0.57601497377103905"/>
          <c:w val="0.37702491904705598"/>
          <c:h val="0.19380804733643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Graphique 14.8. Participation électorale et clivages sociaux, 1945-2020</a:t>
            </a:r>
            <a:endParaRPr lang="fr-FR" sz="1600" b="0" baseline="0">
              <a:latin typeface="Arial" panose="020B0604020202020204" pitchFamily="34" charset="0"/>
              <a:cs typeface="Arial" panose="020B0604020202020204" pitchFamily="34" charset="0"/>
            </a:endParaRPr>
          </a:p>
        </c:rich>
      </c:tx>
      <c:layout>
        <c:manualLayout>
          <c:xMode val="edge"/>
          <c:yMode val="edge"/>
          <c:x val="0.140105446961033"/>
          <c:y val="2.24269158506743E-3"/>
        </c:manualLayout>
      </c:layout>
      <c:overlay val="0"/>
      <c:spPr>
        <a:noFill/>
        <a:ln w="25400">
          <a:noFill/>
        </a:ln>
      </c:spPr>
    </c:title>
    <c:autoTitleDeleted val="0"/>
    <c:plotArea>
      <c:layout>
        <c:manualLayout>
          <c:layoutTarget val="inner"/>
          <c:xMode val="edge"/>
          <c:yMode val="edge"/>
          <c:x val="8.0705265556329703E-2"/>
          <c:y val="5.23860008026737E-2"/>
          <c:w val="0.881790953490451"/>
          <c:h val="0.74407601959092096"/>
        </c:manualLayout>
      </c:layout>
      <c:lineChart>
        <c:grouping val="standard"/>
        <c:varyColors val="0"/>
        <c:ser>
          <c:idx val="1"/>
          <c:order val="0"/>
          <c:tx>
            <c:v>Etats-Unis: différence entre le % de participation électorale parmi les 50% des revenus les plus élevés et parmi les 50% les moins élevés</c:v>
          </c:tx>
          <c:spPr>
            <a:ln w="41275">
              <a:solidFill>
                <a:schemeClr val="accent1"/>
              </a:solidFill>
            </a:ln>
          </c:spPr>
          <c:marker>
            <c:symbol val="square"/>
            <c:size val="10"/>
            <c:spPr>
              <a:solidFill>
                <a:schemeClr val="accent1"/>
              </a:solidFill>
              <a:ln>
                <a:solidFill>
                  <a:schemeClr val="accent1"/>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DataG14.7!$F$5:$F$80</c:f>
              <c:numCache>
                <c:formatCode>0%</c:formatCode>
                <c:ptCount val="76"/>
                <c:pt idx="3">
                  <c:v>0.21755549907684324</c:v>
                </c:pt>
                <c:pt idx="7">
                  <c:v>0.16674709320068359</c:v>
                </c:pt>
                <c:pt idx="11">
                  <c:v>0.1790701150894165</c:v>
                </c:pt>
                <c:pt idx="15">
                  <c:v>0.14636609554290775</c:v>
                </c:pt>
                <c:pt idx="19">
                  <c:v>0.14053519964218142</c:v>
                </c:pt>
                <c:pt idx="23">
                  <c:v>0.15520725250244144</c:v>
                </c:pt>
                <c:pt idx="27">
                  <c:v>0.17110416889190677</c:v>
                </c:pt>
                <c:pt idx="31">
                  <c:v>0.14525077342987064</c:v>
                </c:pt>
                <c:pt idx="35">
                  <c:v>0.12027072548866199</c:v>
                </c:pt>
                <c:pt idx="39">
                  <c:v>0.16931410431861901</c:v>
                </c:pt>
                <c:pt idx="43">
                  <c:v>0.16615336239337899</c:v>
                </c:pt>
                <c:pt idx="47">
                  <c:v>0.12429853081703179</c:v>
                </c:pt>
                <c:pt idx="51">
                  <c:v>0.19266209006309504</c:v>
                </c:pt>
                <c:pt idx="55">
                  <c:v>0.15202091932296752</c:v>
                </c:pt>
                <c:pt idx="59">
                  <c:v>0.16972915232181551</c:v>
                </c:pt>
                <c:pt idx="63">
                  <c:v>0.11667359769344332</c:v>
                </c:pt>
                <c:pt idx="67">
                  <c:v>0.14613218903541564</c:v>
                </c:pt>
                <c:pt idx="71">
                  <c:v>0.16403540194034599</c:v>
                </c:pt>
              </c:numCache>
            </c:numRef>
          </c:val>
          <c:smooth val="1"/>
        </c:ser>
        <c:ser>
          <c:idx val="6"/>
          <c:order val="1"/>
          <c:tx>
            <c:v>France: même différence</c:v>
          </c:tx>
          <c:spPr>
            <a:ln w="41275">
              <a:solidFill>
                <a:schemeClr val="accent2"/>
              </a:solidFill>
            </a:ln>
          </c:spPr>
          <c:marker>
            <c:symbol val="triangle"/>
            <c:size val="10"/>
            <c:spPr>
              <a:solidFill>
                <a:schemeClr val="accent2"/>
              </a:solidFill>
              <a:ln w="12700">
                <a:solidFill>
                  <a:schemeClr val="accent2"/>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DataG14.7!$G$5:$G$80</c:f>
              <c:numCache>
                <c:formatCode>0%</c:formatCode>
                <c:ptCount val="76"/>
                <c:pt idx="13">
                  <c:v>1.4585709429922378E-2</c:v>
                </c:pt>
                <c:pt idx="19">
                  <c:v>8.9208086331685477E-3</c:v>
                </c:pt>
                <c:pt idx="22">
                  <c:v>4.2234739661216741E-2</c:v>
                </c:pt>
                <c:pt idx="28">
                  <c:v>2.2670468688011203E-2</c:v>
                </c:pt>
                <c:pt idx="29">
                  <c:v>2.3537805676460272E-2</c:v>
                </c:pt>
                <c:pt idx="33">
                  <c:v>2.0625716447830206E-2</c:v>
                </c:pt>
                <c:pt idx="36">
                  <c:v>2.2081761062145239E-2</c:v>
                </c:pt>
                <c:pt idx="43">
                  <c:v>5.2591799199581152E-2</c:v>
                </c:pt>
                <c:pt idx="48">
                  <c:v>5.4898005723953258E-2</c:v>
                </c:pt>
                <c:pt idx="50">
                  <c:v>8.3225813508033764E-2</c:v>
                </c:pt>
                <c:pt idx="52">
                  <c:v>6.9061909615993511E-2</c:v>
                </c:pt>
                <c:pt idx="57">
                  <c:v>7.1204143762588518E-2</c:v>
                </c:pt>
                <c:pt idx="62">
                  <c:v>7.5133156776428206E-2</c:v>
                </c:pt>
                <c:pt idx="67">
                  <c:v>9.6433021873235686E-2</c:v>
                </c:pt>
                <c:pt idx="72">
                  <c:v>0.1149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c:v>
          </c:tx>
          <c:spPr>
            <a:ln w="44450">
              <a:solidFill>
                <a:schemeClr val="accent6"/>
              </a:solidFill>
            </a:ln>
          </c:spPr>
          <c:marker>
            <c:symbol val="triangle"/>
            <c:size val="10"/>
            <c:spPr>
              <a:solidFill>
                <a:schemeClr val="accent6"/>
              </a:solidFill>
              <a:ln>
                <a:solidFill>
                  <a:schemeClr val="accent6"/>
                </a:solidFill>
              </a:ln>
            </c:spPr>
          </c:marker>
          <c:val>
            <c:numRef>
              <c:f>DataG14.7!$H$5:$H$80</c:f>
              <c:numCache>
                <c:formatCode>0%</c:formatCode>
                <c:ptCount val="76"/>
                <c:pt idx="10">
                  <c:v>1.6373752057552343E-2</c:v>
                </c:pt>
                <c:pt idx="14">
                  <c:v>3.1822505593299882E-2</c:v>
                </c:pt>
                <c:pt idx="19">
                  <c:v>2.3729312419891346E-2</c:v>
                </c:pt>
                <c:pt idx="21">
                  <c:v>3.5338249802589428E-2</c:v>
                </c:pt>
                <c:pt idx="25">
                  <c:v>1.5273120999336226E-2</c:v>
                </c:pt>
                <c:pt idx="29">
                  <c:v>5.4073119163513206E-2</c:v>
                </c:pt>
                <c:pt idx="34">
                  <c:v>6.2476731836795807E-2</c:v>
                </c:pt>
                <c:pt idx="38">
                  <c:v>3.9022564887999933E-4</c:v>
                </c:pt>
                <c:pt idx="42">
                  <c:v>4.8866257071495056E-2</c:v>
                </c:pt>
                <c:pt idx="47">
                  <c:v>5.4106289148330683E-2</c:v>
                </c:pt>
                <c:pt idx="52">
                  <c:v>3.450523316860199E-2</c:v>
                </c:pt>
                <c:pt idx="56">
                  <c:v>7.3714538216590797E-2</c:v>
                </c:pt>
                <c:pt idx="60">
                  <c:v>8.0490148067474343E-2</c:v>
                </c:pt>
                <c:pt idx="65">
                  <c:v>0.128575527429581</c:v>
                </c:pt>
                <c:pt idx="70">
                  <c:v>0.122250619769096</c:v>
                </c:pt>
                <c:pt idx="72">
                  <c:v>0.106722292900086</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DataG14.7!$BC$5:$BC$80</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50953360"/>
        <c:axId val="550953752"/>
        <c:extLst/>
      </c:lineChart>
      <c:catAx>
        <c:axId val="5509533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3752"/>
        <c:crossesAt val="0"/>
        <c:auto val="1"/>
        <c:lblAlgn val="ctr"/>
        <c:lblOffset val="100"/>
        <c:tickLblSkip val="5"/>
        <c:tickMarkSkip val="5"/>
        <c:noMultiLvlLbl val="0"/>
      </c:catAx>
      <c:valAx>
        <c:axId val="550953752"/>
        <c:scaling>
          <c:orientation val="minMax"/>
          <c:max val="0.24"/>
          <c:min val="-0.1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095336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2814796314066799"/>
          <c:y val="0.57150437386125097"/>
          <c:w val="0.63446667455382799"/>
          <c:h val="0.191109501028204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14.9. Le vote à gauche par diplôme en France, 1956-2012</a:t>
            </a:r>
            <a:endParaRPr lang="fr-FR" sz="1600"/>
          </a:p>
        </c:rich>
      </c:tx>
      <c:layout>
        <c:manualLayout>
          <c:xMode val="edge"/>
          <c:yMode val="edge"/>
          <c:x val="0.138078719713979"/>
          <c:y val="0"/>
        </c:manualLayout>
      </c:layout>
      <c:overlay val="0"/>
    </c:title>
    <c:autoTitleDeleted val="0"/>
    <c:plotArea>
      <c:layout>
        <c:manualLayout>
          <c:layoutTarget val="inner"/>
          <c:xMode val="edge"/>
          <c:yMode val="edge"/>
          <c:x val="6.5211485588074297E-2"/>
          <c:y val="5.0969786133368798E-2"/>
          <c:w val="0.92222803795075603"/>
          <c:h val="0.72010205268796601"/>
        </c:manualLayout>
      </c:layout>
      <c:barChart>
        <c:barDir val="col"/>
        <c:grouping val="clustered"/>
        <c:varyColors val="0"/>
        <c:ser>
          <c:idx val="0"/>
          <c:order val="0"/>
          <c:tx>
            <c:v>Vote gauche 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(DataG14.9!$O$8,DataG14.9!$O$25,DataG14.9!$O$47,DataG14.9!$O$64)</c:f>
              <c:numCache>
                <c:formatCode>0%</c:formatCode>
                <c:ptCount val="4"/>
                <c:pt idx="0">
                  <c:v>0.56814226508140564</c:v>
                </c:pt>
                <c:pt idx="1">
                  <c:v>0.48371654748916626</c:v>
                </c:pt>
                <c:pt idx="2">
                  <c:v>0.44475610554218292</c:v>
                </c:pt>
                <c:pt idx="3">
                  <c:v>0.46591855585575104</c:v>
                </c:pt>
              </c:numCache>
            </c:numRef>
          </c:val>
          <c:extLst/>
        </c:ser>
        <c:ser>
          <c:idx val="1"/>
          <c:order val="1"/>
          <c:tx>
            <c:v>Vote gauche secondaire</c:v>
          </c:tx>
          <c:spPr>
            <a:solidFill>
              <a:schemeClr val="accent3"/>
            </a:solidFill>
            <a:ln>
              <a:solidFill>
                <a:schemeClr val="bg1"/>
              </a:solidFill>
            </a:ln>
          </c:spPr>
          <c:invertIfNegative val="0"/>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(DataG14.9!$P$8,DataG14.9!$P$25,DataG14.9!$P$47,DataG14.9!$P$64)</c:f>
              <c:numCache>
                <c:formatCode>0%</c:formatCode>
                <c:ptCount val="4"/>
                <c:pt idx="0">
                  <c:v>0.49441137287639297</c:v>
                </c:pt>
                <c:pt idx="1">
                  <c:v>0.47207978624736791</c:v>
                </c:pt>
                <c:pt idx="2">
                  <c:v>0.48147356432635036</c:v>
                </c:pt>
                <c:pt idx="3">
                  <c:v>0.4960988315114303</c:v>
                </c:pt>
              </c:numCache>
            </c:numRef>
          </c:val>
        </c:ser>
        <c:ser>
          <c:idx val="2"/>
          <c:order val="2"/>
          <c:tx>
            <c:v>Vote gauche 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(DataG14.9!$Q$8,DataG14.9!$Q$25,DataG14.9!$Q$47,DataG14.9!$Q$64)</c:f>
              <c:numCache>
                <c:formatCode>0%</c:formatCode>
                <c:ptCount val="4"/>
                <c:pt idx="0">
                  <c:v>0.37039555191993701</c:v>
                </c:pt>
                <c:pt idx="1">
                  <c:v>0.43886524411849986</c:v>
                </c:pt>
                <c:pt idx="2">
                  <c:v>0.48957948689923264</c:v>
                </c:pt>
                <c:pt idx="3">
                  <c:v>0.57618878030107101</c:v>
                </c:pt>
              </c:numCache>
            </c:numRef>
          </c:val>
        </c:ser>
        <c:dLbls>
          <c:showLegendKey val="0"/>
          <c:showVal val="0"/>
          <c:showCatName val="0"/>
          <c:showSerName val="0"/>
          <c:showPercent val="0"/>
          <c:showBubbleSize val="0"/>
        </c:dLbls>
        <c:gapWidth val="150"/>
        <c:axId val="550954536"/>
        <c:axId val="550954928"/>
      </c:barChart>
      <c:catAx>
        <c:axId val="550954536"/>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50954928"/>
        <c:crosses val="autoZero"/>
        <c:auto val="1"/>
        <c:lblAlgn val="ctr"/>
        <c:lblOffset val="100"/>
        <c:noMultiLvlLbl val="0"/>
      </c:catAx>
      <c:valAx>
        <c:axId val="550954928"/>
        <c:scaling>
          <c:orientation val="minMax"/>
          <c:max val="0.65"/>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550954536"/>
        <c:crosses val="autoZero"/>
        <c:crossBetween val="between"/>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15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159" workbookViewId="0" zoomToFit="1"/>
  </sheetViews>
  <pageMargins left="0.75" right="0.75" top="1" bottom="1" header="0.5" footer="0.5"/>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8.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0.02723</cdr:x>
      <cdr:y>0.88166</cdr:y>
    </cdr:from>
    <cdr:to>
      <cdr:x>0.96699</cdr:x>
      <cdr:y>0.987</cdr:y>
    </cdr:to>
    <cdr:sp macro="" textlink="">
      <cdr:nvSpPr>
        <cdr:cNvPr id="5" name="Rectangle 4"/>
        <cdr:cNvSpPr/>
      </cdr:nvSpPr>
      <cdr:spPr>
        <a:xfrm xmlns:a="http://schemas.openxmlformats.org/drawingml/2006/main">
          <a:off x="248627" y="4967653"/>
          <a:ext cx="8579339" cy="59348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score total obtenu par les partis de droite (tous partis de centre-droit, droite et extrême-droite confondus) a oscillé entre 40% et 58%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0.81437</cdr:y>
    </cdr:from>
    <cdr:to>
      <cdr:x>0.9695</cdr:x>
      <cdr:y>0.97139</cdr:y>
    </cdr:to>
    <cdr:sp macro="" textlink="">
      <cdr:nvSpPr>
        <cdr:cNvPr id="4" name="Rectangle 3"/>
        <cdr:cNvSpPr/>
      </cdr:nvSpPr>
      <cdr:spPr>
        <a:xfrm xmlns:a="http://schemas.openxmlformats.org/drawingml/2006/main">
          <a:off x="205154" y="4588511"/>
          <a:ext cx="8645769" cy="8847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lors des 2</a:t>
          </a:r>
          <a:r>
            <a:rPr lang="fr-FR" sz="1100" b="0" i="0" baseline="30000">
              <a:solidFill>
                <a:schemeClr val="tx1"/>
              </a:solidFill>
              <a:effectLst/>
              <a:latin typeface="Arial" panose="020B0604020202020204" pitchFamily="34" charset="0"/>
              <a:ea typeface="+mn-ea"/>
              <a:cs typeface="Arial" panose="020B0604020202020204" pitchFamily="34" charset="0"/>
            </a:rPr>
            <a:t>nds</a:t>
          </a:r>
          <a:r>
            <a:rPr lang="fr-FR" sz="1100" b="0" i="0" baseline="0">
              <a:solidFill>
                <a:schemeClr val="tx1"/>
              </a:solidFill>
              <a:effectLst/>
              <a:latin typeface="Arial" panose="020B0604020202020204" pitchFamily="34" charset="0"/>
              <a:ea typeface="+mn-ea"/>
              <a:cs typeface="Arial" panose="020B0604020202020204" pitchFamily="34" charset="0"/>
            </a:rPr>
            <a:t> tours gauche-droite des présidentielles françaises représentés ici sont les suivants: 1965 (De Gaulle 55%, Mitterrand 45%), 1974 (Giscard 51%, Mitterrand 49%), 1981 (Mitterrand 52%, Giscard 48%), 1988 (Mitterrand 54%, Chirac 46%), 1995 (Chirac 53%, Jospin 47%), 2007 (Sarkozy 53%, Royal 47%), 2012 (Hollande 52%, Sarkozy 48%). Les autres 2</a:t>
          </a:r>
          <a:r>
            <a:rPr lang="fr-FR" sz="1100" b="0" i="0" baseline="30000">
              <a:solidFill>
                <a:schemeClr val="tx1"/>
              </a:solidFill>
              <a:effectLst/>
              <a:latin typeface="Arial" panose="020B0604020202020204" pitchFamily="34" charset="0"/>
              <a:ea typeface="+mn-ea"/>
              <a:cs typeface="Arial" panose="020B0604020202020204" pitchFamily="34" charset="0"/>
            </a:rPr>
            <a:t>nds</a:t>
          </a:r>
          <a:r>
            <a:rPr lang="fr-FR" sz="1100" b="0" i="0" baseline="0">
              <a:solidFill>
                <a:schemeClr val="tx1"/>
              </a:solidFill>
              <a:effectLst/>
              <a:latin typeface="Arial" panose="020B0604020202020204" pitchFamily="34" charset="0"/>
              <a:ea typeface="+mn-ea"/>
              <a:cs typeface="Arial" panose="020B0604020202020204" pitchFamily="34" charset="0"/>
            </a:rPr>
            <a:t> tours (opposant la droite, le centre et l'extrême-droite) n'ont pas été représentés ici: 1969 (Pompidou 58%, Poher 42%), 2002 (Chirac 82%, Le Pen 18%), 2017 (Macron 66%, Le Pen 34%).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dr:relSizeAnchor xmlns:cdr="http://schemas.openxmlformats.org/drawingml/2006/chartDrawing">
    <cdr:from>
      <cdr:x>0.08828</cdr:x>
      <cdr:y>0.55657</cdr:y>
    </cdr:from>
    <cdr:to>
      <cdr:x>0.24237</cdr:x>
      <cdr:y>0.64629</cdr:y>
    </cdr:to>
    <cdr:sp macro="" textlink="">
      <cdr:nvSpPr>
        <cdr:cNvPr id="5" name="Rectangle 4"/>
        <cdr:cNvSpPr/>
      </cdr:nvSpPr>
      <cdr:spPr>
        <a:xfrm xmlns:a="http://schemas.openxmlformats.org/drawingml/2006/main">
          <a:off x="805962" y="3135946"/>
          <a:ext cx="1406741" cy="50551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aseline="0">
              <a:solidFill>
                <a:schemeClr val="tx1"/>
              </a:solidFill>
              <a:latin typeface="Arial" panose="020B0604020202020204" pitchFamily="34" charset="0"/>
              <a:cs typeface="Arial" panose="020B0604020202020204" pitchFamily="34" charset="0"/>
            </a:rPr>
            <a:t>De Gaulle 55% Mitterrand 45%</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0.09069</cdr:x>
      <cdr:y>0.49285</cdr:y>
    </cdr:from>
    <cdr:to>
      <cdr:x>0.10915</cdr:x>
      <cdr:y>0.55657</cdr:y>
    </cdr:to>
    <cdr:cxnSp macro="">
      <cdr:nvCxnSpPr>
        <cdr:cNvPr id="7" name="Connecteur droit avec flèche 6"/>
        <cdr:cNvCxnSpPr/>
      </cdr:nvCxnSpPr>
      <cdr:spPr>
        <a:xfrm xmlns:a="http://schemas.openxmlformats.org/drawingml/2006/main" flipH="1" flipV="1">
          <a:off x="827939" y="2776924"/>
          <a:ext cx="168527" cy="359025"/>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0.41734</cdr:x>
      <cdr:y>0.54608</cdr:y>
    </cdr:from>
    <cdr:to>
      <cdr:x>0.57304</cdr:x>
      <cdr:y>0.63581</cdr:y>
    </cdr:to>
    <cdr:sp macro="" textlink="">
      <cdr:nvSpPr>
        <cdr:cNvPr id="8" name="Rectangle 7"/>
        <cdr:cNvSpPr/>
      </cdr:nvSpPr>
      <cdr:spPr>
        <a:xfrm xmlns:a="http://schemas.openxmlformats.org/drawingml/2006/main">
          <a:off x="3809997" y="3076821"/>
          <a:ext cx="1421439" cy="505575"/>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Mitterrand 54% Chirac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0.49513</cdr:x>
      <cdr:y>0.47595</cdr:y>
    </cdr:from>
    <cdr:to>
      <cdr:x>0.49519</cdr:x>
      <cdr:y>0.54478</cdr:y>
    </cdr:to>
    <cdr:cxnSp macro="">
      <cdr:nvCxnSpPr>
        <cdr:cNvPr id="9" name="Connecteur droit avec flèche 8"/>
        <cdr:cNvCxnSpPr/>
      </cdr:nvCxnSpPr>
      <cdr:spPr>
        <a:xfrm xmlns:a="http://schemas.openxmlformats.org/drawingml/2006/main" flipV="1">
          <a:off x="4520190" y="2681681"/>
          <a:ext cx="547" cy="387816"/>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0.80492</cdr:x>
      <cdr:y>0.54348</cdr:y>
    </cdr:from>
    <cdr:to>
      <cdr:x>0.95254</cdr:x>
      <cdr:y>0.63321</cdr:y>
    </cdr:to>
    <cdr:sp macro="" textlink="">
      <cdr:nvSpPr>
        <cdr:cNvPr id="13" name="Rectangle 12"/>
        <cdr:cNvSpPr/>
      </cdr:nvSpPr>
      <cdr:spPr>
        <a:xfrm xmlns:a="http://schemas.openxmlformats.org/drawingml/2006/main">
          <a:off x="7348393" y="3062172"/>
          <a:ext cx="1347674" cy="505576"/>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Hollande 52% Sarkozy 48%</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0.90846</cdr:x>
      <cdr:y>0.46164</cdr:y>
    </cdr:from>
    <cdr:to>
      <cdr:x>0.92135</cdr:x>
      <cdr:y>0.54209</cdr:y>
    </cdr:to>
    <cdr:cxnSp macro="">
      <cdr:nvCxnSpPr>
        <cdr:cNvPr id="14" name="Connecteur droit avec flèche 13"/>
        <cdr:cNvCxnSpPr/>
      </cdr:nvCxnSpPr>
      <cdr:spPr>
        <a:xfrm xmlns:a="http://schemas.openxmlformats.org/drawingml/2006/main" flipV="1">
          <a:off x="8293624" y="2601051"/>
          <a:ext cx="117677" cy="453287"/>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0.86423</cdr:y>
    </cdr:from>
    <cdr:to>
      <cdr:x>0.97331</cdr:x>
      <cdr:y>0.99188</cdr:y>
    </cdr:to>
    <cdr:sp macro="" textlink="">
      <cdr:nvSpPr>
        <cdr:cNvPr id="6" name="Rectangle 5"/>
        <cdr:cNvSpPr/>
      </cdr:nvSpPr>
      <cdr:spPr>
        <a:xfrm xmlns:a="http://schemas.openxmlformats.org/drawingml/2006/main">
          <a:off x="256732" y="4879806"/>
          <a:ext cx="8635808" cy="7207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participation électorale a été relativement stable autour de 80%-85% aux élections présidentielles françaises depuis 1965 (avec toutefois une légère baisse à 75% en 2017). La chute a été beaucoup plus forte pour la participation aux élections législatives, qui était de 80% jusqu'aux années 1970, et qui est inférieure à 50% en 2017. La participation électorale a baissé au Royaume-Uni avant de remonter depuis 2010. Aux Etat-Unis; elle a généralement fluctué autour de 50%-60%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cdr:x>
      <cdr:y>0.86964</cdr:y>
    </cdr:from>
    <cdr:to>
      <cdr:x>0.97746</cdr:x>
      <cdr:y>0.96752</cdr:y>
    </cdr:to>
    <cdr:sp macro="" textlink="">
      <cdr:nvSpPr>
        <cdr:cNvPr id="6" name="Rectangle 5"/>
        <cdr:cNvSpPr/>
      </cdr:nvSpPr>
      <cdr:spPr>
        <a:xfrm xmlns:a="http://schemas.openxmlformats.org/drawingml/2006/main">
          <a:off x="233680" y="4897120"/>
          <a:ext cx="8689340"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1950-1970, la participation électorale en France et au Royaume-Uni était à peine 2%-3% plus élevée parmi les 50% des électeurs ayant les revenus les plus élevés que parmi les 50% les moins élevés. Cet écart s'est accru par la suite et a atteint 10%-12% dans les annnées 2010, s'approchant ainsi du niveau observé aux Etats-Unis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0.32567</cdr:x>
      <cdr:y>0.36415</cdr:y>
    </cdr:from>
    <cdr:to>
      <cdr:x>0.39902</cdr:x>
      <cdr:y>0.51654</cdr:y>
    </cdr:to>
    <cdr:sp macro="" textlink="">
      <cdr:nvSpPr>
        <cdr:cNvPr id="3" name="ZoneTexte 2"/>
        <cdr:cNvSpPr txBox="1"/>
      </cdr:nvSpPr>
      <cdr:spPr>
        <a:xfrm xmlns:a="http://schemas.openxmlformats.org/drawingml/2006/main">
          <a:off x="2995774" y="2042374"/>
          <a:ext cx="674741" cy="85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Prim.</a:t>
          </a:r>
          <a:r>
            <a:rPr lang="fr-FR" sz="1200" baseline="0">
              <a:latin typeface="Arial" panose="020B0604020202020204" pitchFamily="34" charset="0"/>
              <a:cs typeface="Arial" panose="020B0604020202020204" pitchFamily="34" charset="0"/>
            </a:rPr>
            <a:t> 48</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0.42031</cdr:x>
      <cdr:y>0.48417</cdr:y>
    </cdr:from>
    <cdr:to>
      <cdr:x>0.5066</cdr:x>
      <cdr:y>0.60976</cdr:y>
    </cdr:to>
    <cdr:sp macro="" textlink="">
      <cdr:nvSpPr>
        <cdr:cNvPr id="5" name="ZoneTexte 4"/>
        <cdr:cNvSpPr txBox="1"/>
      </cdr:nvSpPr>
      <cdr:spPr>
        <a:xfrm xmlns:a="http://schemas.openxmlformats.org/drawingml/2006/main">
          <a:off x="3870478" y="2718331"/>
          <a:ext cx="794619" cy="7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Sup.</a:t>
          </a:r>
          <a:r>
            <a:rPr lang="fr-FR" sz="1200" baseline="0">
              <a:latin typeface="Arial" panose="020B0604020202020204" pitchFamily="34" charset="0"/>
              <a:cs typeface="Arial" panose="020B0604020202020204" pitchFamily="34" charset="0"/>
            </a:rPr>
            <a:t> 44</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0.37598</cdr:x>
      <cdr:y>0.41271</cdr:y>
    </cdr:from>
    <cdr:to>
      <cdr:x>0.44673</cdr:x>
      <cdr:y>0.56193</cdr:y>
    </cdr:to>
    <cdr:sp macro="" textlink="">
      <cdr:nvSpPr>
        <cdr:cNvPr id="6" name="ZoneTexte 5"/>
        <cdr:cNvSpPr txBox="1"/>
      </cdr:nvSpPr>
      <cdr:spPr>
        <a:xfrm xmlns:a="http://schemas.openxmlformats.org/drawingml/2006/main">
          <a:off x="3462286" y="2317111"/>
          <a:ext cx="651516" cy="83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Sec. 47%</a:t>
          </a:r>
        </a:p>
      </cdr:txBody>
    </cdr:sp>
  </cdr:relSizeAnchor>
  <cdr:relSizeAnchor xmlns:cdr="http://schemas.openxmlformats.org/drawingml/2006/chartDrawing">
    <cdr:from>
      <cdr:x>0.08886</cdr:x>
      <cdr:y>0.31223</cdr:y>
    </cdr:from>
    <cdr:to>
      <cdr:x>0.17547</cdr:x>
      <cdr:y>0.39308</cdr:y>
    </cdr:to>
    <cdr:sp macro="" textlink="">
      <cdr:nvSpPr>
        <cdr:cNvPr id="7" name="ZoneTexte 6"/>
        <cdr:cNvSpPr txBox="1"/>
      </cdr:nvSpPr>
      <cdr:spPr>
        <a:xfrm xmlns:a="http://schemas.openxmlformats.org/drawingml/2006/main">
          <a:off x="817423" y="1749789"/>
          <a:ext cx="796762" cy="453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Prim. 57%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0.14129</cdr:x>
      <cdr:y>0.47039</cdr:y>
    </cdr:from>
    <cdr:to>
      <cdr:x>0.22068</cdr:x>
      <cdr:y>0.55333</cdr:y>
    </cdr:to>
    <cdr:sp macro="" textlink="">
      <cdr:nvSpPr>
        <cdr:cNvPr id="8" name="ZoneTexte 7"/>
        <cdr:cNvSpPr txBox="1"/>
      </cdr:nvSpPr>
      <cdr:spPr>
        <a:xfrm xmlns:a="http://schemas.openxmlformats.org/drawingml/2006/main">
          <a:off x="1299715" y="2638245"/>
          <a:ext cx="730302" cy="46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Sec. 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0.19959</cdr:x>
      <cdr:y>0.60142</cdr:y>
    </cdr:from>
    <cdr:to>
      <cdr:x>0.26958</cdr:x>
      <cdr:y>0.72188</cdr:y>
    </cdr:to>
    <cdr:sp macro="" textlink="">
      <cdr:nvSpPr>
        <cdr:cNvPr id="9" name="ZoneTexte 8"/>
        <cdr:cNvSpPr txBox="1"/>
      </cdr:nvSpPr>
      <cdr:spPr>
        <a:xfrm xmlns:a="http://schemas.openxmlformats.org/drawingml/2006/main">
          <a:off x="1836067" y="3370469"/>
          <a:ext cx="643867" cy="675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Sup.</a:t>
          </a:r>
          <a:r>
            <a:rPr lang="fr-FR" sz="1200" baseline="0">
              <a:latin typeface="Arial" panose="020B0604020202020204" pitchFamily="34" charset="0"/>
              <a:cs typeface="Arial" panose="020B0604020202020204" pitchFamily="34" charset="0"/>
            </a:rPr>
            <a:t> 37</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0.59893</cdr:x>
      <cdr:y>0.45617</cdr:y>
    </cdr:from>
    <cdr:to>
      <cdr:x>0.68554</cdr:x>
      <cdr:y>0.53911</cdr:y>
    </cdr:to>
    <cdr:sp macro="" textlink="">
      <cdr:nvSpPr>
        <cdr:cNvPr id="14" name="ZoneTexte 1"/>
        <cdr:cNvSpPr txBox="1"/>
      </cdr:nvSpPr>
      <cdr:spPr>
        <a:xfrm xmlns:a="http://schemas.openxmlformats.org/drawingml/2006/main">
          <a:off x="5515345" y="2561075"/>
          <a:ext cx="797565" cy="465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48%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0.65239</cdr:x>
      <cdr:y>0.38493</cdr:y>
    </cdr:from>
    <cdr:to>
      <cdr:x>0.73899</cdr:x>
      <cdr:y>0.46904</cdr:y>
    </cdr:to>
    <cdr:sp macro="" textlink="">
      <cdr:nvSpPr>
        <cdr:cNvPr id="15" name="ZoneTexte 1"/>
        <cdr:cNvSpPr txBox="1"/>
      </cdr:nvSpPr>
      <cdr:spPr>
        <a:xfrm xmlns:a="http://schemas.openxmlformats.org/drawingml/2006/main">
          <a:off x="6007683" y="2161143"/>
          <a:ext cx="797473" cy="47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Sup.</a:t>
          </a:r>
        </a:p>
        <a:p xmlns:a="http://schemas.openxmlformats.org/drawingml/2006/main">
          <a:pPr algn="ctr"/>
          <a:r>
            <a:rPr lang="fr-FR" sz="1200" baseline="0">
              <a:latin typeface="Arial" panose="020B0604020202020204" pitchFamily="34" charset="0"/>
              <a:cs typeface="Arial" panose="020B0604020202020204" pitchFamily="34" charset="0"/>
            </a:rPr>
            <a:t>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0.54922</cdr:x>
      <cdr:y>0.52233</cdr:y>
    </cdr:from>
    <cdr:to>
      <cdr:x>0.63582</cdr:x>
      <cdr:y>0.61543</cdr:y>
    </cdr:to>
    <cdr:sp macro="" textlink="">
      <cdr:nvSpPr>
        <cdr:cNvPr id="16" name="ZoneTexte 1"/>
        <cdr:cNvSpPr txBox="1"/>
      </cdr:nvSpPr>
      <cdr:spPr>
        <a:xfrm xmlns:a="http://schemas.openxmlformats.org/drawingml/2006/main">
          <a:off x="5057643" y="2932545"/>
          <a:ext cx="797473" cy="522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44%</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0.77965</cdr:x>
      <cdr:y>0.53981</cdr:y>
    </cdr:from>
    <cdr:to>
      <cdr:x>0.86626</cdr:x>
      <cdr:y>0.62032</cdr:y>
    </cdr:to>
    <cdr:sp macro="" textlink="">
      <cdr:nvSpPr>
        <cdr:cNvPr id="17" name="ZoneTexte 1"/>
        <cdr:cNvSpPr txBox="1"/>
      </cdr:nvSpPr>
      <cdr:spPr>
        <a:xfrm xmlns:a="http://schemas.openxmlformats.org/drawingml/2006/main">
          <a:off x="7179603" y="3030701"/>
          <a:ext cx="797566" cy="452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0.83162</cdr:x>
      <cdr:y>0.40807</cdr:y>
    </cdr:from>
    <cdr:to>
      <cdr:x>0.91822</cdr:x>
      <cdr:y>0.46123</cdr:y>
    </cdr:to>
    <cdr:sp macro="" textlink="">
      <cdr:nvSpPr>
        <cdr:cNvPr id="18" name="ZoneTexte 1"/>
        <cdr:cNvSpPr txBox="1"/>
      </cdr:nvSpPr>
      <cdr:spPr>
        <a:xfrm xmlns:a="http://schemas.openxmlformats.org/drawingml/2006/main">
          <a:off x="7658129" y="2291058"/>
          <a:ext cx="797473" cy="29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0.88357</cdr:x>
      <cdr:y>0.29973</cdr:y>
    </cdr:from>
    <cdr:to>
      <cdr:x>0.97018</cdr:x>
      <cdr:y>0.37728</cdr:y>
    </cdr:to>
    <cdr:sp macro="" textlink="">
      <cdr:nvSpPr>
        <cdr:cNvPr id="19" name="ZoneTexte 1"/>
        <cdr:cNvSpPr txBox="1"/>
      </cdr:nvSpPr>
      <cdr:spPr>
        <a:xfrm xmlns:a="http://schemas.openxmlformats.org/drawingml/2006/main">
          <a:off x="8137628" y="1682211"/>
          <a:ext cx="797674" cy="435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Sup. 58%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0.09625</cdr:x>
      <cdr:y>0.72647</cdr:y>
    </cdr:from>
    <cdr:to>
      <cdr:x>0.15423</cdr:x>
      <cdr:y>0.77303</cdr:y>
    </cdr:to>
    <cdr:sp macro="" textlink="">
      <cdr:nvSpPr>
        <cdr:cNvPr id="20" name="ZoneTexte 1"/>
        <cdr:cNvSpPr txBox="1"/>
      </cdr:nvSpPr>
      <cdr:spPr>
        <a:xfrm xmlns:a="http://schemas.openxmlformats.org/drawingml/2006/main">
          <a:off x="886489" y="4077255"/>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0.78559</cdr:x>
      <cdr:y>0.72633</cdr:y>
    </cdr:from>
    <cdr:to>
      <cdr:x>0.84357</cdr:x>
      <cdr:y>0.77289</cdr:y>
    </cdr:to>
    <cdr:sp macro="" textlink="">
      <cdr:nvSpPr>
        <cdr:cNvPr id="21" name="ZoneTexte 1"/>
        <cdr:cNvSpPr txBox="1"/>
      </cdr:nvSpPr>
      <cdr:spPr>
        <a:xfrm xmlns:a="http://schemas.openxmlformats.org/drawingml/2006/main">
          <a:off x="7235279" y="407646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0.65994</cdr:x>
      <cdr:y>0.7277</cdr:y>
    </cdr:from>
    <cdr:to>
      <cdr:x>0.71792</cdr:x>
      <cdr:y>0.77426</cdr:y>
    </cdr:to>
    <cdr:sp macro="" textlink="">
      <cdr:nvSpPr>
        <cdr:cNvPr id="22" name="ZoneTexte 1"/>
        <cdr:cNvSpPr txBox="1"/>
      </cdr:nvSpPr>
      <cdr:spPr>
        <a:xfrm xmlns:a="http://schemas.openxmlformats.org/drawingml/2006/main">
          <a:off x="6077968" y="4084158"/>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0.60793</cdr:x>
      <cdr:y>0.72894</cdr:y>
    </cdr:from>
    <cdr:to>
      <cdr:x>0.66592</cdr:x>
      <cdr:y>0.7755</cdr:y>
    </cdr:to>
    <cdr:sp macro="" textlink="">
      <cdr:nvSpPr>
        <cdr:cNvPr id="23" name="ZoneTexte 1"/>
        <cdr:cNvSpPr txBox="1"/>
      </cdr:nvSpPr>
      <cdr:spPr>
        <a:xfrm xmlns:a="http://schemas.openxmlformats.org/drawingml/2006/main">
          <a:off x="5599000" y="4091118"/>
          <a:ext cx="534085"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0.55966</cdr:x>
      <cdr:y>0.72895</cdr:y>
    </cdr:from>
    <cdr:to>
      <cdr:x>0.61764</cdr:x>
      <cdr:y>0.77551</cdr:y>
    </cdr:to>
    <cdr:sp macro="" textlink="">
      <cdr:nvSpPr>
        <cdr:cNvPr id="24" name="ZoneTexte 1"/>
        <cdr:cNvSpPr txBox="1"/>
      </cdr:nvSpPr>
      <cdr:spPr>
        <a:xfrm xmlns:a="http://schemas.openxmlformats.org/drawingml/2006/main">
          <a:off x="5154426" y="409117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0.43008</cdr:x>
      <cdr:y>0.72771</cdr:y>
    </cdr:from>
    <cdr:to>
      <cdr:x>0.48808</cdr:x>
      <cdr:y>0.77427</cdr:y>
    </cdr:to>
    <cdr:sp macro="" textlink="">
      <cdr:nvSpPr>
        <cdr:cNvPr id="25" name="ZoneTexte 1"/>
        <cdr:cNvSpPr txBox="1"/>
      </cdr:nvSpPr>
      <cdr:spPr>
        <a:xfrm xmlns:a="http://schemas.openxmlformats.org/drawingml/2006/main">
          <a:off x="3961043" y="4084215"/>
          <a:ext cx="534176"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0.72902</cdr:y>
    </cdr:from>
    <cdr:to>
      <cdr:x>0.437</cdr:x>
      <cdr:y>0.77558</cdr:y>
    </cdr:to>
    <cdr:sp macro="" textlink="">
      <cdr:nvSpPr>
        <cdr:cNvPr id="26" name="ZoneTexte 1"/>
        <cdr:cNvSpPr txBox="1"/>
      </cdr:nvSpPr>
      <cdr:spPr>
        <a:xfrm xmlns:a="http://schemas.openxmlformats.org/drawingml/2006/main">
          <a:off x="3490752" y="4091542"/>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0.32777</cdr:x>
      <cdr:y>0.72916</cdr:y>
    </cdr:from>
    <cdr:to>
      <cdr:x>0.38575</cdr:x>
      <cdr:y>0.77572</cdr:y>
    </cdr:to>
    <cdr:sp macro="" textlink="">
      <cdr:nvSpPr>
        <cdr:cNvPr id="27" name="ZoneTexte 1"/>
        <cdr:cNvSpPr txBox="1"/>
      </cdr:nvSpPr>
      <cdr:spPr>
        <a:xfrm xmlns:a="http://schemas.openxmlformats.org/drawingml/2006/main">
          <a:off x="3018784" y="4092332"/>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0.19834</cdr:x>
      <cdr:y>0.72777</cdr:y>
    </cdr:from>
    <cdr:to>
      <cdr:x>0.25632</cdr:x>
      <cdr:y>0.77434</cdr:y>
    </cdr:to>
    <cdr:sp macro="" textlink="">
      <cdr:nvSpPr>
        <cdr:cNvPr id="28" name="ZoneTexte 1"/>
        <cdr:cNvSpPr txBox="1"/>
      </cdr:nvSpPr>
      <cdr:spPr>
        <a:xfrm xmlns:a="http://schemas.openxmlformats.org/drawingml/2006/main">
          <a:off x="1826659" y="40845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0.14714</cdr:x>
      <cdr:y>0.72908</cdr:y>
    </cdr:from>
    <cdr:to>
      <cdr:x>0.20512</cdr:x>
      <cdr:y>0.77564</cdr:y>
    </cdr:to>
    <cdr:sp macro="" textlink="">
      <cdr:nvSpPr>
        <cdr:cNvPr id="29" name="ZoneTexte 1"/>
        <cdr:cNvSpPr txBox="1"/>
      </cdr:nvSpPr>
      <cdr:spPr>
        <a:xfrm xmlns:a="http://schemas.openxmlformats.org/drawingml/2006/main">
          <a:off x="1355110" y="4091909"/>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0.89186</cdr:x>
      <cdr:y>0.72894</cdr:y>
    </cdr:from>
    <cdr:to>
      <cdr:x>0.94984</cdr:x>
      <cdr:y>0.7755</cdr:y>
    </cdr:to>
    <cdr:sp macro="" textlink="">
      <cdr:nvSpPr>
        <cdr:cNvPr id="30" name="ZoneTexte 1"/>
        <cdr:cNvSpPr txBox="1"/>
      </cdr:nvSpPr>
      <cdr:spPr>
        <a:xfrm xmlns:a="http://schemas.openxmlformats.org/drawingml/2006/main">
          <a:off x="8213938" y="4091118"/>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0.84061</cdr:x>
      <cdr:y>0.72763</cdr:y>
    </cdr:from>
    <cdr:to>
      <cdr:x>0.89859</cdr:x>
      <cdr:y>0.77419</cdr:y>
    </cdr:to>
    <cdr:sp macro="" textlink="">
      <cdr:nvSpPr>
        <cdr:cNvPr id="31" name="ZoneTexte 1"/>
        <cdr:cNvSpPr txBox="1"/>
      </cdr:nvSpPr>
      <cdr:spPr>
        <a:xfrm xmlns:a="http://schemas.openxmlformats.org/drawingml/2006/main">
          <a:off x="7741969" y="4083791"/>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0.00796</cdr:x>
      <cdr:y>0.83029</cdr:y>
    </cdr:from>
    <cdr:to>
      <cdr:x>0.98966</cdr:x>
      <cdr:y>0.98825</cdr:y>
    </cdr:to>
    <cdr:sp macro="" textlink="">
      <cdr:nvSpPr>
        <cdr:cNvPr id="33" name="Rectangle 32"/>
        <cdr:cNvSpPr/>
      </cdr:nvSpPr>
      <cdr:spPr>
        <a:xfrm xmlns:a="http://schemas.openxmlformats.org/drawingml/2006/main">
          <a:off x="73269" y="4659923"/>
          <a:ext cx="9041424" cy="8865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1956, les électeurs sans diplôme ou dont le plus haut diplôme était le certificat d'études primaires (soit 72% de l'électorat) votèrent à 57% pour les partis de gauche (socialistes-communistes-radicaux), contre 50% parmi les diplômés du secondaire (23% de l'électorat) et 37% pour les diplômés du supérieur (5% de l'électorat). Lors des élections présidentielles de 2012, le clivage éducatif s'était totalement renversé: le candidat de gauche obtenait 58% des voix au second tour parmi les diplômés du supérieur, contre 47% des voix parmi les personnes sans diplôme ou diplômés du primaire (18%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0.85978</cdr:y>
    </cdr:from>
    <cdr:to>
      <cdr:x>0.98254</cdr:x>
      <cdr:y>0.96064</cdr:y>
    </cdr:to>
    <cdr:sp macro="" textlink="">
      <cdr:nvSpPr>
        <cdr:cNvPr id="5" name="Rectangle 4"/>
        <cdr:cNvSpPr/>
      </cdr:nvSpPr>
      <cdr:spPr>
        <a:xfrm xmlns:a="http://schemas.openxmlformats.org/drawingml/2006/main">
          <a:off x="256310" y="4842169"/>
          <a:ext cx="8707582" cy="5680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0.01432</cdr:x>
      <cdr:y>0.87067</cdr:y>
    </cdr:from>
    <cdr:to>
      <cdr:x>0.97852</cdr:x>
      <cdr:y>0.9765</cdr:y>
    </cdr:to>
    <cdr:sp macro="" textlink="">
      <cdr:nvSpPr>
        <cdr:cNvPr id="5" name="Rectangle 4"/>
        <cdr:cNvSpPr/>
      </cdr:nvSpPr>
      <cdr:spPr>
        <a:xfrm xmlns:a="http://schemas.openxmlformats.org/drawingml/2006/main">
          <a:off x="131885" y="4886570"/>
          <a:ext cx="8880230" cy="5939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1950 et 1960, le vote pour les partis de gauche (socialistes-communistes-radicaux-écologistes) était le plus élevé parmi les électeurs sans diplôme (ou dont le plus haut diplôme est de niveau primaire), puis s'abaissait parmi les diplômés du secondaire et du supérieur. Dans les années 2000 et 2010, la situation est rigoureusement inverse.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0.01135</cdr:x>
      <cdr:y>0.87122</cdr:y>
    </cdr:from>
    <cdr:to>
      <cdr:x>0.98788</cdr:x>
      <cdr:y>0.96869</cdr:y>
    </cdr:to>
    <cdr:sp macro="" textlink="">
      <cdr:nvSpPr>
        <cdr:cNvPr id="5" name="Rectangle 4"/>
        <cdr:cNvSpPr/>
      </cdr:nvSpPr>
      <cdr:spPr>
        <a:xfrm xmlns:a="http://schemas.openxmlformats.org/drawingml/2006/main">
          <a:off x="103572" y="4911324"/>
          <a:ext cx="8914956" cy="5495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scrore qui est 17 points plus faible parmi les diplômés du supérieur que parmi les non-diplômés du supérieur; en 2012, ce sore est 8 points plus élevé parmi les diplômés du supérieur. La prise en compte des variables de contrôle n'affecte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0.00607</cdr:x>
      <cdr:y>0.86337</cdr:y>
    </cdr:from>
    <cdr:to>
      <cdr:x>0.99468</cdr:x>
      <cdr:y>0.9935</cdr:y>
    </cdr:to>
    <cdr:sp macro="" textlink="">
      <cdr:nvSpPr>
        <cdr:cNvPr id="5" name="Rectangle 4"/>
        <cdr:cNvSpPr/>
      </cdr:nvSpPr>
      <cdr:spPr>
        <a:xfrm xmlns:a="http://schemas.openxmlformats.org/drawingml/2006/main">
          <a:off x="55419" y="4862390"/>
          <a:ext cx="9019308" cy="73287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1978, les partis de gauche (socialistes-communistes-radicaux-écologistes) obtiennent 46% des voix parmi les 10% des revenus les plus bas, 38% parmi les 10% les plus élevés, et 17% parmi les 1% les plus élevés. De façon générale, le profil du vote à gauche est relativement plat au sein des 90% des revenus les moins élevés, et fortement décroissant au sein des 10% les plus élevés, surtout en début de période.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désigne les 10% des revenus les plus bas,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53585" cy="5647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0.02451</cdr:x>
      <cdr:y>0.86142</cdr:y>
    </cdr:from>
    <cdr:to>
      <cdr:x>0.96682</cdr:x>
      <cdr:y>0.99155</cdr:y>
    </cdr:to>
    <cdr:sp macro="" textlink="">
      <cdr:nvSpPr>
        <cdr:cNvPr id="6" name="Rectangle 5"/>
        <cdr:cNvSpPr/>
      </cdr:nvSpPr>
      <cdr:spPr>
        <a:xfrm xmlns:a="http://schemas.openxmlformats.org/drawingml/2006/main">
          <a:off x="223982" y="4851400"/>
          <a:ext cx="8609955" cy="73287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1978, les partis de gauche (socialistes-communistes-radicaux-écologistes) obtiennent 69% des voix parmi les 10% des patrimoines les plus bas, 23% parmi les 10% les plus élevés, et 13% parmi les 1% les plus élevés. De façon générale, le profil du vote à gauche vis-à-vis du patrimoine est très fortement décroissant (beaucoup plus que vis-à-vis du revenu), notamment en début de période.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désigne les 10% des patrimoines les plus bas,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0.27698</cdr:x>
      <cdr:y>0.10802</cdr:y>
    </cdr:from>
    <cdr:to>
      <cdr:x>0.53384</cdr:x>
      <cdr:y>0.19252</cdr:y>
    </cdr:to>
    <cdr:sp macro="" textlink="">
      <cdr:nvSpPr>
        <cdr:cNvPr id="14" name="ZoneTexte 1"/>
        <cdr:cNvSpPr txBox="1"/>
      </cdr:nvSpPr>
      <cdr:spPr>
        <a:xfrm xmlns:a="http://schemas.openxmlformats.org/drawingml/2006/main">
          <a:off x="2572764" y="65521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Sans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0.27965</cdr:x>
      <cdr:y>0.46454</cdr:y>
    </cdr:from>
    <cdr:to>
      <cdr:x>0.42822</cdr:x>
      <cdr:y>0.5444</cdr:y>
    </cdr:to>
    <cdr:sp macro="" textlink="">
      <cdr:nvSpPr>
        <cdr:cNvPr id="16" name="ZoneTexte 1"/>
        <cdr:cNvSpPr txBox="1"/>
      </cdr:nvSpPr>
      <cdr:spPr>
        <a:xfrm xmlns:a="http://schemas.openxmlformats.org/drawingml/2006/main">
          <a:off x="2597607" y="2817677"/>
          <a:ext cx="1380033" cy="484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chemeClr val="tx1"/>
              </a:solidFill>
              <a:latin typeface="Arial" panose="020B0604020202020204" pitchFamily="34" charset="0"/>
              <a:cs typeface="Arial" panose="020B0604020202020204" pitchFamily="34" charset="0"/>
            </a:rPr>
            <a:t>Catholiques</a:t>
          </a:r>
          <a:r>
            <a:rPr lang="fr-FR" sz="1300" b="0" baseline="0">
              <a:solidFill>
                <a:schemeClr val="tx1"/>
              </a:solidFill>
              <a:latin typeface="Arial" panose="020B0604020202020204" pitchFamily="34" charset="0"/>
              <a:cs typeface="Arial" panose="020B0604020202020204" pitchFamily="34" charset="0"/>
            </a:rPr>
            <a:t>  non pratiquants    </a:t>
          </a:r>
        </a:p>
      </cdr:txBody>
    </cdr:sp>
  </cdr:relSizeAnchor>
  <cdr:relSizeAnchor xmlns:cdr="http://schemas.openxmlformats.org/drawingml/2006/chartDrawing">
    <cdr:from>
      <cdr:x>0.2729</cdr:x>
      <cdr:y>0.73087</cdr:y>
    </cdr:from>
    <cdr:to>
      <cdr:x>0.41847</cdr:x>
      <cdr:y>0.81227</cdr:y>
    </cdr:to>
    <cdr:sp macro="" textlink="">
      <cdr:nvSpPr>
        <cdr:cNvPr id="18" name="ZoneTexte 1"/>
        <cdr:cNvSpPr txBox="1"/>
      </cdr:nvSpPr>
      <cdr:spPr>
        <a:xfrm xmlns:a="http://schemas.openxmlformats.org/drawingml/2006/main">
          <a:off x="2534922" y="4433088"/>
          <a:ext cx="135216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Catholiques</a:t>
          </a:r>
          <a:r>
            <a:rPr lang="fr-FR" sz="1300" b="0" i="0" baseline="0">
              <a:solidFill>
                <a:sysClr val="windowText" lastClr="000000"/>
              </a:solidFill>
              <a:latin typeface="Arial" panose="020B0604020202020204" pitchFamily="34" charset="0"/>
              <a:cs typeface="Arial" panose="020B0604020202020204" pitchFamily="34" charset="0"/>
            </a:rPr>
            <a:t> pratiquants</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0.80056</cdr:x>
      <cdr:y>0.0335</cdr:y>
    </cdr:from>
    <cdr:to>
      <cdr:x>0.98523</cdr:x>
      <cdr:y>0.118</cdr:y>
    </cdr:to>
    <cdr:sp macro="" textlink="">
      <cdr:nvSpPr>
        <cdr:cNvPr id="21" name="ZoneTexte 1"/>
        <cdr:cNvSpPr txBox="1"/>
      </cdr:nvSpPr>
      <cdr:spPr>
        <a:xfrm xmlns:a="http://schemas.openxmlformats.org/drawingml/2006/main">
          <a:off x="7436261" y="203210"/>
          <a:ext cx="1715359"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ysClr val="windowText" lastClr="000000"/>
              </a:solidFill>
              <a:latin typeface="Arial" panose="020B0604020202020204" pitchFamily="34" charset="0"/>
              <a:cs typeface="Arial" panose="020B0604020202020204" pitchFamily="34" charset="0"/>
            </a:rPr>
            <a:t>Musulmans</a:t>
          </a:r>
        </a:p>
      </cdr:txBody>
    </cdr:sp>
  </cdr:relSizeAnchor>
  <cdr:relSizeAnchor xmlns:cdr="http://schemas.openxmlformats.org/drawingml/2006/chartDrawing">
    <cdr:from>
      <cdr:x>0.34099</cdr:x>
      <cdr:y>0.03853</cdr:y>
    </cdr:from>
    <cdr:to>
      <cdr:x>0.59785</cdr:x>
      <cdr:y>0.12303</cdr:y>
    </cdr:to>
    <cdr:sp macro="" textlink="">
      <cdr:nvSpPr>
        <cdr:cNvPr id="25" name="ZoneTexte 1"/>
        <cdr:cNvSpPr txBox="1"/>
      </cdr:nvSpPr>
      <cdr:spPr>
        <a:xfrm xmlns:a="http://schemas.openxmlformats.org/drawingml/2006/main">
          <a:off x="3167380" y="233680"/>
          <a:ext cx="2385916"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Autre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0.05633</cdr:x>
      <cdr:y>0.3639</cdr:y>
    </cdr:from>
    <cdr:to>
      <cdr:x>0.11382</cdr:x>
      <cdr:y>0.40698</cdr:y>
    </cdr:to>
    <cdr:sp macro="" textlink="">
      <cdr:nvSpPr>
        <cdr:cNvPr id="27" name="ZoneTexte 1"/>
        <cdr:cNvSpPr txBox="1"/>
      </cdr:nvSpPr>
      <cdr:spPr>
        <a:xfrm xmlns:a="http://schemas.openxmlformats.org/drawingml/2006/main">
          <a:off x="523202" y="2207243"/>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Narrow" panose="020B060602020203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0.93164</cdr:x>
      <cdr:y>0.54481</cdr:y>
    </cdr:from>
    <cdr:to>
      <cdr:x>0.98197</cdr:x>
      <cdr:y>0.61076</cdr:y>
    </cdr:to>
    <cdr:sp macro="" textlink="">
      <cdr:nvSpPr>
        <cdr:cNvPr id="28" name="ZoneTexte 1"/>
        <cdr:cNvSpPr txBox="1"/>
      </cdr:nvSpPr>
      <cdr:spPr>
        <a:xfrm xmlns:a="http://schemas.openxmlformats.org/drawingml/2006/main">
          <a:off x="8653780" y="3304540"/>
          <a:ext cx="467562" cy="4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49%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0.05387</cdr:x>
      <cdr:y>0.70938</cdr:y>
    </cdr:from>
    <cdr:to>
      <cdr:x>0.11136</cdr:x>
      <cdr:y>0.75246</cdr:y>
    </cdr:to>
    <cdr:sp macro="" textlink="">
      <cdr:nvSpPr>
        <cdr:cNvPr id="29" name="ZoneTexte 1"/>
        <cdr:cNvSpPr txBox="1"/>
      </cdr:nvSpPr>
      <cdr:spPr>
        <a:xfrm xmlns:a="http://schemas.openxmlformats.org/drawingml/2006/main">
          <a:off x="500342" y="4302759"/>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0.05059</cdr:x>
      <cdr:y>0.04732</cdr:y>
    </cdr:from>
    <cdr:to>
      <cdr:x>0.10808</cdr:x>
      <cdr:y>0.0904</cdr:y>
    </cdr:to>
    <cdr:sp macro="" textlink="">
      <cdr:nvSpPr>
        <cdr:cNvPr id="30" name="ZoneTexte 1"/>
        <cdr:cNvSpPr txBox="1"/>
      </cdr:nvSpPr>
      <cdr:spPr>
        <a:xfrm xmlns:a="http://schemas.openxmlformats.org/drawingml/2006/main">
          <a:off x="469881" y="287020"/>
          <a:ext cx="534012" cy="26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0.04977</cdr:x>
      <cdr:y>0.08375</cdr:y>
    </cdr:from>
    <cdr:to>
      <cdr:x>0.10726</cdr:x>
      <cdr:y>0.12683</cdr:y>
    </cdr:to>
    <cdr:sp macro="" textlink="">
      <cdr:nvSpPr>
        <cdr:cNvPr id="32" name="ZoneTexte 1"/>
        <cdr:cNvSpPr txBox="1"/>
      </cdr:nvSpPr>
      <cdr:spPr>
        <a:xfrm xmlns:a="http://schemas.openxmlformats.org/drawingml/2006/main">
          <a:off x="462261" y="508010"/>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0.05486</cdr:y>
    </cdr:from>
    <cdr:to>
      <cdr:x>0.98339</cdr:x>
      <cdr:y>0.09794</cdr:y>
    </cdr:to>
    <cdr:sp macro="" textlink="">
      <cdr:nvSpPr>
        <cdr:cNvPr id="34" name="ZoneTexte 1"/>
        <cdr:cNvSpPr txBox="1"/>
      </cdr:nvSpPr>
      <cdr:spPr>
        <a:xfrm xmlns:a="http://schemas.openxmlformats.org/drawingml/2006/main">
          <a:off x="8600465" y="332732"/>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0.92836</cdr:x>
      <cdr:y>0.08878</cdr:y>
    </cdr:from>
    <cdr:to>
      <cdr:x>0.98584</cdr:x>
      <cdr:y>0.13186</cdr:y>
    </cdr:to>
    <cdr:sp macro="" textlink="">
      <cdr:nvSpPr>
        <cdr:cNvPr id="36" name="ZoneTexte 1"/>
        <cdr:cNvSpPr txBox="1"/>
      </cdr:nvSpPr>
      <cdr:spPr>
        <a:xfrm xmlns:a="http://schemas.openxmlformats.org/drawingml/2006/main">
          <a:off x="8623332" y="538504"/>
          <a:ext cx="533919"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0.23074</cdr:y>
    </cdr:from>
    <cdr:to>
      <cdr:x>0.98338</cdr:x>
      <cdr:y>0.27382</cdr:y>
    </cdr:to>
    <cdr:sp macro="" textlink="">
      <cdr:nvSpPr>
        <cdr:cNvPr id="38" name="ZoneTexte 1"/>
        <cdr:cNvSpPr txBox="1"/>
      </cdr:nvSpPr>
      <cdr:spPr>
        <a:xfrm xmlns:a="http://schemas.openxmlformats.org/drawingml/2006/main">
          <a:off x="8600440" y="139954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36%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0.92672</cdr:x>
      <cdr:y>0.76591</cdr:y>
    </cdr:from>
    <cdr:to>
      <cdr:x>0.9842</cdr:x>
      <cdr:y>0.80899</cdr:y>
    </cdr:to>
    <cdr:sp macro="" textlink="">
      <cdr:nvSpPr>
        <cdr:cNvPr id="39" name="ZoneTexte 1"/>
        <cdr:cNvSpPr txBox="1"/>
      </cdr:nvSpPr>
      <cdr:spPr>
        <a:xfrm xmlns:a="http://schemas.openxmlformats.org/drawingml/2006/main">
          <a:off x="8608060" y="464566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0.02133</cdr:x>
      <cdr:y>0.8639</cdr:y>
    </cdr:from>
    <cdr:to>
      <cdr:x>0.97703</cdr:x>
      <cdr:y>0.98478</cdr:y>
    </cdr:to>
    <cdr:sp macro="" textlink="">
      <cdr:nvSpPr>
        <cdr:cNvPr id="17" name="Rectangle 16"/>
        <cdr:cNvSpPr/>
      </cdr:nvSpPr>
      <cdr:spPr>
        <a:xfrm xmlns:a="http://schemas.openxmlformats.org/drawingml/2006/main">
          <a:off x="198120" y="5240003"/>
          <a:ext cx="8877300" cy="733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De 1967 à 2017, la proportion de l'électorat se déclarant comme catholique pratiquant (au moins une fois par mois à l'église) est passée de 25% à 6%. Les catholiques non pratiquants sont passés de 66% à 49%, les personnes se déclarant sans religion de 6% à 36%, les autres religions (protestantisme, judaïsme, bouddhisme, etc., à l'exception de l'islam) de 3% à 4%, et les personnes se déclarant comme musulmans de moins de 1% à 5%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09497" cy="56231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0.02071</cdr:x>
      <cdr:y>0.88916</cdr:y>
    </cdr:from>
    <cdr:to>
      <cdr:x>0.98569</cdr:x>
      <cdr:y>0.96786</cdr:y>
    </cdr:to>
    <cdr:sp macro="" textlink="">
      <cdr:nvSpPr>
        <cdr:cNvPr id="35" name="Rectangle 34"/>
        <cdr:cNvSpPr/>
      </cdr:nvSpPr>
      <cdr:spPr>
        <a:xfrm xmlns:a="http://schemas.openxmlformats.org/drawingml/2006/main">
          <a:off x="190500" y="4983018"/>
          <a:ext cx="8877300"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déclarants catholiques pratiquants et non pratiquants ont toujours voté moins fortement à gauche que les électeurs se déclarant sans religion en France, mais l'écart s'est réduit au cours du temps.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0.08771</cdr:x>
      <cdr:y>0.76115</cdr:y>
    </cdr:from>
    <cdr:to>
      <cdr:x>0.14569</cdr:x>
      <cdr:y>0.80771</cdr:y>
    </cdr:to>
    <cdr:sp macro="" textlink="">
      <cdr:nvSpPr>
        <cdr:cNvPr id="6" name="ZoneTexte 1"/>
        <cdr:cNvSpPr txBox="1"/>
      </cdr:nvSpPr>
      <cdr:spPr>
        <a:xfrm xmlns:a="http://schemas.openxmlformats.org/drawingml/2006/main">
          <a:off x="806883" y="426559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0.12269</cdr:x>
      <cdr:y>0.76118</cdr:y>
    </cdr:from>
    <cdr:to>
      <cdr:x>0.18067</cdr:x>
      <cdr:y>0.80774</cdr:y>
    </cdr:to>
    <cdr:sp macro="" textlink="">
      <cdr:nvSpPr>
        <cdr:cNvPr id="8" name="ZoneTexte 1"/>
        <cdr:cNvSpPr txBox="1"/>
      </cdr:nvSpPr>
      <cdr:spPr>
        <a:xfrm xmlns:a="http://schemas.openxmlformats.org/drawingml/2006/main">
          <a:off x="1128642" y="426576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0.15392</cdr:x>
      <cdr:y>0.75987</cdr:y>
    </cdr:from>
    <cdr:to>
      <cdr:x>0.2119</cdr:x>
      <cdr:y>0.80643</cdr:y>
    </cdr:to>
    <cdr:sp macro="" textlink="">
      <cdr:nvSpPr>
        <cdr:cNvPr id="9" name="ZoneTexte 1"/>
        <cdr:cNvSpPr txBox="1"/>
      </cdr:nvSpPr>
      <cdr:spPr>
        <a:xfrm xmlns:a="http://schemas.openxmlformats.org/drawingml/2006/main">
          <a:off x="1415986" y="425842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0.18494</cdr:x>
      <cdr:y>0.76114</cdr:y>
    </cdr:from>
    <cdr:to>
      <cdr:x>0.24292</cdr:x>
      <cdr:y>0.8077</cdr:y>
    </cdr:to>
    <cdr:sp macro="" textlink="">
      <cdr:nvSpPr>
        <cdr:cNvPr id="10" name="ZoneTexte 1"/>
        <cdr:cNvSpPr txBox="1"/>
      </cdr:nvSpPr>
      <cdr:spPr>
        <a:xfrm xmlns:a="http://schemas.openxmlformats.org/drawingml/2006/main">
          <a:off x="1701370" y="4265576"/>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0.26549</cdr:x>
      <cdr:y>0.76217</cdr:y>
    </cdr:from>
    <cdr:to>
      <cdr:x>0.32347</cdr:x>
      <cdr:y>0.80873</cdr:y>
    </cdr:to>
    <cdr:sp macro="" textlink="">
      <cdr:nvSpPr>
        <cdr:cNvPr id="12" name="ZoneTexte 1"/>
        <cdr:cNvSpPr txBox="1"/>
      </cdr:nvSpPr>
      <cdr:spPr>
        <a:xfrm xmlns:a="http://schemas.openxmlformats.org/drawingml/2006/main">
          <a:off x="2442317" y="427133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0.76468</cdr:y>
    </cdr:from>
    <cdr:to>
      <cdr:x>0.35847</cdr:x>
      <cdr:y>0.81125</cdr:y>
    </cdr:to>
    <cdr:sp macro="" textlink="">
      <cdr:nvSpPr>
        <cdr:cNvPr id="14" name="ZoneTexte 1"/>
        <cdr:cNvSpPr txBox="1"/>
      </cdr:nvSpPr>
      <cdr:spPr>
        <a:xfrm xmlns:a="http://schemas.openxmlformats.org/drawingml/2006/main">
          <a:off x="2764326" y="4285416"/>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0.33239</cdr:x>
      <cdr:y>0.76467</cdr:y>
    </cdr:from>
    <cdr:to>
      <cdr:x>0.39037</cdr:x>
      <cdr:y>0.81123</cdr:y>
    </cdr:to>
    <cdr:sp macro="" textlink="">
      <cdr:nvSpPr>
        <cdr:cNvPr id="15" name="ZoneTexte 1"/>
        <cdr:cNvSpPr txBox="1"/>
      </cdr:nvSpPr>
      <cdr:spPr>
        <a:xfrm xmlns:a="http://schemas.openxmlformats.org/drawingml/2006/main">
          <a:off x="3057786" y="4285360"/>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0.36424</cdr:x>
      <cdr:y>0.76345</cdr:y>
    </cdr:from>
    <cdr:to>
      <cdr:x>0.42222</cdr:x>
      <cdr:y>0.81001</cdr:y>
    </cdr:to>
    <cdr:sp macro="" textlink="">
      <cdr:nvSpPr>
        <cdr:cNvPr id="16" name="ZoneTexte 1"/>
        <cdr:cNvSpPr txBox="1"/>
      </cdr:nvSpPr>
      <cdr:spPr>
        <a:xfrm xmlns:a="http://schemas.openxmlformats.org/drawingml/2006/main">
          <a:off x="3350789"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0.44477</cdr:x>
      <cdr:y>0.76334</cdr:y>
    </cdr:from>
    <cdr:to>
      <cdr:x>0.50275</cdr:x>
      <cdr:y>0.8099</cdr:y>
    </cdr:to>
    <cdr:sp macro="" textlink="">
      <cdr:nvSpPr>
        <cdr:cNvPr id="18" name="ZoneTexte 1"/>
        <cdr:cNvSpPr txBox="1"/>
      </cdr:nvSpPr>
      <cdr:spPr>
        <a:xfrm xmlns:a="http://schemas.openxmlformats.org/drawingml/2006/main">
          <a:off x="4091635" y="42779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0.75793</cdr:x>
      <cdr:y>0.76345</cdr:y>
    </cdr:from>
    <cdr:to>
      <cdr:x>0.81591</cdr:x>
      <cdr:y>0.81001</cdr:y>
    </cdr:to>
    <cdr:sp macro="" textlink="">
      <cdr:nvSpPr>
        <cdr:cNvPr id="19" name="ZoneTexte 1"/>
        <cdr:cNvSpPr txBox="1"/>
      </cdr:nvSpPr>
      <cdr:spPr>
        <a:xfrm xmlns:a="http://schemas.openxmlformats.org/drawingml/2006/main">
          <a:off x="6972478"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0.72446</cdr:x>
      <cdr:y>0.76472</cdr:y>
    </cdr:from>
    <cdr:to>
      <cdr:x>0.78244</cdr:x>
      <cdr:y>0.81128</cdr:y>
    </cdr:to>
    <cdr:sp macro="" textlink="">
      <cdr:nvSpPr>
        <cdr:cNvPr id="20" name="ZoneTexte 1"/>
        <cdr:cNvSpPr txBox="1"/>
      </cdr:nvSpPr>
      <cdr:spPr>
        <a:xfrm xmlns:a="http://schemas.openxmlformats.org/drawingml/2006/main">
          <a:off x="6664638" y="42856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0.69257</cdr:x>
      <cdr:y>0.76348</cdr:y>
    </cdr:from>
    <cdr:to>
      <cdr:x>0.75055</cdr:x>
      <cdr:y>0.81004</cdr:y>
    </cdr:to>
    <cdr:sp macro="" textlink="">
      <cdr:nvSpPr>
        <cdr:cNvPr id="22" name="ZoneTexte 1"/>
        <cdr:cNvSpPr txBox="1"/>
      </cdr:nvSpPr>
      <cdr:spPr>
        <a:xfrm xmlns:a="http://schemas.openxmlformats.org/drawingml/2006/main">
          <a:off x="6371205" y="42786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0.65909</cdr:x>
      <cdr:y>0.76349</cdr:y>
    </cdr:from>
    <cdr:to>
      <cdr:x>0.71707</cdr:x>
      <cdr:y>0.81005</cdr:y>
    </cdr:to>
    <cdr:sp macro="" textlink="">
      <cdr:nvSpPr>
        <cdr:cNvPr id="24" name="ZoneTexte 1"/>
        <cdr:cNvSpPr txBox="1"/>
      </cdr:nvSpPr>
      <cdr:spPr>
        <a:xfrm xmlns:a="http://schemas.openxmlformats.org/drawingml/2006/main">
          <a:off x="6063272" y="42787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0.6256</cdr:x>
      <cdr:y>0.76351</cdr:y>
    </cdr:from>
    <cdr:to>
      <cdr:x>0.68358</cdr:x>
      <cdr:y>0.81007</cdr:y>
    </cdr:to>
    <cdr:sp macro="" textlink="">
      <cdr:nvSpPr>
        <cdr:cNvPr id="26" name="ZoneTexte 1"/>
        <cdr:cNvSpPr txBox="1"/>
      </cdr:nvSpPr>
      <cdr:spPr>
        <a:xfrm xmlns:a="http://schemas.openxmlformats.org/drawingml/2006/main">
          <a:off x="5755120" y="42788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0.57624</cdr:x>
      <cdr:y>0.76222</cdr:y>
    </cdr:from>
    <cdr:to>
      <cdr:x>0.63422</cdr:x>
      <cdr:y>0.80878</cdr:y>
    </cdr:to>
    <cdr:sp macro="" textlink="">
      <cdr:nvSpPr>
        <cdr:cNvPr id="29" name="ZoneTexte 1"/>
        <cdr:cNvSpPr txBox="1"/>
      </cdr:nvSpPr>
      <cdr:spPr>
        <a:xfrm xmlns:a="http://schemas.openxmlformats.org/drawingml/2006/main">
          <a:off x="5301083" y="42716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0.5421</cdr:x>
      <cdr:y>0.76231</cdr:y>
    </cdr:from>
    <cdr:to>
      <cdr:x>0.60008</cdr:x>
      <cdr:y>0.80887</cdr:y>
    </cdr:to>
    <cdr:sp macro="" textlink="">
      <cdr:nvSpPr>
        <cdr:cNvPr id="31" name="ZoneTexte 1"/>
        <cdr:cNvSpPr txBox="1"/>
      </cdr:nvSpPr>
      <cdr:spPr>
        <a:xfrm xmlns:a="http://schemas.openxmlformats.org/drawingml/2006/main">
          <a:off x="4986960" y="42721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0.51249</cdr:x>
      <cdr:y>0.76468</cdr:y>
    </cdr:from>
    <cdr:to>
      <cdr:x>0.57047</cdr:x>
      <cdr:y>0.81124</cdr:y>
    </cdr:to>
    <cdr:sp macro="" textlink="">
      <cdr:nvSpPr>
        <cdr:cNvPr id="32" name="ZoneTexte 1"/>
        <cdr:cNvSpPr txBox="1"/>
      </cdr:nvSpPr>
      <cdr:spPr>
        <a:xfrm xmlns:a="http://schemas.openxmlformats.org/drawingml/2006/main">
          <a:off x="4714591" y="428538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0.47906</cdr:x>
      <cdr:y>0.76586</cdr:y>
    </cdr:from>
    <cdr:to>
      <cdr:x>0.53705</cdr:x>
      <cdr:y>0.81242</cdr:y>
    </cdr:to>
    <cdr:sp macro="" textlink="">
      <cdr:nvSpPr>
        <cdr:cNvPr id="33" name="ZoneTexte 1"/>
        <cdr:cNvSpPr txBox="1"/>
      </cdr:nvSpPr>
      <cdr:spPr>
        <a:xfrm xmlns:a="http://schemas.openxmlformats.org/drawingml/2006/main">
          <a:off x="4407119" y="429200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0.93374</cdr:x>
      <cdr:y>0.76308</cdr:y>
    </cdr:from>
    <cdr:to>
      <cdr:x>0.99172</cdr:x>
      <cdr:y>0.80964</cdr:y>
    </cdr:to>
    <cdr:sp macro="" textlink="">
      <cdr:nvSpPr>
        <cdr:cNvPr id="28" name="ZoneTexte 1"/>
        <cdr:cNvSpPr txBox="1"/>
      </cdr:nvSpPr>
      <cdr:spPr>
        <a:xfrm xmlns:a="http://schemas.openxmlformats.org/drawingml/2006/main">
          <a:off x="8589836" y="42764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0.90236</cdr:x>
      <cdr:y>0.76555</cdr:y>
    </cdr:from>
    <cdr:to>
      <cdr:x>0.96034</cdr:x>
      <cdr:y>0.81211</cdr:y>
    </cdr:to>
    <cdr:sp macro="" textlink="">
      <cdr:nvSpPr>
        <cdr:cNvPr id="30" name="ZoneTexte 1"/>
        <cdr:cNvSpPr txBox="1"/>
      </cdr:nvSpPr>
      <cdr:spPr>
        <a:xfrm xmlns:a="http://schemas.openxmlformats.org/drawingml/2006/main">
          <a:off x="8301214" y="42902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0.87073</cdr:x>
      <cdr:y>0.76556</cdr:y>
    </cdr:from>
    <cdr:to>
      <cdr:x>0.92871</cdr:x>
      <cdr:y>0.81212</cdr:y>
    </cdr:to>
    <cdr:sp macro="" textlink="">
      <cdr:nvSpPr>
        <cdr:cNvPr id="35" name="ZoneTexte 1"/>
        <cdr:cNvSpPr txBox="1"/>
      </cdr:nvSpPr>
      <cdr:spPr>
        <a:xfrm xmlns:a="http://schemas.openxmlformats.org/drawingml/2006/main">
          <a:off x="8010199" y="42903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0.8391</cdr:x>
      <cdr:y>0.76432</cdr:y>
    </cdr:from>
    <cdr:to>
      <cdr:x>0.89709</cdr:x>
      <cdr:y>0.81088</cdr:y>
    </cdr:to>
    <cdr:sp macro="" textlink="">
      <cdr:nvSpPr>
        <cdr:cNvPr id="37" name="ZoneTexte 1"/>
        <cdr:cNvSpPr txBox="1"/>
      </cdr:nvSpPr>
      <cdr:spPr>
        <a:xfrm xmlns:a="http://schemas.openxmlformats.org/drawingml/2006/main">
          <a:off x="7719277" y="42833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0.80447</cdr:x>
      <cdr:y>0.76308</cdr:y>
    </cdr:from>
    <cdr:to>
      <cdr:x>0.86245</cdr:x>
      <cdr:y>0.80964</cdr:y>
    </cdr:to>
    <cdr:sp macro="" textlink="">
      <cdr:nvSpPr>
        <cdr:cNvPr id="38" name="ZoneTexte 1"/>
        <cdr:cNvSpPr txBox="1"/>
      </cdr:nvSpPr>
      <cdr:spPr>
        <a:xfrm xmlns:a="http://schemas.openxmlformats.org/drawingml/2006/main">
          <a:off x="7400646" y="42764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cdr:x>
      <cdr:y>0.86444</cdr:y>
    </cdr:from>
    <cdr:to>
      <cdr:x>0.99009</cdr:x>
      <cdr:y>0.9691</cdr:y>
    </cdr:to>
    <cdr:sp macro="" textlink="">
      <cdr:nvSpPr>
        <cdr:cNvPr id="34" name="Rectangle 33"/>
        <cdr:cNvSpPr/>
      </cdr:nvSpPr>
      <cdr:spPr>
        <a:xfrm xmlns:a="http://schemas.openxmlformats.org/drawingml/2006/main">
          <a:off x="230909" y="4844473"/>
          <a:ext cx="8877300"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 comme musulmans votent significativement plus fortement pour les partis de gauche que les électeurs sans religion à partir de 1997. Avant 1988, les musulmans sont classés avec les autres religions (protestantisme, judaïsme, bouddhisme, hindouïsme, etc.) et représentent moins de 1%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0.10114</cdr:x>
      <cdr:y>0.76238</cdr:y>
    </cdr:from>
    <cdr:to>
      <cdr:x>0.15912</cdr:x>
      <cdr:y>0.80894</cdr:y>
    </cdr:to>
    <cdr:sp macro="" textlink="">
      <cdr:nvSpPr>
        <cdr:cNvPr id="6" name="ZoneTexte 1"/>
        <cdr:cNvSpPr txBox="1"/>
      </cdr:nvSpPr>
      <cdr:spPr>
        <a:xfrm xmlns:a="http://schemas.openxmlformats.org/drawingml/2006/main">
          <a:off x="930385" y="427252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0.13924</cdr:x>
      <cdr:y>0.76493</cdr:y>
    </cdr:from>
    <cdr:to>
      <cdr:x>0.19722</cdr:x>
      <cdr:y>0.81149</cdr:y>
    </cdr:to>
    <cdr:sp macro="" textlink="">
      <cdr:nvSpPr>
        <cdr:cNvPr id="8" name="ZoneTexte 1"/>
        <cdr:cNvSpPr txBox="1"/>
      </cdr:nvSpPr>
      <cdr:spPr>
        <a:xfrm xmlns:a="http://schemas.openxmlformats.org/drawingml/2006/main">
          <a:off x="1280938" y="428679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0.17499</cdr:x>
      <cdr:y>0.76486</cdr:y>
    </cdr:from>
    <cdr:to>
      <cdr:x>0.23297</cdr:x>
      <cdr:y>0.81142</cdr:y>
    </cdr:to>
    <cdr:sp macro="" textlink="">
      <cdr:nvSpPr>
        <cdr:cNvPr id="9" name="ZoneTexte 1"/>
        <cdr:cNvSpPr txBox="1"/>
      </cdr:nvSpPr>
      <cdr:spPr>
        <a:xfrm xmlns:a="http://schemas.openxmlformats.org/drawingml/2006/main">
          <a:off x="1609845" y="42863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0.21009</cdr:x>
      <cdr:y>0.76376</cdr:y>
    </cdr:from>
    <cdr:to>
      <cdr:x>0.26807</cdr:x>
      <cdr:y>0.81032</cdr:y>
    </cdr:to>
    <cdr:sp macro="" textlink="">
      <cdr:nvSpPr>
        <cdr:cNvPr id="10" name="ZoneTexte 1"/>
        <cdr:cNvSpPr txBox="1"/>
      </cdr:nvSpPr>
      <cdr:spPr>
        <a:xfrm xmlns:a="http://schemas.openxmlformats.org/drawingml/2006/main">
          <a:off x="1932690" y="4280225"/>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0.32875</cdr:x>
      <cdr:y>0.76217</cdr:y>
    </cdr:from>
    <cdr:to>
      <cdr:x>0.38673</cdr:x>
      <cdr:y>0.80873</cdr:y>
    </cdr:to>
    <cdr:sp macro="" textlink="">
      <cdr:nvSpPr>
        <cdr:cNvPr id="12" name="ZoneTexte 1"/>
        <cdr:cNvSpPr txBox="1"/>
      </cdr:nvSpPr>
      <cdr:spPr>
        <a:xfrm xmlns:a="http://schemas.openxmlformats.org/drawingml/2006/main">
          <a:off x="3024300" y="42713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0.36234</cdr:x>
      <cdr:y>0.76355</cdr:y>
    </cdr:from>
    <cdr:to>
      <cdr:x>0.42032</cdr:x>
      <cdr:y>0.81012</cdr:y>
    </cdr:to>
    <cdr:sp macro="" textlink="">
      <cdr:nvSpPr>
        <cdr:cNvPr id="14" name="ZoneTexte 1"/>
        <cdr:cNvSpPr txBox="1"/>
      </cdr:nvSpPr>
      <cdr:spPr>
        <a:xfrm xmlns:a="http://schemas.openxmlformats.org/drawingml/2006/main">
          <a:off x="3333290" y="427903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0.39742</cdr:x>
      <cdr:y>0.76348</cdr:y>
    </cdr:from>
    <cdr:to>
      <cdr:x>0.4554</cdr:x>
      <cdr:y>0.81004</cdr:y>
    </cdr:to>
    <cdr:sp macro="" textlink="">
      <cdr:nvSpPr>
        <cdr:cNvPr id="15" name="ZoneTexte 1"/>
        <cdr:cNvSpPr txBox="1"/>
      </cdr:nvSpPr>
      <cdr:spPr>
        <a:xfrm xmlns:a="http://schemas.openxmlformats.org/drawingml/2006/main">
          <a:off x="3656043" y="427868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0.43158</cdr:x>
      <cdr:y>0.76464</cdr:y>
    </cdr:from>
    <cdr:to>
      <cdr:x>0.48956</cdr:x>
      <cdr:y>0.8112</cdr:y>
    </cdr:to>
    <cdr:sp macro="" textlink="">
      <cdr:nvSpPr>
        <cdr:cNvPr id="16" name="ZoneTexte 1"/>
        <cdr:cNvSpPr txBox="1"/>
      </cdr:nvSpPr>
      <cdr:spPr>
        <a:xfrm xmlns:a="http://schemas.openxmlformats.org/drawingml/2006/main">
          <a:off x="3970322" y="428519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0.46663</cdr:x>
      <cdr:y>0.76211</cdr:y>
    </cdr:from>
    <cdr:to>
      <cdr:x>0.52461</cdr:x>
      <cdr:y>0.80867</cdr:y>
    </cdr:to>
    <cdr:sp macro="" textlink="">
      <cdr:nvSpPr>
        <cdr:cNvPr id="17" name="ZoneTexte 1"/>
        <cdr:cNvSpPr txBox="1"/>
      </cdr:nvSpPr>
      <cdr:spPr>
        <a:xfrm xmlns:a="http://schemas.openxmlformats.org/drawingml/2006/main">
          <a:off x="4292734" y="4270980"/>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0.55046</cdr:x>
      <cdr:y>0.7584</cdr:y>
    </cdr:from>
    <cdr:to>
      <cdr:x>0.60844</cdr:x>
      <cdr:y>0.80496</cdr:y>
    </cdr:to>
    <cdr:sp macro="" textlink="">
      <cdr:nvSpPr>
        <cdr:cNvPr id="18" name="ZoneTexte 1"/>
        <cdr:cNvSpPr txBox="1"/>
      </cdr:nvSpPr>
      <cdr:spPr>
        <a:xfrm xmlns:a="http://schemas.openxmlformats.org/drawingml/2006/main">
          <a:off x="5069742"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0.92077</cdr:x>
      <cdr:y>0.76094</cdr:y>
    </cdr:from>
    <cdr:to>
      <cdr:x>0.97875</cdr:x>
      <cdr:y>0.8075</cdr:y>
    </cdr:to>
    <cdr:sp macro="" textlink="">
      <cdr:nvSpPr>
        <cdr:cNvPr id="19" name="ZoneTexte 1"/>
        <cdr:cNvSpPr txBox="1"/>
      </cdr:nvSpPr>
      <cdr:spPr>
        <a:xfrm xmlns:a="http://schemas.openxmlformats.org/drawingml/2006/main">
          <a:off x="8470574" y="426441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0.88184</cdr:x>
      <cdr:y>0.76211</cdr:y>
    </cdr:from>
    <cdr:to>
      <cdr:x>0.93982</cdr:x>
      <cdr:y>0.80867</cdr:y>
    </cdr:to>
    <cdr:sp macro="" textlink="">
      <cdr:nvSpPr>
        <cdr:cNvPr id="20" name="ZoneTexte 1"/>
        <cdr:cNvSpPr txBox="1"/>
      </cdr:nvSpPr>
      <cdr:spPr>
        <a:xfrm xmlns:a="http://schemas.openxmlformats.org/drawingml/2006/main">
          <a:off x="8112386" y="427098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0.84762</cdr:x>
      <cdr:y>0.75977</cdr:y>
    </cdr:from>
    <cdr:to>
      <cdr:x>0.9056</cdr:x>
      <cdr:y>0.80633</cdr:y>
    </cdr:to>
    <cdr:sp macro="" textlink="">
      <cdr:nvSpPr>
        <cdr:cNvPr id="22" name="ZoneTexte 1"/>
        <cdr:cNvSpPr txBox="1"/>
      </cdr:nvSpPr>
      <cdr:spPr>
        <a:xfrm xmlns:a="http://schemas.openxmlformats.org/drawingml/2006/main">
          <a:off x="7797655" y="425788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0.81245</cdr:x>
      <cdr:y>0.76087</cdr:y>
    </cdr:from>
    <cdr:to>
      <cdr:x>0.87043</cdr:x>
      <cdr:y>0.80743</cdr:y>
    </cdr:to>
    <cdr:sp macro="" textlink="">
      <cdr:nvSpPr>
        <cdr:cNvPr id="24" name="ZoneTexte 1"/>
        <cdr:cNvSpPr txBox="1"/>
      </cdr:nvSpPr>
      <cdr:spPr>
        <a:xfrm xmlns:a="http://schemas.openxmlformats.org/drawingml/2006/main">
          <a:off x="7474086" y="426405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0.77661</cdr:x>
      <cdr:y>0.7597</cdr:y>
    </cdr:from>
    <cdr:to>
      <cdr:x>0.83459</cdr:x>
      <cdr:y>0.80626</cdr:y>
    </cdr:to>
    <cdr:sp macro="" textlink="">
      <cdr:nvSpPr>
        <cdr:cNvPr id="26" name="ZoneTexte 1"/>
        <cdr:cNvSpPr txBox="1"/>
      </cdr:nvSpPr>
      <cdr:spPr>
        <a:xfrm xmlns:a="http://schemas.openxmlformats.org/drawingml/2006/main">
          <a:off x="7144405" y="425748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0.69362</cdr:x>
      <cdr:y>0.76203</cdr:y>
    </cdr:from>
    <cdr:to>
      <cdr:x>0.7516</cdr:x>
      <cdr:y>0.80859</cdr:y>
    </cdr:to>
    <cdr:sp macro="" textlink="">
      <cdr:nvSpPr>
        <cdr:cNvPr id="29" name="ZoneTexte 1"/>
        <cdr:cNvSpPr txBox="1"/>
      </cdr:nvSpPr>
      <cdr:spPr>
        <a:xfrm xmlns:a="http://schemas.openxmlformats.org/drawingml/2006/main">
          <a:off x="6380928" y="427056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0.65945</cdr:x>
      <cdr:y>0.7597</cdr:y>
    </cdr:from>
    <cdr:to>
      <cdr:x>0.71743</cdr:x>
      <cdr:y>0.80626</cdr:y>
    </cdr:to>
    <cdr:sp macro="" textlink="">
      <cdr:nvSpPr>
        <cdr:cNvPr id="31" name="ZoneTexte 1"/>
        <cdr:cNvSpPr txBox="1"/>
      </cdr:nvSpPr>
      <cdr:spPr>
        <a:xfrm xmlns:a="http://schemas.openxmlformats.org/drawingml/2006/main">
          <a:off x="6073531" y="42637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0.62206</cdr:x>
      <cdr:y>0.7584</cdr:y>
    </cdr:from>
    <cdr:to>
      <cdr:x>0.68004</cdr:x>
      <cdr:y>0.80496</cdr:y>
    </cdr:to>
    <cdr:sp macro="" textlink="">
      <cdr:nvSpPr>
        <cdr:cNvPr id="32" name="ZoneTexte 1"/>
        <cdr:cNvSpPr txBox="1"/>
      </cdr:nvSpPr>
      <cdr:spPr>
        <a:xfrm xmlns:a="http://schemas.openxmlformats.org/drawingml/2006/main">
          <a:off x="5729165"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0.58626</cdr:x>
      <cdr:y>0.7584</cdr:y>
    </cdr:from>
    <cdr:to>
      <cdr:x>0.64424</cdr:x>
      <cdr:y>0.80496</cdr:y>
    </cdr:to>
    <cdr:sp macro="" textlink="">
      <cdr:nvSpPr>
        <cdr:cNvPr id="33" name="ZoneTexte 1"/>
        <cdr:cNvSpPr txBox="1"/>
      </cdr:nvSpPr>
      <cdr:spPr>
        <a:xfrm xmlns:a="http://schemas.openxmlformats.org/drawingml/2006/main">
          <a:off x="5399454" y="425645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0.24208</cdr:x>
      <cdr:y>0.76362</cdr:y>
    </cdr:from>
    <cdr:to>
      <cdr:x>0.30006</cdr:x>
      <cdr:y>0.81018</cdr:y>
    </cdr:to>
    <cdr:sp macro="" textlink="">
      <cdr:nvSpPr>
        <cdr:cNvPr id="23" name="ZoneTexte 1"/>
        <cdr:cNvSpPr txBox="1"/>
      </cdr:nvSpPr>
      <cdr:spPr>
        <a:xfrm xmlns:a="http://schemas.openxmlformats.org/drawingml/2006/main">
          <a:off x="2226960" y="427945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0.03338</cdr:x>
      <cdr:y>0.86939</cdr:y>
    </cdr:from>
    <cdr:to>
      <cdr:x>0.99837</cdr:x>
      <cdr:y>0.97404</cdr:y>
    </cdr:to>
    <cdr:sp macro="" textlink="">
      <cdr:nvSpPr>
        <cdr:cNvPr id="28" name="Rectangle 27"/>
        <cdr:cNvSpPr/>
      </cdr:nvSpPr>
      <cdr:spPr>
        <a:xfrm xmlns:a="http://schemas.openxmlformats.org/drawingml/2006/main">
          <a:off x="307109" y="4872181"/>
          <a:ext cx="8877300"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 comme musulmans votent à 80%-90% pour les partis de gauche à toutes les élections en France depuis les années 1990. Avant 1988, les musulmans sont classés avec les autres religions (protestantisme, judaïsme, bouddhisme, hindouïsme, etc.) et représentent moins de 1%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0.17019</cdr:x>
      <cdr:y>0.7584</cdr:y>
    </cdr:from>
    <cdr:to>
      <cdr:x>0.22817</cdr:x>
      <cdr:y>0.80496</cdr:y>
    </cdr:to>
    <cdr:sp macro="" textlink="">
      <cdr:nvSpPr>
        <cdr:cNvPr id="6" name="ZoneTexte 1"/>
        <cdr:cNvSpPr txBox="1"/>
      </cdr:nvSpPr>
      <cdr:spPr>
        <a:xfrm xmlns:a="http://schemas.openxmlformats.org/drawingml/2006/main">
          <a:off x="1567439" y="4256451"/>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0.17179</cdr:x>
      <cdr:y>0.54953</cdr:y>
    </cdr:from>
    <cdr:to>
      <cdr:x>0.23707</cdr:x>
      <cdr:y>0.59609</cdr:y>
    </cdr:to>
    <cdr:sp macro="" textlink="">
      <cdr:nvSpPr>
        <cdr:cNvPr id="8" name="ZoneTexte 1"/>
        <cdr:cNvSpPr txBox="1"/>
      </cdr:nvSpPr>
      <cdr:spPr>
        <a:xfrm xmlns:a="http://schemas.openxmlformats.org/drawingml/2006/main">
          <a:off x="1582139" y="3084169"/>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45%</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0.27759</cdr:x>
      <cdr:y>0.76101</cdr:y>
    </cdr:from>
    <cdr:to>
      <cdr:x>0.33557</cdr:x>
      <cdr:y>0.80757</cdr:y>
    </cdr:to>
    <cdr:sp macro="" textlink="">
      <cdr:nvSpPr>
        <cdr:cNvPr id="10" name="ZoneTexte 1"/>
        <cdr:cNvSpPr txBox="1"/>
      </cdr:nvSpPr>
      <cdr:spPr>
        <a:xfrm xmlns:a="http://schemas.openxmlformats.org/drawingml/2006/main">
          <a:off x="2556630" y="4271099"/>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0.38181</cdr:x>
      <cdr:y>0.76101</cdr:y>
    </cdr:from>
    <cdr:to>
      <cdr:x>0.43979</cdr:x>
      <cdr:y>0.80757</cdr:y>
    </cdr:to>
    <cdr:sp macro="" textlink="">
      <cdr:nvSpPr>
        <cdr:cNvPr id="15" name="ZoneTexte 1"/>
        <cdr:cNvSpPr txBox="1"/>
      </cdr:nvSpPr>
      <cdr:spPr>
        <a:xfrm xmlns:a="http://schemas.openxmlformats.org/drawingml/2006/main">
          <a:off x="3516429" y="4271110"/>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0.75318</cdr:y>
    </cdr:from>
    <cdr:to>
      <cdr:x>0.89484</cdr:x>
      <cdr:y>0.79974</cdr:y>
    </cdr:to>
    <cdr:sp macro="" textlink="">
      <cdr:nvSpPr>
        <cdr:cNvPr id="20" name="ZoneTexte 1"/>
        <cdr:cNvSpPr txBox="1"/>
      </cdr:nvSpPr>
      <cdr:spPr>
        <a:xfrm xmlns:a="http://schemas.openxmlformats.org/drawingml/2006/main">
          <a:off x="7707469" y="422715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0.73901</cdr:x>
      <cdr:y>0.75709</cdr:y>
    </cdr:from>
    <cdr:to>
      <cdr:x>0.79699</cdr:x>
      <cdr:y>0.80365</cdr:y>
    </cdr:to>
    <cdr:sp macro="" textlink="">
      <cdr:nvSpPr>
        <cdr:cNvPr id="26" name="ZoneTexte 1"/>
        <cdr:cNvSpPr txBox="1"/>
      </cdr:nvSpPr>
      <cdr:spPr>
        <a:xfrm xmlns:a="http://schemas.openxmlformats.org/drawingml/2006/main">
          <a:off x="6806255" y="4249105"/>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0.63559</cdr:x>
      <cdr:y>0.75578</cdr:y>
    </cdr:from>
    <cdr:to>
      <cdr:x>0.69357</cdr:x>
      <cdr:y>0.80234</cdr:y>
    </cdr:to>
    <cdr:sp macro="" textlink="">
      <cdr:nvSpPr>
        <cdr:cNvPr id="29" name="ZoneTexte 1"/>
        <cdr:cNvSpPr txBox="1"/>
      </cdr:nvSpPr>
      <cdr:spPr>
        <a:xfrm xmlns:a="http://schemas.openxmlformats.org/drawingml/2006/main">
          <a:off x="5853755" y="4241782"/>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0.27043</cdr:x>
      <cdr:y>0.49861</cdr:y>
    </cdr:from>
    <cdr:to>
      <cdr:x>0.33572</cdr:x>
      <cdr:y>0.54517</cdr:y>
    </cdr:to>
    <cdr:sp macro="" textlink="">
      <cdr:nvSpPr>
        <cdr:cNvPr id="25" name="ZoneTexte 1"/>
        <cdr:cNvSpPr txBox="1"/>
      </cdr:nvSpPr>
      <cdr:spPr>
        <a:xfrm xmlns:a="http://schemas.openxmlformats.org/drawingml/2006/main">
          <a:off x="2490666" y="27983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0.37624</cdr:x>
      <cdr:y>0.26101</cdr:y>
    </cdr:from>
    <cdr:to>
      <cdr:x>0.44153</cdr:x>
      <cdr:y>0.30757</cdr:y>
    </cdr:to>
    <cdr:sp macro="" textlink="">
      <cdr:nvSpPr>
        <cdr:cNvPr id="27" name="ZoneTexte 1"/>
        <cdr:cNvSpPr txBox="1"/>
      </cdr:nvSpPr>
      <cdr:spPr>
        <a:xfrm xmlns:a="http://schemas.openxmlformats.org/drawingml/2006/main">
          <a:off x="3465146" y="14648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71%</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0.62922</cdr:x>
      <cdr:y>0.49861</cdr:y>
    </cdr:from>
    <cdr:to>
      <cdr:x>0.69451</cdr:x>
      <cdr:y>0.54517</cdr:y>
    </cdr:to>
    <cdr:sp macro="" textlink="">
      <cdr:nvSpPr>
        <cdr:cNvPr id="28" name="ZoneTexte 1"/>
        <cdr:cNvSpPr txBox="1"/>
      </cdr:nvSpPr>
      <cdr:spPr>
        <a:xfrm xmlns:a="http://schemas.openxmlformats.org/drawingml/2006/main">
          <a:off x="5795108" y="2798397"/>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0.72548</cdr:x>
      <cdr:y>0.49991</cdr:y>
    </cdr:from>
    <cdr:to>
      <cdr:x>0.79077</cdr:x>
      <cdr:y>0.54647</cdr:y>
    </cdr:to>
    <cdr:sp macro="" textlink="">
      <cdr:nvSpPr>
        <cdr:cNvPr id="30" name="ZoneTexte 1"/>
        <cdr:cNvSpPr txBox="1"/>
      </cdr:nvSpPr>
      <cdr:spPr>
        <a:xfrm xmlns:a="http://schemas.openxmlformats.org/drawingml/2006/main">
          <a:off x="6681665" y="2805723"/>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0.20879</cdr:y>
    </cdr:from>
    <cdr:to>
      <cdr:x>0.90215</cdr:x>
      <cdr:y>0.25535</cdr:y>
    </cdr:to>
    <cdr:sp macro="" textlink="">
      <cdr:nvSpPr>
        <cdr:cNvPr id="34" name="ZoneTexte 1"/>
        <cdr:cNvSpPr txBox="1"/>
      </cdr:nvSpPr>
      <cdr:spPr>
        <a:xfrm xmlns:a="http://schemas.openxmlformats.org/drawingml/2006/main">
          <a:off x="7707435" y="1171820"/>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0.00527</cdr:x>
      <cdr:y>0.86623</cdr:y>
    </cdr:from>
    <cdr:to>
      <cdr:x>0.99177</cdr:x>
      <cdr:y>0.9708</cdr:y>
    </cdr:to>
    <cdr:sp macro="" textlink="">
      <cdr:nvSpPr>
        <cdr:cNvPr id="38" name="Rectangle 37"/>
        <cdr:cNvSpPr/>
      </cdr:nvSpPr>
      <cdr:spPr>
        <a:xfrm xmlns:a="http://schemas.openxmlformats.org/drawingml/2006/main">
          <a:off x="48491" y="4858328"/>
          <a:ext cx="9074728"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2012, le candidat socialiste obtient 49% des voix parmi les électeurs sans origine étrangère (pas de grand-parent étranger), 49% des voix parmi les électeurs d'origine étrangère européenne (en pratique principalement Espagne, Italie, Portugal) et 77% parmi les électeurs d'origine extra-européenne (en pratique principalement Maghreb et Afrique subsaharienne).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0.03341</cdr:x>
      <cdr:y>0.84871</cdr:y>
    </cdr:from>
    <cdr:to>
      <cdr:x>0.96735</cdr:x>
      <cdr:y>0.97663</cdr:y>
    </cdr:to>
    <cdr:sp macro="" textlink="">
      <cdr:nvSpPr>
        <cdr:cNvPr id="7" name="Rectangle 6"/>
        <cdr:cNvSpPr/>
      </cdr:nvSpPr>
      <cdr:spPr>
        <a:xfrm xmlns:a="http://schemas.openxmlformats.org/drawingml/2006/main">
          <a:off x="304800" y="4779819"/>
          <a:ext cx="8520546" cy="7204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2017, 21% des électeurs peuvent être classés comme "internationalistes-égalitaires" (ils considèrent qu'il n'y a pas trop d'immigrés, et qu'il faut réduire les inégalités entre les riches et pauvres); 26% sont "nativistes-inégalitaires" (ils considèrent qu'il y a trop d'immigrés et qu'il ne faut pas réduire les inégalités entre les riches et les pauvres); 23% sont "internationalistes-inégalitaires" (pro-immigrés, pro-riches) et 30% sont "nativistes-égalitaires" (anti-immigrés, pro-pauvres)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0.87372</cdr:y>
    </cdr:from>
    <cdr:to>
      <cdr:x>0.99182</cdr:x>
      <cdr:y>1</cdr:y>
    </cdr:to>
    <cdr:sp macro="" textlink="">
      <cdr:nvSpPr>
        <cdr:cNvPr id="7" name="Rectangle 6"/>
        <cdr:cNvSpPr/>
      </cdr:nvSpPr>
      <cdr:spPr>
        <a:xfrm xmlns:a="http://schemas.openxmlformats.org/drawingml/2006/main">
          <a:off x="390116" y="4920680"/>
          <a:ext cx="8672179" cy="7111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du référendum de 1992 sur le traité de Maastricht (victoire du oui avec 51%) comme du référendum de 2005 sur le traité constitutionnel européen (défaite du oui avec 45%), le vote est fortement clivé socialement: les hauts déciles de revenu, diplôme et patrimoine votent fortement pour le oui, alors que les bas déciles votent pour le non.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designe les 10% du bas (pour la répartition du revenu, du diplôme ou du patrimoine, suivant le cas),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0.0144</cdr:x>
      <cdr:y>0.82965</cdr:y>
    </cdr:from>
    <cdr:to>
      <cdr:x>0.98157</cdr:x>
      <cdr:y>0.96099</cdr:y>
    </cdr:to>
    <cdr:sp macro="" textlink="">
      <cdr:nvSpPr>
        <cdr:cNvPr id="14" name="Rectangle 13"/>
        <cdr:cNvSpPr/>
      </cdr:nvSpPr>
      <cdr:spPr>
        <a:xfrm xmlns:a="http://schemas.openxmlformats.org/drawingml/2006/main">
          <a:off x="131673" y="4674583"/>
          <a:ext cx="8843807" cy="7400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par les partis de gauche (socialistes, communistes, radicaux, écologistes, et autres partis de centre-gauche, gauche et extrême-gauche) et les partis de droite (tous partis de centre-droit, droite et extrême-droite confondus) ont oscillé entre 40% et 58%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(voir graphiques 14.4-14.5).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0.02889</cdr:x>
      <cdr:y>0.85947</cdr:y>
    </cdr:from>
    <cdr:to>
      <cdr:x>0.96865</cdr:x>
      <cdr:y>0.99081</cdr:y>
    </cdr:to>
    <cdr:sp macro="" textlink="">
      <cdr:nvSpPr>
        <cdr:cNvPr id="8" name="Rectangle 7"/>
        <cdr:cNvSpPr/>
      </cdr:nvSpPr>
      <cdr:spPr>
        <a:xfrm xmlns:a="http://schemas.openxmlformats.org/drawingml/2006/main">
          <a:off x="263769" y="4842608"/>
          <a:ext cx="8579339" cy="7400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score total obtenu par les partis de gauche (socialistes, communistes, radicaux, écologistes, et autres partis de centre-gauche, gauche et extrême-gauche) a oscillé entre 40% et 57%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86" t="s">
        <v>232</v>
      </c>
      <c r="B1" s="2"/>
    </row>
    <row r="2" spans="1:2" ht="15.6" x14ac:dyDescent="0.3">
      <c r="A2" s="2" t="s">
        <v>0</v>
      </c>
      <c r="B2" s="1"/>
    </row>
    <row r="3" spans="1:2" ht="15.6" x14ac:dyDescent="0.3">
      <c r="A3" s="1" t="s">
        <v>4</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B4" activePane="bottomRight" state="frozen"/>
      <selection pane="topRight"/>
      <selection pane="bottomLeft"/>
      <selection pane="bottomRight" activeCell="A2" sqref="A2"/>
    </sheetView>
  </sheetViews>
  <sheetFormatPr baseColWidth="10" defaultRowHeight="14.4" x14ac:dyDescent="0.3"/>
  <cols>
    <col min="1" max="1" width="18.33203125" customWidth="1"/>
    <col min="2" max="3" width="15.77734375" customWidth="1"/>
  </cols>
  <sheetData>
    <row r="1" spans="1:16" ht="18" customHeight="1" x14ac:dyDescent="0.3">
      <c r="A1" s="28" t="s">
        <v>231</v>
      </c>
      <c r="B1" s="14"/>
      <c r="C1" s="14"/>
    </row>
    <row r="2" spans="1:16" ht="18" customHeight="1" thickBot="1" x14ac:dyDescent="0.35">
      <c r="A2" s="1" t="s">
        <v>3</v>
      </c>
      <c r="B2" s="14"/>
      <c r="C2" s="14"/>
    </row>
    <row r="3" spans="1:16" ht="73.95" customHeight="1" thickTop="1" thickBot="1" x14ac:dyDescent="0.35">
      <c r="A3" s="80" t="s">
        <v>199</v>
      </c>
      <c r="B3" s="70" t="s">
        <v>198</v>
      </c>
      <c r="C3" s="70" t="s">
        <v>197</v>
      </c>
      <c r="D3" s="70" t="s">
        <v>196</v>
      </c>
      <c r="E3" s="70" t="s">
        <v>195</v>
      </c>
      <c r="F3" s="70" t="s">
        <v>194</v>
      </c>
      <c r="G3" s="70" t="s">
        <v>193</v>
      </c>
      <c r="H3" s="70" t="s">
        <v>192</v>
      </c>
      <c r="I3" s="70" t="s">
        <v>191</v>
      </c>
      <c r="J3" s="70" t="s">
        <v>190</v>
      </c>
      <c r="K3" s="70" t="s">
        <v>189</v>
      </c>
      <c r="L3" s="70" t="s">
        <v>188</v>
      </c>
      <c r="M3" s="70" t="s">
        <v>187</v>
      </c>
      <c r="N3" s="70" t="s">
        <v>186</v>
      </c>
      <c r="O3" s="70" t="s">
        <v>185</v>
      </c>
      <c r="P3" s="70" t="s">
        <v>184</v>
      </c>
    </row>
    <row r="4" spans="1:16" ht="18" customHeight="1" thickTop="1" thickBot="1" x14ac:dyDescent="0.35">
      <c r="A4" s="79"/>
      <c r="B4" s="78">
        <v>0.42825266718864441</v>
      </c>
      <c r="C4" s="78">
        <v>0.43664166331291199</v>
      </c>
      <c r="D4" s="78">
        <v>0.43688341975212097</v>
      </c>
      <c r="E4" s="78">
        <v>0.50999999046325684</v>
      </c>
      <c r="F4" s="78">
        <v>0.49199998378753662</v>
      </c>
      <c r="G4" s="78">
        <v>0.47400000691413879</v>
      </c>
      <c r="H4" s="78">
        <v>0.54000002145767212</v>
      </c>
      <c r="I4" s="78">
        <v>0.47200000286102295</v>
      </c>
      <c r="J4" s="78">
        <v>0.47257512807846069</v>
      </c>
      <c r="K4" s="78">
        <v>0.42704889178276062</v>
      </c>
      <c r="L4" s="78">
        <v>0.50995165109634399</v>
      </c>
      <c r="M4" s="78">
        <v>0.44583088159561157</v>
      </c>
      <c r="N4" s="78">
        <v>0.46935823559761047</v>
      </c>
      <c r="O4" s="78">
        <v>0.45296782255172729</v>
      </c>
      <c r="P4" s="78">
        <v>0.51478174328804016</v>
      </c>
    </row>
    <row r="5" spans="1:16" ht="18" customHeight="1" thickTop="1" x14ac:dyDescent="0.3">
      <c r="A5" s="79" t="s">
        <v>183</v>
      </c>
      <c r="B5" s="78">
        <v>0.38275879621505737</v>
      </c>
      <c r="C5" s="78">
        <v>0.38158389925956726</v>
      </c>
      <c r="D5" s="78">
        <v>0.39343056082725525</v>
      </c>
      <c r="E5" s="78">
        <v>0.45861884951591492</v>
      </c>
      <c r="F5" s="78">
        <v>0.42556750774383545</v>
      </c>
      <c r="G5" s="78">
        <v>0.4336378276348114</v>
      </c>
      <c r="H5" s="78">
        <v>0.56478112936019897</v>
      </c>
      <c r="I5" s="78">
        <v>0.44207030534744263</v>
      </c>
      <c r="J5" s="78">
        <v>0.4481469988822937</v>
      </c>
      <c r="K5" s="78">
        <v>0.40392968058586121</v>
      </c>
      <c r="L5" s="78">
        <v>0.4451594352722168</v>
      </c>
      <c r="M5" s="78">
        <v>0.39401489496231079</v>
      </c>
      <c r="N5" s="78">
        <v>0.46527373790740967</v>
      </c>
      <c r="O5" s="78">
        <v>0.44044283032417297</v>
      </c>
      <c r="P5" s="78">
        <v>0.58815985918045044</v>
      </c>
    </row>
    <row r="6" spans="1:16" ht="18" customHeight="1" x14ac:dyDescent="0.3">
      <c r="A6" s="47" t="s">
        <v>182</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7" t="s">
        <v>181</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7" t="s">
        <v>180</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7" t="s">
        <v>179</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7" t="s">
        <v>178</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7" t="s">
        <v>177</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7" t="s">
        <v>176</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7" t="s">
        <v>175</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7" t="s">
        <v>174</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7" t="s">
        <v>173</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7" t="s">
        <v>172</v>
      </c>
      <c r="B16" s="7">
        <v>0.2037077397108078</v>
      </c>
      <c r="C16" s="7">
        <v>0.14576326310634613</v>
      </c>
      <c r="D16" s="18">
        <v>0.26209849119186401</v>
      </c>
      <c r="E16" s="18">
        <v>0.1738840788602829</v>
      </c>
      <c r="F16" s="18">
        <v>0.21012842655181885</v>
      </c>
      <c r="G16" s="18">
        <v>0.14087177813053131</v>
      </c>
      <c r="H16" s="18">
        <v>0.32753700017929077</v>
      </c>
      <c r="I16" s="18">
        <v>0.26214650273323059</v>
      </c>
      <c r="J16" s="18">
        <v>0.27771523594856262</v>
      </c>
      <c r="K16" s="18">
        <v>0.28712233901023865</v>
      </c>
      <c r="L16" s="18">
        <v>0.67152434587478638</v>
      </c>
      <c r="M16" s="18">
        <v>0.37246569991111755</v>
      </c>
      <c r="N16" s="18">
        <v>0.35801383852958679</v>
      </c>
      <c r="O16" s="18">
        <v>0.7544446587562561</v>
      </c>
      <c r="P16" s="18">
        <v>0.36130283027887344</v>
      </c>
    </row>
    <row r="17" ht="15" thickTop="1" x14ac:dyDescent="0.3"/>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baseColWidth="10" defaultRowHeight="14.4" x14ac:dyDescent="0.3"/>
  <cols>
    <col min="1" max="1" width="18.6640625" customWidth="1"/>
    <col min="2" max="2" width="15.77734375" customWidth="1"/>
    <col min="3" max="3" width="16.44140625" customWidth="1"/>
    <col min="4" max="4" width="15.33203125" customWidth="1"/>
    <col min="6" max="6" width="14.44140625" customWidth="1"/>
    <col min="8" max="8" width="13.44140625" customWidth="1"/>
  </cols>
  <sheetData>
    <row r="1" spans="1:17" ht="18" customHeight="1" thickBot="1" x14ac:dyDescent="0.35">
      <c r="A1" s="28" t="s">
        <v>203</v>
      </c>
      <c r="B1" s="14"/>
    </row>
    <row r="2" spans="1:17" ht="40.049999999999997" customHeight="1" thickTop="1" thickBot="1" x14ac:dyDescent="0.35">
      <c r="A2" s="155" t="s">
        <v>3</v>
      </c>
      <c r="B2" s="155"/>
    </row>
    <row r="3" spans="1:17" ht="84.45" customHeight="1" thickTop="1" thickBot="1" x14ac:dyDescent="0.35">
      <c r="A3" s="73" t="s">
        <v>202</v>
      </c>
      <c r="B3" s="70" t="s">
        <v>195</v>
      </c>
      <c r="C3" s="70" t="s">
        <v>194</v>
      </c>
      <c r="D3" s="70" t="s">
        <v>193</v>
      </c>
      <c r="E3" s="70" t="s">
        <v>192</v>
      </c>
      <c r="F3" s="70" t="s">
        <v>191</v>
      </c>
      <c r="G3" s="70" t="s">
        <v>190</v>
      </c>
      <c r="H3" s="70" t="s">
        <v>189</v>
      </c>
      <c r="I3" s="70" t="s">
        <v>188</v>
      </c>
      <c r="J3" s="70" t="s">
        <v>201</v>
      </c>
      <c r="K3" s="70" t="s">
        <v>187</v>
      </c>
      <c r="L3" s="70" t="s">
        <v>186</v>
      </c>
      <c r="M3" s="70" t="s">
        <v>185</v>
      </c>
      <c r="N3" s="70" t="s">
        <v>200</v>
      </c>
      <c r="O3" s="70" t="s">
        <v>184</v>
      </c>
    </row>
    <row r="4" spans="1:17" ht="15" customHeight="1" thickTop="1" thickBot="1" x14ac:dyDescent="0.35">
      <c r="A4" s="73"/>
      <c r="B4" s="70"/>
      <c r="C4" s="70"/>
      <c r="D4" s="70"/>
      <c r="E4" s="70"/>
      <c r="F4" s="70"/>
      <c r="G4" s="70"/>
      <c r="H4" s="70"/>
      <c r="I4" s="70"/>
      <c r="J4" s="70"/>
      <c r="K4" s="70"/>
      <c r="L4" s="70"/>
      <c r="M4" s="70"/>
      <c r="N4" s="70"/>
      <c r="O4" s="70"/>
    </row>
    <row r="5" spans="1:17" ht="18" customHeight="1" thickTop="1" x14ac:dyDescent="0.3">
      <c r="A5" s="84" t="s">
        <v>183</v>
      </c>
      <c r="B5" s="78">
        <v>0.68764090538024902</v>
      </c>
      <c r="C5" s="78">
        <v>0.65793770551681519</v>
      </c>
      <c r="D5" s="78">
        <v>0.68213486671447754</v>
      </c>
      <c r="E5" s="78">
        <v>0.70314192771911621</v>
      </c>
      <c r="F5" s="78">
        <v>0.61890274286270142</v>
      </c>
      <c r="G5" s="78">
        <v>0.59532397985458374</v>
      </c>
      <c r="H5" s="78">
        <v>0.5080726146697998</v>
      </c>
      <c r="I5" s="78">
        <v>0.44661995768547058</v>
      </c>
      <c r="J5" s="78">
        <v>0.4559500515460968</v>
      </c>
      <c r="K5" s="78">
        <v>0.48498079180717468</v>
      </c>
      <c r="L5" s="78">
        <v>0.57275795936584473</v>
      </c>
      <c r="M5" s="78">
        <v>0.37936303019523621</v>
      </c>
      <c r="N5" s="78">
        <v>0.4397907555103302</v>
      </c>
      <c r="O5" s="78">
        <v>0.64182978868484497</v>
      </c>
      <c r="Q5" s="85">
        <v>0.5</v>
      </c>
    </row>
    <row r="6" spans="1:17" ht="18" customHeight="1" x14ac:dyDescent="0.3">
      <c r="A6" s="83" t="s">
        <v>182</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85">
        <v>0.5</v>
      </c>
    </row>
    <row r="7" spans="1:17" ht="18" customHeight="1" x14ac:dyDescent="0.3">
      <c r="A7" s="83" t="s">
        <v>181</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85">
        <v>0.5</v>
      </c>
    </row>
    <row r="8" spans="1:17" ht="18" customHeight="1" x14ac:dyDescent="0.3">
      <c r="A8" s="83" t="s">
        <v>180</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85">
        <v>0.5</v>
      </c>
    </row>
    <row r="9" spans="1:17" ht="18" customHeight="1" x14ac:dyDescent="0.3">
      <c r="A9" s="83" t="s">
        <v>179</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85">
        <v>0.5</v>
      </c>
    </row>
    <row r="10" spans="1:17" ht="18" customHeight="1" x14ac:dyDescent="0.3">
      <c r="A10" s="83" t="s">
        <v>178</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85">
        <v>0.5</v>
      </c>
    </row>
    <row r="11" spans="1:17" ht="18" customHeight="1" x14ac:dyDescent="0.3">
      <c r="A11" s="83" t="s">
        <v>177</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85">
        <v>0.5</v>
      </c>
    </row>
    <row r="12" spans="1:17" ht="18" customHeight="1" x14ac:dyDescent="0.3">
      <c r="A12" s="83" t="s">
        <v>176</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85">
        <v>0.5</v>
      </c>
    </row>
    <row r="13" spans="1:17" ht="18" customHeight="1" x14ac:dyDescent="0.3">
      <c r="A13" s="83" t="s">
        <v>175</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85">
        <v>0.5</v>
      </c>
    </row>
    <row r="14" spans="1:17" ht="18" customHeight="1" x14ac:dyDescent="0.3">
      <c r="A14" s="83" t="s">
        <v>174</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85">
        <v>0.5</v>
      </c>
    </row>
    <row r="15" spans="1:17" ht="18" customHeight="1" x14ac:dyDescent="0.3">
      <c r="A15" s="83" t="s">
        <v>173</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85">
        <v>0.5</v>
      </c>
    </row>
    <row r="16" spans="1:17" ht="18" customHeight="1" thickBot="1" x14ac:dyDescent="0.35">
      <c r="A16" s="82" t="s">
        <v>172</v>
      </c>
      <c r="B16" s="18">
        <v>0.1254783421754837</v>
      </c>
      <c r="C16" s="18">
        <v>0.21420082449913025</v>
      </c>
      <c r="D16" s="18">
        <v>0.12549009919166565</v>
      </c>
      <c r="E16" s="18">
        <v>0.27476844191551208</v>
      </c>
      <c r="F16" s="18">
        <v>0.17322561144828796</v>
      </c>
      <c r="G16" s="18">
        <v>0.27707096934318542</v>
      </c>
      <c r="H16" s="18">
        <v>0.28893643617630005</v>
      </c>
      <c r="I16" s="18">
        <v>0.53120023012161255</v>
      </c>
      <c r="J16" s="18">
        <v>0.66605991125106812</v>
      </c>
      <c r="K16" s="18">
        <v>0.34517335891723633</v>
      </c>
      <c r="L16" s="18">
        <v>0.30684566497802734</v>
      </c>
      <c r="M16" s="18">
        <v>0.57898829221725401</v>
      </c>
      <c r="N16" s="18">
        <v>0.60921257734298706</v>
      </c>
      <c r="O16" s="18">
        <v>0.31334111094474792</v>
      </c>
      <c r="Q16" s="85">
        <v>0.5</v>
      </c>
    </row>
    <row r="17" spans="1:2" ht="18" customHeight="1" thickTop="1" x14ac:dyDescent="0.3">
      <c r="A17" s="156"/>
      <c r="B17" s="156"/>
    </row>
    <row r="18" spans="1:2" ht="18" customHeight="1" x14ac:dyDescent="0.3">
      <c r="A18" s="156"/>
      <c r="B18" s="156"/>
    </row>
    <row r="19" spans="1:2" ht="18" customHeight="1" x14ac:dyDescent="0.3">
      <c r="A19" s="156"/>
      <c r="B19" s="156"/>
    </row>
    <row r="20" spans="1:2" ht="18" customHeight="1" x14ac:dyDescent="0.3">
      <c r="A20" s="156"/>
      <c r="B20" s="156"/>
    </row>
    <row r="21" spans="1:2" ht="18" customHeight="1" x14ac:dyDescent="0.3">
      <c r="A21" s="156"/>
      <c r="B21" s="156"/>
    </row>
    <row r="22" spans="1:2" ht="18" customHeight="1" x14ac:dyDescent="0.3">
      <c r="A22" s="156"/>
      <c r="B22" s="156"/>
    </row>
    <row r="23" spans="1:2" ht="18" customHeight="1" x14ac:dyDescent="0.3">
      <c r="A23" s="156"/>
      <c r="B23" s="156"/>
    </row>
    <row r="24" spans="1:2" ht="18" customHeight="1" x14ac:dyDescent="0.3">
      <c r="A24" s="156"/>
      <c r="B24" s="156"/>
    </row>
    <row r="25" spans="1:2" ht="18" customHeight="1" x14ac:dyDescent="0.3">
      <c r="A25" s="156"/>
      <c r="B25" s="156"/>
    </row>
    <row r="26" spans="1:2" ht="18" customHeight="1" thickBot="1" x14ac:dyDescent="0.35">
      <c r="A26" s="157"/>
      <c r="B26" s="157"/>
    </row>
    <row r="27" spans="1:2" ht="18" customHeight="1" thickTop="1" x14ac:dyDescent="0.3">
      <c r="A27" s="14"/>
      <c r="B27" s="81"/>
    </row>
    <row r="28" spans="1:2" ht="18" customHeight="1" x14ac:dyDescent="0.3">
      <c r="A28" s="14"/>
      <c r="B28" s="14"/>
    </row>
  </sheetData>
  <mergeCells count="2">
    <mergeCell ref="A2:B2"/>
    <mergeCell ref="A17:B26"/>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B17" activePane="bottomRight" state="frozen"/>
      <selection activeCell="A21" sqref="A21:O29"/>
      <selection pane="topRight" activeCell="A21" sqref="A21:O29"/>
      <selection pane="bottomLeft" activeCell="A21" sqref="A21:O29"/>
      <selection pane="bottomRight" activeCell="C38" sqref="C38"/>
    </sheetView>
  </sheetViews>
  <sheetFormatPr baseColWidth="10" defaultRowHeight="14.4" x14ac:dyDescent="0.3"/>
  <cols>
    <col min="1" max="11" width="10.77734375" customWidth="1"/>
  </cols>
  <sheetData>
    <row r="1" spans="1:97" ht="16.2" thickBot="1" x14ac:dyDescent="0.35">
      <c r="A1" s="28" t="s">
        <v>171</v>
      </c>
    </row>
    <row r="2" spans="1:97" ht="18" customHeight="1" thickTop="1" thickBot="1" x14ac:dyDescent="0.35">
      <c r="A2" s="155" t="s">
        <v>3</v>
      </c>
      <c r="B2" s="155"/>
      <c r="C2" s="14"/>
      <c r="D2" s="14"/>
      <c r="E2" s="14"/>
      <c r="F2" s="14"/>
      <c r="G2" s="14"/>
      <c r="H2" s="14"/>
      <c r="I2" s="14"/>
      <c r="J2" s="14"/>
      <c r="K2" s="14"/>
    </row>
    <row r="3" spans="1:97" ht="40.049999999999997" customHeight="1" thickTop="1" thickBot="1" x14ac:dyDescent="0.35">
      <c r="A3" s="136" t="s">
        <v>104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row>
    <row r="4" spans="1:97" ht="18" customHeight="1" thickTop="1" thickBot="1" x14ac:dyDescent="0.35">
      <c r="A4" s="14"/>
      <c r="B4" s="14"/>
      <c r="C4" s="14"/>
      <c r="D4" s="14"/>
      <c r="E4" s="14"/>
      <c r="F4" s="14"/>
      <c r="G4" s="14"/>
      <c r="H4" s="14"/>
      <c r="I4" s="14"/>
      <c r="J4" s="14"/>
      <c r="K4" s="14"/>
      <c r="AP4" s="1" t="s">
        <v>103</v>
      </c>
    </row>
    <row r="5" spans="1:97" ht="18" customHeight="1" thickTop="1" thickBot="1" x14ac:dyDescent="0.35">
      <c r="A5" s="110" t="s">
        <v>5</v>
      </c>
      <c r="B5" s="135" t="s">
        <v>25</v>
      </c>
      <c r="C5" s="135"/>
      <c r="D5" s="135" t="s">
        <v>72</v>
      </c>
      <c r="E5" s="135"/>
      <c r="F5" s="135" t="s">
        <v>71</v>
      </c>
      <c r="G5" s="135"/>
      <c r="H5" s="43"/>
      <c r="I5" s="139" t="s">
        <v>70</v>
      </c>
      <c r="J5" s="89"/>
      <c r="K5" s="140"/>
      <c r="L5" s="139" t="s">
        <v>69</v>
      </c>
      <c r="M5" s="89"/>
      <c r="N5" s="140"/>
      <c r="O5" s="139" t="s">
        <v>68</v>
      </c>
      <c r="P5" s="89"/>
      <c r="Q5" s="89"/>
      <c r="R5" s="89"/>
      <c r="S5" s="89"/>
      <c r="T5" s="140"/>
      <c r="U5" s="143" t="s">
        <v>102</v>
      </c>
      <c r="V5" s="144"/>
      <c r="W5" s="144"/>
      <c r="X5" s="144"/>
      <c r="Y5" s="144"/>
      <c r="Z5" s="144"/>
      <c r="AA5" s="144"/>
      <c r="AB5" s="144"/>
      <c r="AC5" s="144"/>
      <c r="AD5" s="63" t="s">
        <v>80</v>
      </c>
      <c r="AE5" s="64"/>
      <c r="AF5" s="64"/>
      <c r="AG5" s="64"/>
      <c r="AH5" s="64"/>
      <c r="AI5" s="63" t="s">
        <v>101</v>
      </c>
      <c r="AJ5" s="64"/>
      <c r="AK5" s="64"/>
      <c r="AL5" s="141" t="s">
        <v>100</v>
      </c>
      <c r="AM5" s="142"/>
      <c r="AN5" s="47"/>
      <c r="AO5" s="47"/>
      <c r="AP5" s="1" t="s">
        <v>99</v>
      </c>
      <c r="AQ5" s="1" t="s">
        <v>98</v>
      </c>
      <c r="AR5" s="1" t="s">
        <v>97</v>
      </c>
    </row>
    <row r="6" spans="1:97" ht="60" customHeight="1" thickTop="1" thickBot="1" x14ac:dyDescent="0.35">
      <c r="A6" s="119"/>
      <c r="B6" s="65" t="s">
        <v>61</v>
      </c>
      <c r="C6" s="62" t="s">
        <v>62</v>
      </c>
      <c r="D6" s="39" t="s">
        <v>64</v>
      </c>
      <c r="E6" s="39" t="s">
        <v>63</v>
      </c>
      <c r="F6" s="39" t="s">
        <v>61</v>
      </c>
      <c r="G6" s="39" t="s">
        <v>62</v>
      </c>
      <c r="H6" s="65" t="s">
        <v>61</v>
      </c>
      <c r="I6" s="65" t="s">
        <v>60</v>
      </c>
      <c r="J6" s="65" t="s">
        <v>59</v>
      </c>
      <c r="K6" s="65" t="s">
        <v>58</v>
      </c>
      <c r="L6" s="65" t="s">
        <v>57</v>
      </c>
      <c r="M6" s="65" t="s">
        <v>56</v>
      </c>
      <c r="N6" s="65" t="s">
        <v>55</v>
      </c>
      <c r="O6" s="65" t="s">
        <v>30</v>
      </c>
      <c r="P6" s="65" t="s">
        <v>29</v>
      </c>
      <c r="Q6" s="65" t="s">
        <v>28</v>
      </c>
      <c r="R6" s="65" t="s">
        <v>27</v>
      </c>
      <c r="S6" s="65" t="s">
        <v>96</v>
      </c>
      <c r="T6" s="65" t="s">
        <v>95</v>
      </c>
      <c r="U6" s="65" t="s">
        <v>94</v>
      </c>
      <c r="V6" s="65" t="s">
        <v>93</v>
      </c>
      <c r="W6" s="65" t="s">
        <v>77</v>
      </c>
      <c r="X6" s="65" t="s">
        <v>75</v>
      </c>
      <c r="Y6" s="65" t="s">
        <v>92</v>
      </c>
      <c r="Z6" s="65" t="s">
        <v>91</v>
      </c>
      <c r="AA6" s="65" t="s">
        <v>93</v>
      </c>
      <c r="AB6" s="65" t="s">
        <v>77</v>
      </c>
      <c r="AC6" s="65" t="s">
        <v>75</v>
      </c>
      <c r="AD6" s="65" t="s">
        <v>92</v>
      </c>
      <c r="AE6" s="65" t="s">
        <v>91</v>
      </c>
      <c r="AF6" s="65" t="s">
        <v>77</v>
      </c>
      <c r="AG6" s="65" t="s">
        <v>76</v>
      </c>
      <c r="AH6" s="65" t="s">
        <v>75</v>
      </c>
      <c r="AI6" s="65" t="s">
        <v>90</v>
      </c>
      <c r="AJ6" s="65" t="s">
        <v>89</v>
      </c>
      <c r="AK6" s="65" t="s">
        <v>88</v>
      </c>
      <c r="AL6" s="65" t="s">
        <v>87</v>
      </c>
      <c r="AM6" s="65" t="s">
        <v>86</v>
      </c>
      <c r="AN6" s="65" t="s">
        <v>85</v>
      </c>
      <c r="AO6" s="65" t="s">
        <v>84</v>
      </c>
      <c r="AP6" s="65"/>
      <c r="AQ6" s="65"/>
      <c r="AR6" s="65"/>
      <c r="AS6" s="65"/>
      <c r="AT6" s="65"/>
      <c r="AU6" s="65"/>
      <c r="AW6" s="65"/>
      <c r="AX6" s="65"/>
      <c r="AY6" s="65"/>
      <c r="AZ6" s="65"/>
      <c r="BA6" s="65"/>
      <c r="BC6" s="65"/>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82</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6" t="s">
        <v>81</v>
      </c>
      <c r="B28" s="127"/>
      <c r="C28" s="127"/>
      <c r="D28" s="127"/>
      <c r="E28" s="127"/>
      <c r="F28" s="127"/>
      <c r="G28" s="127"/>
      <c r="H28" s="127"/>
      <c r="I28" s="127"/>
      <c r="J28" s="127"/>
      <c r="K28" s="127"/>
      <c r="L28" s="127"/>
      <c r="M28" s="127"/>
      <c r="N28" s="127"/>
      <c r="O28" s="128"/>
    </row>
    <row r="29" spans="1:97" x14ac:dyDescent="0.3">
      <c r="A29" s="129"/>
      <c r="B29" s="130"/>
      <c r="C29" s="130"/>
      <c r="D29" s="130"/>
      <c r="E29" s="130"/>
      <c r="F29" s="130"/>
      <c r="G29" s="130"/>
      <c r="H29" s="130"/>
      <c r="I29" s="130"/>
      <c r="J29" s="130"/>
      <c r="K29" s="130"/>
      <c r="L29" s="130"/>
      <c r="M29" s="130"/>
      <c r="N29" s="130"/>
      <c r="O29" s="131"/>
    </row>
    <row r="30" spans="1:97" ht="15" thickBot="1" x14ac:dyDescent="0.35">
      <c r="A30" s="132"/>
      <c r="B30" s="133"/>
      <c r="C30" s="133"/>
      <c r="D30" s="133"/>
      <c r="E30" s="133"/>
      <c r="F30" s="133"/>
      <c r="G30" s="133"/>
      <c r="H30" s="133"/>
      <c r="I30" s="133"/>
      <c r="J30" s="133"/>
      <c r="K30" s="133"/>
      <c r="L30" s="133"/>
      <c r="M30" s="133"/>
      <c r="N30" s="133"/>
      <c r="O30" s="134"/>
    </row>
    <row r="31" spans="1:97" ht="15" thickTop="1" x14ac:dyDescent="0.3"/>
    <row r="32" spans="1:97" ht="16.2" thickBot="1" x14ac:dyDescent="0.35">
      <c r="B32" s="63" t="s">
        <v>80</v>
      </c>
    </row>
    <row r="33" spans="1:6" ht="45.6" thickTop="1" x14ac:dyDescent="0.3">
      <c r="B33" s="65" t="s">
        <v>79</v>
      </c>
      <c r="C33" s="65" t="s">
        <v>78</v>
      </c>
      <c r="D33" s="65" t="s">
        <v>77</v>
      </c>
      <c r="E33" s="65" t="s">
        <v>76</v>
      </c>
      <c r="F33" s="65" t="s">
        <v>75</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4"/>
    </row>
    <row r="44" spans="1:6" ht="15.6" x14ac:dyDescent="0.3">
      <c r="A44" s="44" t="s">
        <v>208</v>
      </c>
    </row>
  </sheetData>
  <mergeCells count="12">
    <mergeCell ref="A2:B2"/>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B3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4" width="10.77734375" customWidth="1"/>
  </cols>
  <sheetData>
    <row r="1" spans="1:129" ht="18" customHeight="1" thickTop="1" thickBot="1" x14ac:dyDescent="0.35">
      <c r="A1" s="28" t="s">
        <v>205</v>
      </c>
      <c r="B1" s="14"/>
      <c r="C1" s="14"/>
      <c r="D1" s="14"/>
      <c r="E1" s="14"/>
      <c r="F1" s="14"/>
      <c r="G1" s="14"/>
      <c r="H1" s="14"/>
      <c r="I1" s="14"/>
      <c r="J1" s="14"/>
      <c r="K1" s="14"/>
      <c r="L1" s="14"/>
      <c r="M1" s="155" t="s">
        <v>3</v>
      </c>
      <c r="N1" s="155"/>
    </row>
    <row r="2" spans="1:129" ht="40.049999999999997" customHeight="1" thickTop="1" thickBot="1" x14ac:dyDescent="0.35">
      <c r="A2" s="136" t="s">
        <v>150</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10" t="s">
        <v>5</v>
      </c>
      <c r="B4" s="120" t="s">
        <v>149</v>
      </c>
      <c r="C4" s="121"/>
      <c r="D4" s="121"/>
      <c r="E4" s="121"/>
      <c r="F4" s="121"/>
      <c r="G4" s="121"/>
      <c r="H4" s="121"/>
      <c r="I4" s="121"/>
      <c r="J4" s="121"/>
      <c r="K4" s="121"/>
      <c r="L4" s="121"/>
      <c r="M4" s="121"/>
      <c r="N4" s="154"/>
      <c r="O4" s="120" t="s">
        <v>148</v>
      </c>
      <c r="P4" s="121"/>
      <c r="Q4" s="121"/>
      <c r="R4" s="121"/>
      <c r="S4" s="121"/>
      <c r="T4" s="121"/>
      <c r="U4" s="121"/>
      <c r="V4" s="121"/>
      <c r="W4" s="121"/>
      <c r="X4" s="121"/>
      <c r="Y4" s="121"/>
      <c r="Z4" s="154"/>
      <c r="AA4" s="120" t="s">
        <v>147</v>
      </c>
      <c r="AB4" s="121"/>
      <c r="AC4" s="121"/>
      <c r="AD4" s="121"/>
      <c r="AE4" s="121"/>
      <c r="AF4" s="121"/>
      <c r="AG4" s="121"/>
      <c r="AH4" s="121"/>
      <c r="AI4" s="121"/>
      <c r="AJ4" s="121"/>
      <c r="AK4" s="154"/>
      <c r="AL4" s="72" t="s">
        <v>6</v>
      </c>
      <c r="AN4" s="72"/>
      <c r="AO4" s="72"/>
      <c r="AP4" s="72"/>
      <c r="AQ4" s="72"/>
      <c r="AR4" s="72"/>
      <c r="AS4" s="72"/>
      <c r="AT4" s="72"/>
      <c r="AU4" s="72"/>
      <c r="AV4" s="72"/>
      <c r="AW4" s="120" t="s">
        <v>7</v>
      </c>
      <c r="AX4" s="121"/>
      <c r="AY4" s="121"/>
      <c r="AZ4" s="121"/>
      <c r="BA4" s="121"/>
      <c r="BB4" s="121"/>
      <c r="BC4" s="121"/>
      <c r="BD4" s="121"/>
      <c r="BE4" s="121"/>
      <c r="BF4" s="121"/>
      <c r="BG4" s="154"/>
      <c r="BH4" s="120" t="s">
        <v>8</v>
      </c>
      <c r="BI4" s="121"/>
      <c r="BJ4" s="121"/>
      <c r="BK4" s="121"/>
      <c r="BL4" s="121"/>
      <c r="BM4" s="121"/>
      <c r="BN4" s="121"/>
      <c r="BO4" s="121"/>
      <c r="BP4" s="121"/>
      <c r="BQ4" s="121"/>
      <c r="BR4" s="154"/>
      <c r="BS4" s="120" t="s">
        <v>146</v>
      </c>
      <c r="BT4" s="121"/>
      <c r="BU4" s="121"/>
      <c r="BV4" s="121"/>
      <c r="BW4" s="121"/>
      <c r="BX4" s="121"/>
      <c r="BY4" s="121"/>
      <c r="BZ4" s="121"/>
      <c r="CA4" s="121"/>
      <c r="CB4" s="121"/>
      <c r="CC4" s="154"/>
      <c r="CD4" s="120" t="s">
        <v>145</v>
      </c>
      <c r="CE4" s="121"/>
      <c r="CF4" s="121"/>
      <c r="CG4" s="121"/>
      <c r="CH4" s="121"/>
      <c r="CI4" s="121"/>
      <c r="CJ4" s="121"/>
      <c r="CK4" s="121"/>
      <c r="CL4" s="121"/>
      <c r="CM4" s="121"/>
      <c r="CN4" s="154"/>
      <c r="CO4" s="120" t="s">
        <v>144</v>
      </c>
      <c r="CP4" s="121"/>
      <c r="CQ4" s="121"/>
      <c r="CR4" s="121"/>
      <c r="CS4" s="121"/>
      <c r="CT4" s="121"/>
      <c r="CU4" s="121"/>
      <c r="CV4" s="121"/>
      <c r="CW4" s="121"/>
      <c r="CX4" s="121"/>
      <c r="CY4" s="154"/>
      <c r="CZ4" s="57" t="s">
        <v>143</v>
      </c>
      <c r="DA4" s="56"/>
      <c r="DB4" s="47"/>
      <c r="DC4" s="47"/>
      <c r="DD4" s="13"/>
      <c r="DE4" s="13"/>
      <c r="DF4" s="13"/>
      <c r="DG4" s="55"/>
      <c r="DJ4" s="57" t="s">
        <v>142</v>
      </c>
      <c r="DK4" s="56"/>
      <c r="DL4" s="47"/>
      <c r="DM4" s="47"/>
      <c r="DN4" s="13"/>
      <c r="DO4" s="13"/>
      <c r="DP4" s="13"/>
      <c r="DQ4" s="55"/>
    </row>
    <row r="5" spans="1:129" ht="79.95" customHeight="1" thickTop="1" thickBot="1" x14ac:dyDescent="0.35">
      <c r="A5" s="119"/>
      <c r="B5" s="74" t="s">
        <v>123</v>
      </c>
      <c r="C5" s="74" t="s">
        <v>118</v>
      </c>
      <c r="D5" s="74" t="s">
        <v>122</v>
      </c>
      <c r="E5" s="74" t="s">
        <v>141</v>
      </c>
      <c r="F5" s="74" t="s">
        <v>9</v>
      </c>
      <c r="G5" s="74" t="s">
        <v>140</v>
      </c>
      <c r="H5" s="74" t="s">
        <v>139</v>
      </c>
      <c r="I5" s="74" t="s">
        <v>138</v>
      </c>
      <c r="J5" s="74" t="s">
        <v>137</v>
      </c>
      <c r="K5" s="74" t="s">
        <v>136</v>
      </c>
      <c r="L5" s="54"/>
      <c r="M5" s="54"/>
      <c r="O5" s="74" t="s">
        <v>123</v>
      </c>
      <c r="P5" s="74" t="s">
        <v>118</v>
      </c>
      <c r="Q5" s="74" t="s">
        <v>122</v>
      </c>
      <c r="R5" s="74" t="s">
        <v>10</v>
      </c>
      <c r="S5" s="74" t="s">
        <v>9</v>
      </c>
      <c r="T5" s="74" t="s">
        <v>135</v>
      </c>
      <c r="U5" s="74" t="s">
        <v>134</v>
      </c>
      <c r="V5" s="74" t="s">
        <v>133</v>
      </c>
      <c r="W5" s="74" t="s">
        <v>132</v>
      </c>
      <c r="X5" s="74"/>
      <c r="AA5" s="74" t="s">
        <v>123</v>
      </c>
      <c r="AB5" s="74" t="s">
        <v>118</v>
      </c>
      <c r="AC5" s="74" t="s">
        <v>122</v>
      </c>
      <c r="AD5" s="74" t="s">
        <v>10</v>
      </c>
      <c r="AE5" s="74" t="s">
        <v>9</v>
      </c>
      <c r="AF5" s="74" t="s">
        <v>117</v>
      </c>
      <c r="AG5" s="74" t="s">
        <v>11</v>
      </c>
      <c r="AH5" s="74" t="s">
        <v>129</v>
      </c>
      <c r="AI5" s="74" t="s">
        <v>131</v>
      </c>
      <c r="AJ5" s="74" t="s">
        <v>130</v>
      </c>
      <c r="AL5" s="74" t="s">
        <v>123</v>
      </c>
      <c r="AM5" s="74" t="s">
        <v>118</v>
      </c>
      <c r="AN5" s="74" t="s">
        <v>122</v>
      </c>
      <c r="AO5" s="74" t="s">
        <v>10</v>
      </c>
      <c r="AP5" s="74" t="s">
        <v>9</v>
      </c>
      <c r="AQ5" s="74" t="s">
        <v>117</v>
      </c>
      <c r="AR5" s="74" t="s">
        <v>11</v>
      </c>
      <c r="AS5" s="74" t="s">
        <v>129</v>
      </c>
      <c r="AT5" s="74"/>
      <c r="AW5" s="74" t="s">
        <v>123</v>
      </c>
      <c r="AX5" s="74" t="s">
        <v>118</v>
      </c>
      <c r="AY5" s="74" t="s">
        <v>122</v>
      </c>
      <c r="AZ5" s="74" t="s">
        <v>10</v>
      </c>
      <c r="BA5" s="74" t="s">
        <v>9</v>
      </c>
      <c r="BB5" s="74" t="s">
        <v>117</v>
      </c>
      <c r="BC5" s="74" t="s">
        <v>12</v>
      </c>
      <c r="BD5" s="74" t="s">
        <v>126</v>
      </c>
      <c r="BE5" s="74" t="s">
        <v>128</v>
      </c>
      <c r="BF5" s="74" t="s">
        <v>127</v>
      </c>
      <c r="BH5" s="74" t="s">
        <v>123</v>
      </c>
      <c r="BI5" s="74" t="s">
        <v>118</v>
      </c>
      <c r="BJ5" s="74" t="s">
        <v>122</v>
      </c>
      <c r="BK5" s="74" t="s">
        <v>10</v>
      </c>
      <c r="BL5" s="74" t="s">
        <v>9</v>
      </c>
      <c r="BM5" s="74" t="s">
        <v>117</v>
      </c>
      <c r="BN5" s="74" t="s">
        <v>12</v>
      </c>
      <c r="BO5" s="74" t="s">
        <v>126</v>
      </c>
      <c r="BP5" s="74" t="s">
        <v>125</v>
      </c>
      <c r="BQ5" s="74" t="s">
        <v>124</v>
      </c>
      <c r="BS5" s="74" t="s">
        <v>123</v>
      </c>
      <c r="BT5" s="74" t="s">
        <v>118</v>
      </c>
      <c r="BU5" s="74" t="s">
        <v>122</v>
      </c>
      <c r="BV5" s="74" t="s">
        <v>10</v>
      </c>
      <c r="BW5" s="74" t="s">
        <v>9</v>
      </c>
      <c r="BX5" s="74" t="s">
        <v>117</v>
      </c>
      <c r="BY5" s="74" t="s">
        <v>12</v>
      </c>
      <c r="BZ5" s="74" t="s">
        <v>116</v>
      </c>
      <c r="CA5" s="74" t="s">
        <v>115</v>
      </c>
      <c r="CB5" s="74"/>
      <c r="CD5" s="74" t="s">
        <v>123</v>
      </c>
      <c r="CE5" s="74" t="s">
        <v>118</v>
      </c>
      <c r="CF5" s="74" t="s">
        <v>122</v>
      </c>
      <c r="CG5" s="74" t="s">
        <v>10</v>
      </c>
      <c r="CH5" s="74" t="s">
        <v>9</v>
      </c>
      <c r="CI5" s="74" t="s">
        <v>117</v>
      </c>
      <c r="CJ5" s="74" t="s">
        <v>12</v>
      </c>
      <c r="CK5" s="74" t="s">
        <v>116</v>
      </c>
      <c r="CL5" s="74" t="s">
        <v>115</v>
      </c>
      <c r="CM5" s="74"/>
      <c r="CO5" s="74" t="s">
        <v>123</v>
      </c>
      <c r="CP5" s="74" t="s">
        <v>118</v>
      </c>
      <c r="CQ5" s="74" t="s">
        <v>122</v>
      </c>
      <c r="CR5" s="74" t="s">
        <v>10</v>
      </c>
      <c r="CS5" s="74" t="s">
        <v>9</v>
      </c>
      <c r="CT5" s="74" t="s">
        <v>117</v>
      </c>
      <c r="CU5" s="74" t="s">
        <v>12</v>
      </c>
      <c r="CV5" s="74" t="s">
        <v>116</v>
      </c>
      <c r="CW5" s="74" t="s">
        <v>115</v>
      </c>
      <c r="CX5" s="74" t="s">
        <v>121</v>
      </c>
      <c r="CY5" s="74" t="s">
        <v>120</v>
      </c>
      <c r="CZ5" s="74" t="s">
        <v>87</v>
      </c>
      <c r="DA5" s="74" t="s">
        <v>86</v>
      </c>
      <c r="DB5" s="74" t="s">
        <v>85</v>
      </c>
      <c r="DC5" s="74" t="s">
        <v>84</v>
      </c>
      <c r="DD5" s="74" t="s">
        <v>119</v>
      </c>
      <c r="DE5" s="74" t="s">
        <v>118</v>
      </c>
      <c r="DF5" s="74" t="s">
        <v>117</v>
      </c>
      <c r="DG5" s="74" t="s">
        <v>12</v>
      </c>
      <c r="DH5" s="74" t="s">
        <v>116</v>
      </c>
      <c r="DI5" s="74" t="s">
        <v>115</v>
      </c>
      <c r="DJ5" s="53" t="s">
        <v>114</v>
      </c>
      <c r="DK5" s="53" t="s">
        <v>113</v>
      </c>
      <c r="DL5" s="52" t="s">
        <v>112</v>
      </c>
      <c r="DM5" s="52" t="s">
        <v>111</v>
      </c>
      <c r="DN5" s="52" t="s">
        <v>110</v>
      </c>
      <c r="DO5" s="52" t="s">
        <v>109</v>
      </c>
      <c r="DQ5" s="52" t="s">
        <v>209</v>
      </c>
      <c r="DR5" s="52" t="s">
        <v>210</v>
      </c>
      <c r="DS5" s="52" t="s">
        <v>211</v>
      </c>
      <c r="DT5" s="52" t="s">
        <v>212</v>
      </c>
      <c r="DU5" s="52" t="s">
        <v>213</v>
      </c>
      <c r="DV5" s="52" t="s">
        <v>214</v>
      </c>
      <c r="DW5" s="52" t="s">
        <v>215</v>
      </c>
      <c r="DX5" s="52" t="s">
        <v>216</v>
      </c>
      <c r="DY5" s="52" t="s">
        <v>217</v>
      </c>
    </row>
    <row r="6" spans="1:129" ht="18" customHeight="1" thickTop="1" x14ac:dyDescent="0.3">
      <c r="A6" s="7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42">
        <v>-0.12842842068937088</v>
      </c>
      <c r="AX7" s="42">
        <v>-0.10482477605438706</v>
      </c>
      <c r="AY7" s="42">
        <v>-2.3603644634983809E-2</v>
      </c>
      <c r="AZ7" s="42">
        <v>-0.17686911894631771</v>
      </c>
      <c r="BA7" s="42">
        <v>-7.9987722432424038E-2</v>
      </c>
      <c r="BB7" s="42">
        <v>-0.15186979006052048</v>
      </c>
      <c r="BC7" s="42">
        <v>-8.8055892162159949E-2</v>
      </c>
      <c r="BD7" s="42">
        <v>-9.3055892162656473E-2</v>
      </c>
      <c r="BE7" s="42">
        <v>-9.3055892161675147E-2</v>
      </c>
      <c r="BF7" s="42">
        <v>-9.3055892161676659E-2</v>
      </c>
      <c r="BH7" s="42">
        <v>-0.28547152251618402</v>
      </c>
      <c r="BI7" s="42">
        <v>-0.27341214160103089</v>
      </c>
      <c r="BJ7" s="42">
        <v>-3.453798439000455E-3</v>
      </c>
      <c r="BK7" s="42">
        <v>-0.30904787103028886</v>
      </c>
      <c r="BL7" s="42">
        <v>-0.26189517400207918</v>
      </c>
      <c r="BM7" s="42">
        <v>-0.26662965446921383</v>
      </c>
      <c r="BN7" s="42">
        <v>-0.25051005786485148</v>
      </c>
      <c r="BO7" s="42">
        <v>-0.21582709683176549</v>
      </c>
      <c r="BP7" s="42">
        <v>-0.19856864361606646</v>
      </c>
      <c r="BQ7" s="42">
        <v>-0.19856864361604409</v>
      </c>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2">
        <v>-0.28079997662654099</v>
      </c>
      <c r="BI9" s="42">
        <v>-0.26874059571138775</v>
      </c>
      <c r="BJ9" s="42">
        <v>1.2177474506425701E-3</v>
      </c>
      <c r="BK9" s="42">
        <v>-0.30437632514064583</v>
      </c>
      <c r="BL9" s="42">
        <v>-0.25722362811243615</v>
      </c>
      <c r="BM9" s="42">
        <v>-0.2619581085795708</v>
      </c>
      <c r="BN9" s="42">
        <v>-0.24583851197520845</v>
      </c>
      <c r="BO9" s="42">
        <v>-0.21115555094212257</v>
      </c>
      <c r="BP9" s="42">
        <v>-0.19389709772642344</v>
      </c>
      <c r="BQ9" s="42">
        <v>-0.19389709772640107</v>
      </c>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2">
        <v>-0.28943091885543198</v>
      </c>
      <c r="BI13" s="42">
        <v>-0.2773715379402788</v>
      </c>
      <c r="BJ13" s="42">
        <v>-7.413194778248422E-3</v>
      </c>
      <c r="BK13" s="42">
        <v>-0.31300726736953677</v>
      </c>
      <c r="BL13" s="42">
        <v>-0.26585457034132709</v>
      </c>
      <c r="BM13" s="42">
        <v>-0.27058905080846185</v>
      </c>
      <c r="BN13" s="42">
        <v>-0.2544694542040995</v>
      </c>
      <c r="BO13" s="42">
        <v>-0.21978649317101351</v>
      </c>
      <c r="BP13" s="42">
        <v>-0.20252803995531443</v>
      </c>
      <c r="BQ13" s="42">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2">
        <v>-0.27711741540337653</v>
      </c>
      <c r="BI16" s="42">
        <v>-0.2650580344882234</v>
      </c>
      <c r="BJ16" s="42">
        <v>4.9003086738070301E-3</v>
      </c>
      <c r="BK16" s="42">
        <v>-0.30069376391748137</v>
      </c>
      <c r="BL16" s="42">
        <v>-0.25354106688927169</v>
      </c>
      <c r="BM16" s="42">
        <v>-0.25827554735640634</v>
      </c>
      <c r="BN16" s="42">
        <v>-0.24215595075204399</v>
      </c>
      <c r="BO16" s="42">
        <v>-0.207472989718958</v>
      </c>
      <c r="BP16" s="42">
        <v>-0.19021453650325898</v>
      </c>
      <c r="BQ16" s="42">
        <v>-0.19021453650323661</v>
      </c>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2">
        <v>-0.28436227072253578</v>
      </c>
      <c r="BI18" s="42">
        <v>-0.2723028898073826</v>
      </c>
      <c r="BJ18" s="42">
        <v>-2.344546645352219E-3</v>
      </c>
      <c r="BK18" s="42">
        <v>-0.30793861923664068</v>
      </c>
      <c r="BL18" s="42">
        <v>-0.260785922208431</v>
      </c>
      <c r="BM18" s="42">
        <v>-0.26552040267556554</v>
      </c>
      <c r="BN18" s="42">
        <v>-0.24940080607120318</v>
      </c>
      <c r="BO18" s="42">
        <v>-0.21471784503811731</v>
      </c>
      <c r="BP18" s="42">
        <v>-0.19745939182241823</v>
      </c>
      <c r="BQ18" s="42">
        <v>-0.19745939182239591</v>
      </c>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4">
        <f>O48-P48</f>
        <v>-1.612323470012722E-7</v>
      </c>
      <c r="R48" s="6">
        <v>0.12417659145486251</v>
      </c>
      <c r="S48" s="6">
        <v>0.18920261536690994</v>
      </c>
      <c r="T48" s="6">
        <v>0.16129667451367932</v>
      </c>
      <c r="U48" s="6">
        <v>0.21703354875766009</v>
      </c>
      <c r="V48" s="6"/>
      <c r="W48" s="6"/>
      <c r="X48" s="8"/>
      <c r="AA48" s="6">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45" t="s">
        <v>108</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7"/>
    </row>
    <row r="74" spans="1:129" x14ac:dyDescent="0.3">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50"/>
    </row>
    <row r="75" spans="1:129" x14ac:dyDescent="0.3">
      <c r="A75" s="151" t="s">
        <v>107</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3"/>
    </row>
    <row r="77" spans="1:129" ht="15.6" x14ac:dyDescent="0.3">
      <c r="A77" s="1" t="s">
        <v>204</v>
      </c>
    </row>
    <row r="78" spans="1:129" ht="15.6" x14ac:dyDescent="0.3">
      <c r="A78" s="1"/>
    </row>
  </sheetData>
  <mergeCells count="13">
    <mergeCell ref="M1:N1"/>
    <mergeCell ref="BH4:BR4"/>
    <mergeCell ref="BS4:CC4"/>
    <mergeCell ref="CD4:CN4"/>
    <mergeCell ref="CO4:CY4"/>
    <mergeCell ref="B4:N4"/>
    <mergeCell ref="AA4:AK4"/>
    <mergeCell ref="A73:BG74"/>
    <mergeCell ref="A75:BG75"/>
    <mergeCell ref="A2:AK2"/>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4"/>
  <sheetViews>
    <sheetView topLeftCell="A2" workbookViewId="0">
      <selection activeCell="A2" sqref="A2:F13"/>
    </sheetView>
  </sheetViews>
  <sheetFormatPr baseColWidth="10" defaultRowHeight="14.4" x14ac:dyDescent="0.3"/>
  <cols>
    <col min="1" max="1" width="54.33203125" customWidth="1"/>
    <col min="2" max="2" width="19.77734375" customWidth="1"/>
    <col min="3" max="3" width="21.109375" customWidth="1"/>
    <col min="4" max="4" width="20.77734375" customWidth="1"/>
    <col min="5" max="5" width="20.44140625" customWidth="1"/>
    <col min="6" max="6" width="22" customWidth="1"/>
  </cols>
  <sheetData>
    <row r="1" spans="1:6" ht="18" customHeight="1" thickBot="1" x14ac:dyDescent="0.35">
      <c r="A1" s="14"/>
      <c r="B1" s="14"/>
      <c r="C1" s="14"/>
      <c r="D1" s="14"/>
      <c r="E1" s="14"/>
      <c r="F1" s="14"/>
    </row>
    <row r="2" spans="1:6" ht="45" customHeight="1" thickTop="1" thickBot="1" x14ac:dyDescent="0.35">
      <c r="A2" s="99" t="s">
        <v>228</v>
      </c>
      <c r="B2" s="100"/>
      <c r="C2" s="100"/>
      <c r="D2" s="100"/>
      <c r="E2" s="100"/>
      <c r="F2" s="101"/>
    </row>
    <row r="3" spans="1:6" ht="77.55" customHeight="1" thickTop="1" thickBot="1" x14ac:dyDescent="0.35">
      <c r="A3" s="87" t="s">
        <v>218</v>
      </c>
      <c r="B3" s="68" t="s">
        <v>227</v>
      </c>
      <c r="C3" s="68" t="s">
        <v>223</v>
      </c>
      <c r="D3" s="68" t="s">
        <v>224</v>
      </c>
      <c r="E3" s="68" t="s">
        <v>225</v>
      </c>
      <c r="F3" s="68" t="s">
        <v>226</v>
      </c>
    </row>
    <row r="4" spans="1:6" ht="25.05" customHeight="1" thickTop="1" thickBot="1" x14ac:dyDescent="0.35">
      <c r="A4" s="88"/>
      <c r="B4" s="66">
        <f>SUM(C4:F4)</f>
        <v>1</v>
      </c>
      <c r="C4" s="66">
        <v>0.2767</v>
      </c>
      <c r="D4" s="66">
        <v>0.24010000000000001</v>
      </c>
      <c r="E4" s="66">
        <v>0.22320000000000004</v>
      </c>
      <c r="F4" s="66">
        <v>0.26</v>
      </c>
    </row>
    <row r="5" spans="1:6" ht="40.049999999999997" customHeight="1" thickTop="1" thickBot="1" x14ac:dyDescent="0.35">
      <c r="A5" s="68" t="s">
        <v>219</v>
      </c>
      <c r="B5" s="66">
        <v>0.55800000000000005</v>
      </c>
      <c r="C5" s="67">
        <v>0.317</v>
      </c>
      <c r="D5" s="67">
        <v>0.38700000000000001</v>
      </c>
      <c r="E5" s="67">
        <v>0.61699999999999999</v>
      </c>
      <c r="F5" s="67">
        <v>0.90700000000000003</v>
      </c>
    </row>
    <row r="6" spans="1:6" ht="40.049999999999997" customHeight="1" thickTop="1" thickBot="1" x14ac:dyDescent="0.35">
      <c r="A6" s="68" t="s">
        <v>220</v>
      </c>
      <c r="B6" s="66">
        <v>0.51300000000000001</v>
      </c>
      <c r="C6" s="67">
        <v>0.66800000000000004</v>
      </c>
      <c r="D6" s="67">
        <v>0.46</v>
      </c>
      <c r="E6" s="67">
        <v>0.26700000000000002</v>
      </c>
      <c r="F6" s="67">
        <v>0.61099999999999999</v>
      </c>
    </row>
    <row r="7" spans="1:6" ht="36" customHeight="1" thickTop="1" thickBot="1" x14ac:dyDescent="0.35">
      <c r="A7" s="69" t="s">
        <v>221</v>
      </c>
      <c r="B7" s="66">
        <v>0.32600000000000001</v>
      </c>
      <c r="C7" s="67">
        <v>0.38700000000000001</v>
      </c>
      <c r="D7" s="67">
        <v>0.41399999999999998</v>
      </c>
      <c r="E7" s="67">
        <v>0.35899999999999999</v>
      </c>
      <c r="F7" s="67">
        <v>0.156</v>
      </c>
    </row>
    <row r="8" spans="1:6" ht="36" customHeight="1" thickTop="1" thickBot="1" x14ac:dyDescent="0.35">
      <c r="A8" s="69" t="s">
        <v>222</v>
      </c>
      <c r="B8" s="66">
        <v>0.15</v>
      </c>
      <c r="C8" s="67">
        <v>9.0999999999999998E-2</v>
      </c>
      <c r="D8" s="67">
        <v>0.20300000000000001</v>
      </c>
      <c r="E8" s="67">
        <v>0.25700000000000001</v>
      </c>
      <c r="F8" s="67">
        <v>7.6999999999999999E-2</v>
      </c>
    </row>
    <row r="9" spans="1:6" ht="36" customHeight="1" thickTop="1" thickBot="1" x14ac:dyDescent="0.35">
      <c r="A9" s="69" t="s">
        <v>229</v>
      </c>
      <c r="B9" s="66">
        <v>0.6</v>
      </c>
      <c r="C9" s="67">
        <v>0.48</v>
      </c>
      <c r="D9" s="67">
        <v>0.69</v>
      </c>
      <c r="E9" s="67">
        <v>0.78</v>
      </c>
      <c r="F9" s="67">
        <v>0.51</v>
      </c>
    </row>
    <row r="10" spans="1:6" ht="10.050000000000001" customHeight="1" thickTop="1" thickBot="1" x14ac:dyDescent="0.35">
      <c r="A10" s="89"/>
      <c r="B10" s="89"/>
      <c r="C10" s="89"/>
      <c r="D10" s="89"/>
      <c r="E10" s="89"/>
      <c r="F10" s="89"/>
    </row>
    <row r="11" spans="1:6" ht="21" customHeight="1" thickTop="1" x14ac:dyDescent="0.3">
      <c r="A11" s="90" t="s">
        <v>230</v>
      </c>
      <c r="B11" s="91"/>
      <c r="C11" s="91"/>
      <c r="D11" s="91"/>
      <c r="E11" s="91"/>
      <c r="F11" s="92"/>
    </row>
    <row r="12" spans="1:6" ht="21" customHeight="1" x14ac:dyDescent="0.3">
      <c r="A12" s="93"/>
      <c r="B12" s="94"/>
      <c r="C12" s="94"/>
      <c r="D12" s="94"/>
      <c r="E12" s="94"/>
      <c r="F12" s="95"/>
    </row>
    <row r="13" spans="1:6" ht="38.549999999999997" customHeight="1" thickBot="1" x14ac:dyDescent="0.35">
      <c r="A13" s="96"/>
      <c r="B13" s="97"/>
      <c r="C13" s="97"/>
      <c r="D13" s="97"/>
      <c r="E13" s="97"/>
      <c r="F13" s="98"/>
    </row>
    <row r="14" spans="1:6" ht="15" thickTop="1" x14ac:dyDescent="0.3"/>
  </sheetData>
  <mergeCells count="4">
    <mergeCell ref="A3:A4"/>
    <mergeCell ref="A10:F10"/>
    <mergeCell ref="A11:F13"/>
    <mergeCell ref="A2:F2"/>
  </mergeCells>
  <printOptions horizontalCentered="1" verticalCentered="1"/>
  <pageMargins left="0.70866141732283472" right="0.70866141732283472" top="0.74803149606299213" bottom="0.74803149606299213" header="0.31496062992125984" footer="0.31496062992125984"/>
  <pageSetup paperSize="9" scale="82"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x14ac:dyDescent="0.3">
      <c r="A1" s="28" t="s">
        <v>152</v>
      </c>
    </row>
    <row r="2" spans="1:35" ht="40.049999999999997" customHeight="1" x14ac:dyDescent="0.3">
      <c r="A2" s="1" t="s">
        <v>3</v>
      </c>
      <c r="B2" s="15"/>
      <c r="C2" s="15"/>
      <c r="D2" s="15"/>
      <c r="E2" s="15"/>
      <c r="F2" s="15"/>
      <c r="G2" s="15"/>
    </row>
    <row r="3" spans="1:35" ht="18" customHeight="1" thickBot="1" x14ac:dyDescent="0.35">
      <c r="A3" s="14"/>
    </row>
    <row r="4" spans="1:35" ht="31.2" customHeight="1" thickTop="1" x14ac:dyDescent="0.3">
      <c r="A4" s="102" t="s">
        <v>5</v>
      </c>
      <c r="B4" s="104" t="s">
        <v>151</v>
      </c>
      <c r="C4" s="105"/>
      <c r="D4" s="105"/>
      <c r="E4" s="105"/>
      <c r="F4" s="105"/>
      <c r="G4" s="106"/>
      <c r="H4" s="104" t="s">
        <v>7</v>
      </c>
      <c r="I4" s="105"/>
      <c r="J4" s="105"/>
      <c r="K4" s="105"/>
      <c r="L4" s="105"/>
      <c r="M4" s="106"/>
      <c r="N4" s="104" t="s">
        <v>8</v>
      </c>
      <c r="O4" s="105"/>
      <c r="P4" s="105"/>
      <c r="Q4" s="105"/>
      <c r="R4" s="105"/>
      <c r="S4" s="106"/>
      <c r="T4" s="107" t="s">
        <v>157</v>
      </c>
      <c r="U4" s="108"/>
      <c r="V4" s="108"/>
      <c r="W4" s="108"/>
      <c r="X4" s="108"/>
      <c r="Y4" s="109"/>
      <c r="Z4" s="59"/>
      <c r="AA4" s="59"/>
      <c r="AB4" s="59"/>
      <c r="AC4" s="59"/>
      <c r="AD4" s="59"/>
      <c r="AE4" s="59"/>
      <c r="AF4" s="59"/>
      <c r="AG4" s="59"/>
      <c r="AH4" s="59"/>
    </row>
    <row r="5" spans="1:35" ht="92.55" customHeight="1" thickBot="1" x14ac:dyDescent="0.35">
      <c r="A5" s="103"/>
      <c r="B5" s="19" t="s">
        <v>153</v>
      </c>
      <c r="C5" s="12" t="s">
        <v>10</v>
      </c>
      <c r="D5" s="20" t="s">
        <v>9</v>
      </c>
      <c r="E5" s="12" t="s">
        <v>154</v>
      </c>
      <c r="F5" s="12" t="s">
        <v>10</v>
      </c>
      <c r="G5" s="20" t="s">
        <v>9</v>
      </c>
      <c r="H5" s="19" t="s">
        <v>153</v>
      </c>
      <c r="I5" s="12" t="s">
        <v>10</v>
      </c>
      <c r="J5" s="20" t="s">
        <v>9</v>
      </c>
      <c r="K5" s="12" t="s">
        <v>155</v>
      </c>
      <c r="L5" s="12" t="s">
        <v>10</v>
      </c>
      <c r="M5" s="20" t="s">
        <v>9</v>
      </c>
      <c r="N5" s="19" t="s">
        <v>153</v>
      </c>
      <c r="O5" s="12" t="s">
        <v>10</v>
      </c>
      <c r="P5" s="20" t="s">
        <v>9</v>
      </c>
      <c r="Q5" s="12" t="s">
        <v>156</v>
      </c>
      <c r="R5" s="12" t="s">
        <v>10</v>
      </c>
      <c r="S5" s="20" t="s">
        <v>9</v>
      </c>
      <c r="T5" s="19" t="s">
        <v>153</v>
      </c>
      <c r="U5" s="12" t="s">
        <v>10</v>
      </c>
      <c r="V5" s="20" t="s">
        <v>9</v>
      </c>
      <c r="W5" s="19" t="s">
        <v>158</v>
      </c>
      <c r="X5" s="12" t="s">
        <v>10</v>
      </c>
      <c r="Y5" s="20" t="s">
        <v>9</v>
      </c>
      <c r="Z5" s="12"/>
      <c r="AA5" s="12"/>
      <c r="AB5" s="12"/>
      <c r="AC5" s="12"/>
      <c r="AD5" s="12"/>
      <c r="AE5" s="12"/>
      <c r="AF5" s="12"/>
      <c r="AG5" s="12"/>
      <c r="AH5" s="12"/>
    </row>
    <row r="6" spans="1:35" ht="18" customHeight="1" thickTop="1" x14ac:dyDescent="0.3">
      <c r="A6" s="11">
        <v>1955</v>
      </c>
      <c r="B6" s="10"/>
      <c r="C6" s="9"/>
      <c r="D6" s="22"/>
      <c r="E6" s="5"/>
      <c r="F6" s="5"/>
      <c r="G6" s="21"/>
      <c r="H6" s="10"/>
      <c r="I6" s="9"/>
      <c r="J6" s="22"/>
      <c r="K6" s="5"/>
      <c r="L6" s="5"/>
      <c r="M6" s="21"/>
      <c r="N6" s="10"/>
      <c r="O6" s="9"/>
      <c r="P6" s="22"/>
      <c r="Q6" s="5"/>
      <c r="R6" s="5"/>
      <c r="S6" s="21"/>
      <c r="T6" s="10"/>
      <c r="U6" s="9"/>
      <c r="V6" s="22"/>
      <c r="W6" s="6"/>
      <c r="X6" s="9"/>
      <c r="Y6" s="22"/>
      <c r="Z6" s="5"/>
      <c r="AA6" s="5"/>
      <c r="AB6" s="5"/>
      <c r="AC6" s="5"/>
      <c r="AD6" s="5"/>
      <c r="AE6" s="5"/>
      <c r="AF6" s="5"/>
      <c r="AG6" s="5"/>
      <c r="AH6" s="5"/>
      <c r="AI6" s="4">
        <v>0</v>
      </c>
    </row>
    <row r="7" spans="1:35" ht="18" customHeight="1" x14ac:dyDescent="0.3">
      <c r="A7" s="3">
        <f>A6+1</f>
        <v>1956</v>
      </c>
      <c r="B7" s="6">
        <v>-0.13522129837336494</v>
      </c>
      <c r="C7" s="5">
        <f>B7+(F7-E7)</f>
        <v>-0.17038363897407072</v>
      </c>
      <c r="D7" s="21">
        <f>B7+(G7-E7)</f>
        <v>-0.10005895777265916</v>
      </c>
      <c r="E7" s="5">
        <v>-0.14733815311082932</v>
      </c>
      <c r="F7" s="5">
        <v>-0.18250049371153509</v>
      </c>
      <c r="G7" s="21">
        <v>-0.11217581251012354</v>
      </c>
      <c r="H7" s="6">
        <v>-0.12842842068937088</v>
      </c>
      <c r="I7" s="5">
        <f>H7+(L7-K7)</f>
        <v>-0.17881406304167283</v>
      </c>
      <c r="J7" s="21">
        <f>H7+(M7-K7)</f>
        <v>-7.8042778337068908E-2</v>
      </c>
      <c r="K7" s="5">
        <v>-8.8055892162159949E-2</v>
      </c>
      <c r="L7" s="5">
        <v>-0.13844153451446189</v>
      </c>
      <c r="M7" s="21">
        <v>-3.7670249809857975E-2</v>
      </c>
      <c r="N7" s="6">
        <v>-0.28547152251618402</v>
      </c>
      <c r="O7" s="5">
        <f>N7+(R7-Q7)</f>
        <v>-0.30904787103028886</v>
      </c>
      <c r="P7" s="21">
        <f>N7+(S7-Q7)</f>
        <v>-0.26189517400207918</v>
      </c>
      <c r="Q7" s="5">
        <v>-0.25051005786485148</v>
      </c>
      <c r="R7" s="5">
        <v>-0.27408640637895632</v>
      </c>
      <c r="S7" s="21">
        <v>-0.22693370935074664</v>
      </c>
      <c r="T7" s="6">
        <v>-0.17095420247872828</v>
      </c>
      <c r="U7" s="5">
        <f>T7+($C7-$B7)</f>
        <v>-0.20611654307943406</v>
      </c>
      <c r="V7" s="21">
        <f>T7+($D7-$B7)</f>
        <v>-0.1357918618780225</v>
      </c>
      <c r="W7" s="6">
        <v>-0.17577155410568407</v>
      </c>
      <c r="X7" s="5">
        <f>W7+($C7-$B7)</f>
        <v>-0.21093389470638985</v>
      </c>
      <c r="Y7" s="21">
        <f>W7+($D7-$B7)</f>
        <v>-0.14060921350497829</v>
      </c>
      <c r="Z7" s="5"/>
      <c r="AA7" s="5"/>
      <c r="AB7" s="5"/>
      <c r="AC7" s="5"/>
      <c r="AD7" s="5"/>
      <c r="AE7" s="5"/>
      <c r="AF7" s="5"/>
      <c r="AG7" s="5"/>
      <c r="AH7" s="5"/>
      <c r="AI7" s="4">
        <v>0</v>
      </c>
    </row>
    <row r="8" spans="1:35" ht="18" customHeight="1" x14ac:dyDescent="0.3">
      <c r="A8" s="3">
        <f t="shared" ref="A8:A71" si="0">A7+1</f>
        <v>1957</v>
      </c>
      <c r="B8" s="6"/>
      <c r="C8" s="5"/>
      <c r="D8" s="21"/>
      <c r="E8" s="5"/>
      <c r="F8" s="5"/>
      <c r="G8" s="21"/>
      <c r="H8" s="6"/>
      <c r="I8" s="5"/>
      <c r="J8" s="21"/>
      <c r="K8" s="5"/>
      <c r="L8" s="5"/>
      <c r="M8" s="21"/>
      <c r="N8" s="6"/>
      <c r="O8" s="5"/>
      <c r="P8" s="21"/>
      <c r="Q8" s="5"/>
      <c r="R8" s="5"/>
      <c r="S8" s="21"/>
      <c r="T8" s="6"/>
      <c r="U8" s="5"/>
      <c r="V8" s="21"/>
      <c r="W8" s="10"/>
      <c r="X8" s="5"/>
      <c r="Y8" s="21"/>
      <c r="Z8" s="5"/>
      <c r="AA8" s="5"/>
      <c r="AB8" s="5"/>
      <c r="AC8" s="5"/>
      <c r="AD8" s="5"/>
      <c r="AE8" s="5"/>
      <c r="AF8" s="5"/>
      <c r="AG8" s="5"/>
      <c r="AH8" s="5"/>
      <c r="AI8" s="4">
        <v>0</v>
      </c>
    </row>
    <row r="9" spans="1:35" ht="18" customHeight="1" x14ac:dyDescent="0.3">
      <c r="A9" s="3">
        <f t="shared" si="0"/>
        <v>1958</v>
      </c>
      <c r="B9" s="6">
        <v>-0.14523681870467178</v>
      </c>
      <c r="C9" s="5">
        <f>B9+(F9-E9)</f>
        <v>-0.18039915930537756</v>
      </c>
      <c r="D9" s="21">
        <f>B9+(G9-E9)</f>
        <v>-0.11007447810396601</v>
      </c>
      <c r="E9" s="5">
        <v>-0.12481552272773377</v>
      </c>
      <c r="F9" s="5">
        <v>-0.15997786332843955</v>
      </c>
      <c r="G9" s="21">
        <v>-8.9653182127027997E-2</v>
      </c>
      <c r="H9" s="6">
        <v>-0.12375687479972834</v>
      </c>
      <c r="I9" s="5">
        <f>H9+(L9-K9)</f>
        <v>-0.1741425171520303</v>
      </c>
      <c r="J9" s="21">
        <f>H9+(M9-K9)</f>
        <v>-7.3371232447426368E-2</v>
      </c>
      <c r="K9" s="5">
        <v>-8.181753796956194E-2</v>
      </c>
      <c r="L9" s="5">
        <v>-0.1322031803218639</v>
      </c>
      <c r="M9" s="21">
        <v>-3.1431895617259967E-2</v>
      </c>
      <c r="N9" s="6">
        <v>-0.28079997662654099</v>
      </c>
      <c r="O9" s="5">
        <f>N9+(R9-Q9)</f>
        <v>-0.30437632514064583</v>
      </c>
      <c r="P9" s="21">
        <f>N9+(S9-Q9)</f>
        <v>-0.25722362811243615</v>
      </c>
      <c r="Q9" s="5">
        <v>-0.24583851197520845</v>
      </c>
      <c r="R9" s="5">
        <v>-0.26941486048931329</v>
      </c>
      <c r="S9" s="21">
        <v>-0.22226216346110361</v>
      </c>
      <c r="T9" s="6">
        <v>-0.21277940719276286</v>
      </c>
      <c r="U9" s="5">
        <f>T9+($C9-$B9)</f>
        <v>-0.24794174779346864</v>
      </c>
      <c r="V9" s="21">
        <f>T9+($D9-$B9)</f>
        <v>-0.17761706659205709</v>
      </c>
      <c r="W9" s="6">
        <v>-0.20542685413592626</v>
      </c>
      <c r="X9" s="5">
        <f>W9+($C9-$B9)</f>
        <v>-0.24058919473663204</v>
      </c>
      <c r="Y9" s="21">
        <f>W9+($D9-$B9)</f>
        <v>-0.17026451353522049</v>
      </c>
      <c r="Z9" s="5"/>
      <c r="AA9" s="5"/>
      <c r="AB9" s="5"/>
      <c r="AC9" s="5"/>
      <c r="AD9" s="5"/>
      <c r="AE9" s="5"/>
      <c r="AF9" s="5"/>
      <c r="AG9" s="5"/>
      <c r="AH9" s="5"/>
      <c r="AI9" s="4">
        <v>0</v>
      </c>
    </row>
    <row r="10" spans="1:35" ht="18" customHeight="1" x14ac:dyDescent="0.3">
      <c r="A10" s="3">
        <f t="shared" si="0"/>
        <v>1959</v>
      </c>
      <c r="B10" s="6"/>
      <c r="C10" s="5"/>
      <c r="D10" s="21"/>
      <c r="E10" s="5"/>
      <c r="F10" s="5"/>
      <c r="G10" s="21"/>
      <c r="H10" s="6"/>
      <c r="I10" s="5"/>
      <c r="J10" s="21"/>
      <c r="K10" s="5"/>
      <c r="L10" s="5"/>
      <c r="M10" s="21"/>
      <c r="N10" s="6"/>
      <c r="O10" s="5"/>
      <c r="P10" s="21"/>
      <c r="Q10" s="5"/>
      <c r="R10" s="5"/>
      <c r="S10" s="21"/>
      <c r="T10" s="6"/>
      <c r="U10" s="5"/>
      <c r="V10" s="21"/>
      <c r="W10" s="10"/>
      <c r="X10" s="5"/>
      <c r="Y10" s="21"/>
      <c r="Z10" s="5"/>
      <c r="AA10" s="5"/>
      <c r="AB10" s="5"/>
      <c r="AC10" s="5"/>
      <c r="AD10" s="5"/>
      <c r="AE10" s="5"/>
      <c r="AF10" s="5"/>
      <c r="AG10" s="5"/>
      <c r="AH10" s="5"/>
      <c r="AI10" s="4">
        <v>0</v>
      </c>
    </row>
    <row r="11" spans="1:35" ht="18" customHeight="1" x14ac:dyDescent="0.3">
      <c r="A11" s="3">
        <f t="shared" si="0"/>
        <v>1960</v>
      </c>
      <c r="B11" s="6"/>
      <c r="C11" s="5"/>
      <c r="D11" s="21"/>
      <c r="E11" s="5"/>
      <c r="F11" s="5"/>
      <c r="G11" s="21"/>
      <c r="H11" s="6"/>
      <c r="I11" s="5"/>
      <c r="J11" s="21"/>
      <c r="K11" s="5"/>
      <c r="L11" s="5"/>
      <c r="M11" s="21"/>
      <c r="N11" s="6"/>
      <c r="O11" s="5"/>
      <c r="P11" s="21"/>
      <c r="Q11" s="5"/>
      <c r="R11" s="5"/>
      <c r="S11" s="21"/>
      <c r="T11" s="6"/>
      <c r="U11" s="5"/>
      <c r="V11" s="21"/>
      <c r="W11" s="10"/>
      <c r="X11" s="5"/>
      <c r="Y11" s="21"/>
      <c r="Z11" s="5"/>
      <c r="AA11" s="5"/>
      <c r="AB11" s="5"/>
      <c r="AC11" s="5"/>
      <c r="AD11" s="5"/>
      <c r="AE11" s="5"/>
      <c r="AF11" s="5"/>
      <c r="AG11" s="5"/>
      <c r="AH11" s="5"/>
      <c r="AI11" s="4">
        <v>0</v>
      </c>
    </row>
    <row r="12" spans="1:35" ht="18" customHeight="1" x14ac:dyDescent="0.3">
      <c r="A12" s="3">
        <f t="shared" si="0"/>
        <v>1961</v>
      </c>
      <c r="B12" s="6"/>
      <c r="C12" s="5"/>
      <c r="D12" s="21"/>
      <c r="E12" s="5"/>
      <c r="F12" s="5"/>
      <c r="G12" s="21"/>
      <c r="H12" s="6"/>
      <c r="I12" s="5"/>
      <c r="J12" s="21"/>
      <c r="K12" s="5"/>
      <c r="L12" s="5"/>
      <c r="M12" s="21"/>
      <c r="N12" s="6"/>
      <c r="O12" s="5"/>
      <c r="P12" s="21"/>
      <c r="Q12" s="5"/>
      <c r="R12" s="5"/>
      <c r="S12" s="21"/>
      <c r="T12" s="6"/>
      <c r="U12" s="5"/>
      <c r="V12" s="21"/>
      <c r="W12" s="10"/>
      <c r="X12" s="5"/>
      <c r="Y12" s="21"/>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1">
        <f>B13+(G13-E13)</f>
        <v>-0.1006757992102261</v>
      </c>
      <c r="E13" s="5">
        <v>-9.6865582444050594E-2</v>
      </c>
      <c r="F13" s="5">
        <v>-0.13656483582212908</v>
      </c>
      <c r="G13" s="21">
        <v>-5.7166329065972118E-2</v>
      </c>
      <c r="H13" s="6">
        <v>-0.13309996657901341</v>
      </c>
      <c r="I13" s="5">
        <f>H13+(L13-K13)</f>
        <v>-0.17959572074060509</v>
      </c>
      <c r="J13" s="21">
        <f>H13+(M13-K13)</f>
        <v>-8.6604212417421722E-2</v>
      </c>
      <c r="K13" s="5">
        <v>-9.4294246354757971E-2</v>
      </c>
      <c r="L13" s="5">
        <v>-0.14079000051634966</v>
      </c>
      <c r="M13" s="21">
        <v>-4.7798492193166287E-2</v>
      </c>
      <c r="N13" s="6">
        <v>-0.28943091885543198</v>
      </c>
      <c r="O13" s="5">
        <f>N13+(R13-Q13)</f>
        <v>-0.31300726736953682</v>
      </c>
      <c r="P13" s="21">
        <f>N13+(S13-Q13)</f>
        <v>-0.26585457034132715</v>
      </c>
      <c r="Q13" s="5">
        <v>-0.2544694542040995</v>
      </c>
      <c r="R13" s="5">
        <v>-0.27804580271820434</v>
      </c>
      <c r="S13" s="21">
        <v>-0.23089310568999466</v>
      </c>
      <c r="T13" s="6">
        <v>-0.13702624944278829</v>
      </c>
      <c r="U13" s="5">
        <f>T13+($C13-$B13)</f>
        <v>-0.1767255028208668</v>
      </c>
      <c r="V13" s="21">
        <f>T13+($D13-$B13)</f>
        <v>-9.732699606470982E-2</v>
      </c>
      <c r="W13" s="6">
        <v>-7.1994045593566799E-2</v>
      </c>
      <c r="X13" s="5">
        <f>W13+($C13-$B13)</f>
        <v>-0.1116932989716453</v>
      </c>
      <c r="Y13" s="21">
        <f>W13+($D13-$B13)</f>
        <v>-3.2294792215488324E-2</v>
      </c>
      <c r="Z13" s="5"/>
      <c r="AA13" s="5"/>
      <c r="AB13" s="5"/>
      <c r="AC13" s="5"/>
      <c r="AD13" s="5"/>
      <c r="AE13" s="5"/>
      <c r="AF13" s="5"/>
      <c r="AG13" s="5"/>
      <c r="AH13" s="5"/>
      <c r="AI13" s="4">
        <v>0</v>
      </c>
    </row>
    <row r="14" spans="1:35" ht="18" customHeight="1" x14ac:dyDescent="0.3">
      <c r="A14" s="3">
        <f t="shared" si="0"/>
        <v>1963</v>
      </c>
      <c r="B14" s="6"/>
      <c r="C14" s="5"/>
      <c r="D14" s="21"/>
      <c r="E14" s="5"/>
      <c r="F14" s="5"/>
      <c r="G14" s="21"/>
      <c r="H14" s="6"/>
      <c r="I14" s="5"/>
      <c r="J14" s="21"/>
      <c r="K14" s="5"/>
      <c r="L14" s="5"/>
      <c r="M14" s="21"/>
      <c r="N14" s="6"/>
      <c r="O14" s="5"/>
      <c r="P14" s="21"/>
      <c r="Q14" s="5"/>
      <c r="R14" s="5"/>
      <c r="S14" s="21"/>
      <c r="T14" s="6"/>
      <c r="U14" s="5"/>
      <c r="V14" s="21"/>
      <c r="W14" s="10"/>
      <c r="X14" s="5"/>
      <c r="Y14" s="21"/>
      <c r="Z14" s="5"/>
      <c r="AA14" s="5"/>
      <c r="AB14" s="5"/>
      <c r="AC14" s="5"/>
      <c r="AD14" s="5"/>
      <c r="AE14" s="5"/>
      <c r="AF14" s="5"/>
      <c r="AG14" s="5"/>
      <c r="AH14" s="5"/>
      <c r="AI14" s="4">
        <v>0</v>
      </c>
    </row>
    <row r="15" spans="1:35" ht="18" customHeight="1" x14ac:dyDescent="0.3">
      <c r="A15" s="3">
        <f>A14+1</f>
        <v>1964</v>
      </c>
      <c r="B15" s="6"/>
      <c r="C15" s="5"/>
      <c r="D15" s="21"/>
      <c r="E15" s="5"/>
      <c r="F15" s="5"/>
      <c r="G15" s="21"/>
      <c r="H15" s="6"/>
      <c r="I15" s="5"/>
      <c r="J15" s="21"/>
      <c r="K15" s="5"/>
      <c r="L15" s="5"/>
      <c r="M15" s="21"/>
      <c r="N15" s="6"/>
      <c r="O15" s="5"/>
      <c r="P15" s="21"/>
      <c r="Q15" s="5"/>
      <c r="R15" s="5"/>
      <c r="S15" s="21"/>
      <c r="T15" s="6"/>
      <c r="U15" s="5"/>
      <c r="V15" s="21"/>
      <c r="W15" s="10"/>
      <c r="X15" s="5"/>
      <c r="Y15" s="21"/>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1">
        <f>B16+(G16-E16)</f>
        <v>-3.5639781372240907E-2</v>
      </c>
      <c r="E16" s="5">
        <v>-4.73460276902384E-2</v>
      </c>
      <c r="F16" s="5">
        <v>-8.2299219271055102E-2</v>
      </c>
      <c r="G16" s="21">
        <v>-1.2392836109421698E-2</v>
      </c>
      <c r="H16" s="6">
        <v>-0.13224413187586093</v>
      </c>
      <c r="I16" s="5">
        <f>H16+(L16-K16)</f>
        <v>-0.171962944673485</v>
      </c>
      <c r="J16" s="21">
        <f>H16+(M16-K16)</f>
        <v>-9.2525319078236815E-2</v>
      </c>
      <c r="K16" s="5">
        <v>-0.12125073603431723</v>
      </c>
      <c r="L16" s="5">
        <v>-0.16096954883194131</v>
      </c>
      <c r="M16" s="21">
        <v>-8.1531923236693116E-2</v>
      </c>
      <c r="N16" s="6">
        <v>-0.27711741540337653</v>
      </c>
      <c r="O16" s="5">
        <f>N16+(R16-Q16)</f>
        <v>-0.30069376391748137</v>
      </c>
      <c r="P16" s="21">
        <f>N16+(S16-Q16)</f>
        <v>-0.25354106688927169</v>
      </c>
      <c r="Q16" s="5">
        <v>-0.24215595075204399</v>
      </c>
      <c r="R16" s="5">
        <v>-0.26573229926614883</v>
      </c>
      <c r="S16" s="21">
        <v>-0.21857960223793915</v>
      </c>
      <c r="T16" s="6">
        <v>-6.7994704818464202E-2</v>
      </c>
      <c r="U16" s="5">
        <f>T16+($C16-$B16)</f>
        <v>-0.1029478963992809</v>
      </c>
      <c r="V16" s="21">
        <f>T16+($D16-$B16)</f>
        <v>-3.30415132376475E-2</v>
      </c>
      <c r="W16" s="6">
        <v>-1.3669878664083229E-2</v>
      </c>
      <c r="X16" s="5">
        <f>W16+($C16-$B16)</f>
        <v>-4.8623070244899924E-2</v>
      </c>
      <c r="Y16" s="21">
        <f>W16+($D16-$B16)</f>
        <v>2.1283312916733473E-2</v>
      </c>
      <c r="Z16" s="5"/>
      <c r="AA16" s="5"/>
      <c r="AB16" s="5"/>
      <c r="AC16" s="5"/>
      <c r="AD16" s="5"/>
      <c r="AE16" s="5"/>
      <c r="AF16" s="5"/>
      <c r="AG16" s="5"/>
      <c r="AH16" s="5"/>
      <c r="AI16" s="4">
        <v>0</v>
      </c>
    </row>
    <row r="17" spans="1:35" ht="18" customHeight="1" x14ac:dyDescent="0.3">
      <c r="A17" s="3">
        <f t="shared" si="0"/>
        <v>1966</v>
      </c>
      <c r="B17" s="6"/>
      <c r="C17" s="5"/>
      <c r="D17" s="21"/>
      <c r="E17" s="5"/>
      <c r="F17" s="5"/>
      <c r="G17" s="21"/>
      <c r="H17" s="6"/>
      <c r="I17" s="5"/>
      <c r="J17" s="21"/>
      <c r="K17" s="5"/>
      <c r="L17" s="5"/>
      <c r="M17" s="21"/>
      <c r="N17" s="6"/>
      <c r="O17" s="5"/>
      <c r="P17" s="21"/>
      <c r="Q17" s="5"/>
      <c r="R17" s="5"/>
      <c r="S17" s="21"/>
      <c r="T17" s="6"/>
      <c r="U17" s="5"/>
      <c r="V17" s="21"/>
      <c r="W17" s="10"/>
      <c r="X17" s="5"/>
      <c r="Y17" s="21"/>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1">
        <f>B18+(G18-E18)</f>
        <v>-5.3761543787564134E-2</v>
      </c>
      <c r="E18" s="5">
        <v>-3.2426253703986108E-2</v>
      </c>
      <c r="F18" s="5">
        <v>-7.1554552502775162E-2</v>
      </c>
      <c r="G18" s="21">
        <v>6.702045094802947E-3</v>
      </c>
      <c r="H18" s="6">
        <v>-0.13443720104603052</v>
      </c>
      <c r="I18" s="5">
        <f>H18+(L18-K18)</f>
        <v>-0.1791797866737935</v>
      </c>
      <c r="J18" s="21">
        <f>H18+(M18-K18)</f>
        <v>-8.9694615418267565E-2</v>
      </c>
      <c r="K18" s="5">
        <v>-0.13513738641011699</v>
      </c>
      <c r="L18" s="5">
        <v>-0.17987997203787998</v>
      </c>
      <c r="M18" s="21">
        <v>-9.039480078235404E-2</v>
      </c>
      <c r="N18" s="6">
        <v>-0.28436227072253578</v>
      </c>
      <c r="O18" s="5">
        <f>N18+(R18-Q18)</f>
        <v>-0.30793861923664062</v>
      </c>
      <c r="P18" s="21">
        <f>N18+(S18-Q18)</f>
        <v>-0.26078592220843094</v>
      </c>
      <c r="Q18" s="5">
        <v>-0.24940080607120318</v>
      </c>
      <c r="R18" s="5">
        <v>-0.27297715458530802</v>
      </c>
      <c r="S18" s="21">
        <v>-0.22582445755709835</v>
      </c>
      <c r="T18" s="6">
        <v>-5.0456751202025724E-2</v>
      </c>
      <c r="U18" s="5">
        <f>T18+($C18-$B18)</f>
        <v>-8.9585050000814764E-2</v>
      </c>
      <c r="V18" s="21">
        <f>T18+($D18-$B18)</f>
        <v>-1.1328452403236669E-2</v>
      </c>
      <c r="W18" s="6">
        <v>1.3583459339462013E-2</v>
      </c>
      <c r="X18" s="5">
        <f>W18+($C18-$B18)</f>
        <v>-2.5544839459327028E-2</v>
      </c>
      <c r="Y18" s="21">
        <f>W18+($D18-$B18)</f>
        <v>5.2711758138251068E-2</v>
      </c>
      <c r="Z18" s="5"/>
      <c r="AA18" s="5"/>
      <c r="AB18" s="5"/>
      <c r="AC18" s="5"/>
      <c r="AD18" s="5"/>
      <c r="AE18" s="5"/>
      <c r="AF18" s="5"/>
      <c r="AG18" s="5"/>
      <c r="AH18" s="5"/>
      <c r="AI18" s="4">
        <v>0</v>
      </c>
    </row>
    <row r="19" spans="1:35" ht="18" customHeight="1" x14ac:dyDescent="0.3">
      <c r="A19" s="3">
        <f t="shared" si="0"/>
        <v>1968</v>
      </c>
      <c r="B19" s="6"/>
      <c r="C19" s="5"/>
      <c r="D19" s="21"/>
      <c r="E19" s="5"/>
      <c r="F19" s="5"/>
      <c r="G19" s="21"/>
      <c r="H19" s="6"/>
      <c r="I19" s="5"/>
      <c r="J19" s="21"/>
      <c r="K19" s="5"/>
      <c r="L19" s="5"/>
      <c r="M19" s="21"/>
      <c r="N19" s="6"/>
      <c r="O19" s="5"/>
      <c r="P19" s="21"/>
      <c r="Q19" s="5"/>
      <c r="R19" s="5"/>
      <c r="S19" s="21"/>
      <c r="T19" s="6"/>
      <c r="U19" s="5"/>
      <c r="V19" s="21"/>
      <c r="W19" s="10"/>
      <c r="X19" s="5"/>
      <c r="Y19" s="21"/>
      <c r="Z19" s="5"/>
      <c r="AA19" s="5"/>
      <c r="AB19" s="5"/>
      <c r="AC19" s="5"/>
      <c r="AD19" s="5"/>
      <c r="AE19" s="5"/>
      <c r="AF19" s="5"/>
      <c r="AG19" s="5"/>
      <c r="AH19" s="5"/>
      <c r="AI19" s="4">
        <v>0</v>
      </c>
    </row>
    <row r="20" spans="1:35" ht="18" customHeight="1" x14ac:dyDescent="0.3">
      <c r="A20" s="3">
        <f t="shared" si="0"/>
        <v>1969</v>
      </c>
      <c r="B20" s="6"/>
      <c r="C20" s="5"/>
      <c r="D20" s="21"/>
      <c r="E20" s="5"/>
      <c r="F20" s="5"/>
      <c r="G20" s="21"/>
      <c r="H20" s="6"/>
      <c r="I20" s="5"/>
      <c r="J20" s="21"/>
      <c r="K20" s="5"/>
      <c r="L20" s="5"/>
      <c r="M20" s="21"/>
      <c r="N20" s="6"/>
      <c r="O20" s="5"/>
      <c r="P20" s="21"/>
      <c r="Q20" s="5"/>
      <c r="R20" s="5"/>
      <c r="S20" s="21"/>
      <c r="T20" s="6"/>
      <c r="U20" s="5"/>
      <c r="V20" s="21"/>
      <c r="W20" s="10"/>
      <c r="X20" s="5"/>
      <c r="Y20" s="21"/>
      <c r="Z20" s="5"/>
      <c r="AA20" s="5"/>
      <c r="AB20" s="5"/>
      <c r="AC20" s="5"/>
      <c r="AD20" s="5"/>
      <c r="AE20" s="5"/>
      <c r="AF20" s="5"/>
      <c r="AG20" s="5"/>
      <c r="AH20" s="5"/>
      <c r="AI20" s="4">
        <v>0</v>
      </c>
    </row>
    <row r="21" spans="1:35" ht="18" customHeight="1" x14ac:dyDescent="0.3">
      <c r="A21" s="3">
        <f t="shared" si="0"/>
        <v>1970</v>
      </c>
      <c r="B21" s="6"/>
      <c r="C21" s="5"/>
      <c r="D21" s="21"/>
      <c r="E21" s="5"/>
      <c r="F21" s="5"/>
      <c r="G21" s="21"/>
      <c r="H21" s="6"/>
      <c r="I21" s="5"/>
      <c r="J21" s="21"/>
      <c r="K21" s="5"/>
      <c r="L21" s="5"/>
      <c r="M21" s="21"/>
      <c r="N21" s="6"/>
      <c r="O21" s="5"/>
      <c r="P21" s="21"/>
      <c r="Q21" s="9"/>
      <c r="R21" s="9"/>
      <c r="S21" s="22"/>
      <c r="T21" s="6"/>
      <c r="U21" s="5"/>
      <c r="V21" s="21"/>
      <c r="W21" s="10"/>
      <c r="X21" s="5"/>
      <c r="Y21" s="21"/>
      <c r="Z21" s="9"/>
      <c r="AA21" s="9"/>
      <c r="AB21" s="9"/>
      <c r="AC21" s="9"/>
      <c r="AD21" s="9"/>
      <c r="AE21" s="9"/>
      <c r="AF21" s="9"/>
      <c r="AG21" s="9"/>
      <c r="AH21" s="9"/>
      <c r="AI21" s="4">
        <v>0</v>
      </c>
    </row>
    <row r="22" spans="1:35" ht="18" customHeight="1" x14ac:dyDescent="0.3">
      <c r="A22" s="3">
        <f t="shared" si="0"/>
        <v>1971</v>
      </c>
      <c r="B22" s="6"/>
      <c r="C22" s="5"/>
      <c r="D22" s="21"/>
      <c r="E22" s="5"/>
      <c r="F22" s="5"/>
      <c r="G22" s="21"/>
      <c r="H22" s="6"/>
      <c r="I22" s="5"/>
      <c r="J22" s="21"/>
      <c r="K22" s="5"/>
      <c r="L22" s="5"/>
      <c r="M22" s="21"/>
      <c r="N22" s="6"/>
      <c r="O22" s="5"/>
      <c r="P22" s="21"/>
      <c r="Q22" s="5"/>
      <c r="R22" s="5"/>
      <c r="S22" s="21"/>
      <c r="T22" s="6"/>
      <c r="U22" s="5"/>
      <c r="V22" s="21"/>
      <c r="W22" s="10"/>
      <c r="X22" s="5"/>
      <c r="Y22" s="21"/>
      <c r="Z22" s="5"/>
      <c r="AA22" s="5"/>
      <c r="AB22" s="5"/>
      <c r="AC22" s="5"/>
      <c r="AD22" s="5"/>
      <c r="AE22" s="5"/>
      <c r="AF22" s="5"/>
      <c r="AG22" s="5"/>
      <c r="AH22" s="5"/>
      <c r="AI22" s="4">
        <v>0</v>
      </c>
    </row>
    <row r="23" spans="1:35" ht="18" customHeight="1" x14ac:dyDescent="0.3">
      <c r="A23" s="3">
        <f t="shared" si="0"/>
        <v>1972</v>
      </c>
      <c r="B23" s="6"/>
      <c r="C23" s="5"/>
      <c r="D23" s="21"/>
      <c r="E23" s="5"/>
      <c r="F23" s="5"/>
      <c r="G23" s="21"/>
      <c r="H23" s="6"/>
      <c r="I23" s="5"/>
      <c r="J23" s="21"/>
      <c r="K23" s="5"/>
      <c r="L23" s="5"/>
      <c r="M23" s="21"/>
      <c r="N23" s="6"/>
      <c r="O23" s="5"/>
      <c r="P23" s="21"/>
      <c r="Q23" s="5"/>
      <c r="R23" s="5"/>
      <c r="S23" s="21"/>
      <c r="T23" s="6"/>
      <c r="U23" s="5"/>
      <c r="V23" s="21"/>
      <c r="W23" s="10"/>
      <c r="X23" s="5"/>
      <c r="Y23" s="21"/>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1">
        <f t="shared" ref="D24:D25" si="2">B24+(G24-E24)</f>
        <v>-1.239170849392596E-2</v>
      </c>
      <c r="E24" s="5">
        <v>-7.3831413932422749E-3</v>
      </c>
      <c r="F24" s="5">
        <v>-3.7139368852281113E-2</v>
      </c>
      <c r="G24" s="21">
        <v>2.237308606579656E-2</v>
      </c>
      <c r="H24" s="6">
        <v>-0.14988260136710274</v>
      </c>
      <c r="I24" s="5">
        <f t="shared" ref="I24:I25" si="3">H24+(L24-K24)</f>
        <v>-0.17900774887157087</v>
      </c>
      <c r="J24" s="21">
        <f t="shared" ref="J24:J25" si="4">H24+(M24-K24)</f>
        <v>-0.12075745386263467</v>
      </c>
      <c r="K24" s="5">
        <v>-0.14405745436625653</v>
      </c>
      <c r="L24" s="5">
        <v>-0.17318260187072465</v>
      </c>
      <c r="M24" s="21">
        <v>-0.11493230686178846</v>
      </c>
      <c r="N24" s="6">
        <v>-0.29407710499233675</v>
      </c>
      <c r="O24" s="5">
        <f t="shared" ref="O24:O25" si="5">N24+(R24-Q24)</f>
        <v>-0.31765345350644159</v>
      </c>
      <c r="P24" s="21">
        <f t="shared" ref="P24:P25" si="6">N24+(S24-Q24)</f>
        <v>-0.27050075647823191</v>
      </c>
      <c r="Q24" s="5">
        <v>-0.25911564034100421</v>
      </c>
      <c r="R24" s="5">
        <v>-0.28269198885510904</v>
      </c>
      <c r="S24" s="21">
        <v>-0.23553929182689937</v>
      </c>
      <c r="T24" s="6">
        <v>-3.8651371703616988E-2</v>
      </c>
      <c r="U24" s="5">
        <f t="shared" ref="U24:U25" si="7">T24+($C24-$B24)</f>
        <v>-6.8407599162655819E-2</v>
      </c>
      <c r="V24" s="21">
        <f t="shared" ref="V24:V25" si="8">T24+($D24-$B24)</f>
        <v>-8.8951442445781535E-3</v>
      </c>
      <c r="W24" s="6">
        <v>-4.3797670998097418E-3</v>
      </c>
      <c r="X24" s="5">
        <f t="shared" ref="X24:X25" si="9">W24+($C24-$B24)</f>
        <v>-3.4135994558848581E-2</v>
      </c>
      <c r="Y24" s="21">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1">
        <f t="shared" si="2"/>
        <v>2.6605283782729937E-2</v>
      </c>
      <c r="E25" s="5">
        <v>1.2642656406440786E-2</v>
      </c>
      <c r="F25" s="5">
        <v>-1.5768425674411911E-2</v>
      </c>
      <c r="G25" s="21">
        <v>4.1053738487293483E-2</v>
      </c>
      <c r="H25" s="6">
        <v>-0.11227475272284604</v>
      </c>
      <c r="I25" s="5">
        <f t="shared" si="3"/>
        <v>-0.14156269294373461</v>
      </c>
      <c r="J25" s="21">
        <f t="shared" si="4"/>
        <v>-8.2986812501957441E-2</v>
      </c>
      <c r="K25" s="5">
        <v>-0.12566410828006322</v>
      </c>
      <c r="L25" s="5">
        <v>-0.15495204850095179</v>
      </c>
      <c r="M25" s="21">
        <v>-9.6376168059174622E-2</v>
      </c>
      <c r="N25" s="6">
        <v>-0.25277503000365364</v>
      </c>
      <c r="O25" s="5">
        <f t="shared" si="5"/>
        <v>-0.27857626137852332</v>
      </c>
      <c r="P25" s="21">
        <f t="shared" si="6"/>
        <v>-0.22697379862878392</v>
      </c>
      <c r="Q25" s="5">
        <v>-0.22683088524372763</v>
      </c>
      <c r="R25" s="5">
        <v>-0.2526321166185973</v>
      </c>
      <c r="S25" s="21">
        <v>-0.2010296538688579</v>
      </c>
      <c r="T25" s="6">
        <v>8.0515281483861667E-4</v>
      </c>
      <c r="U25" s="5">
        <f t="shared" si="7"/>
        <v>-2.760592926601408E-2</v>
      </c>
      <c r="V25" s="21">
        <f t="shared" si="8"/>
        <v>2.9216234895691313E-2</v>
      </c>
      <c r="W25" s="6">
        <v>1.5448518846923887E-2</v>
      </c>
      <c r="X25" s="5">
        <f t="shared" si="9"/>
        <v>-1.296256323392881E-2</v>
      </c>
      <c r="Y25" s="21">
        <f t="shared" si="10"/>
        <v>4.3859600927776583E-2</v>
      </c>
      <c r="Z25" s="5"/>
      <c r="AA25" s="5"/>
      <c r="AB25" s="5"/>
      <c r="AC25" s="5"/>
      <c r="AD25" s="5"/>
      <c r="AE25" s="5"/>
      <c r="AF25" s="5"/>
      <c r="AG25" s="5"/>
      <c r="AH25" s="5"/>
      <c r="AI25" s="4">
        <v>0</v>
      </c>
    </row>
    <row r="26" spans="1:35" ht="18" customHeight="1" x14ac:dyDescent="0.3">
      <c r="A26" s="3">
        <f t="shared" si="0"/>
        <v>1975</v>
      </c>
      <c r="B26" s="6"/>
      <c r="C26" s="5"/>
      <c r="D26" s="21"/>
      <c r="E26" s="5"/>
      <c r="F26" s="5"/>
      <c r="G26" s="21"/>
      <c r="H26" s="6"/>
      <c r="I26" s="5"/>
      <c r="J26" s="21"/>
      <c r="K26" s="5"/>
      <c r="L26" s="5"/>
      <c r="M26" s="21"/>
      <c r="N26" s="6"/>
      <c r="O26" s="5"/>
      <c r="P26" s="21"/>
      <c r="Q26" s="5"/>
      <c r="R26" s="5"/>
      <c r="S26" s="21"/>
      <c r="T26" s="6"/>
      <c r="U26" s="5"/>
      <c r="V26" s="21"/>
      <c r="W26" s="10"/>
      <c r="X26" s="5"/>
      <c r="Y26" s="21"/>
      <c r="Z26" s="5"/>
      <c r="AA26" s="5"/>
      <c r="AB26" s="5"/>
      <c r="AC26" s="5"/>
      <c r="AD26" s="5"/>
      <c r="AE26" s="5"/>
      <c r="AF26" s="5"/>
      <c r="AG26" s="5"/>
      <c r="AH26" s="5"/>
      <c r="AI26" s="4">
        <v>0</v>
      </c>
    </row>
    <row r="27" spans="1:35" ht="18" customHeight="1" x14ac:dyDescent="0.3">
      <c r="A27" s="3">
        <f t="shared" si="0"/>
        <v>1976</v>
      </c>
      <c r="B27" s="6"/>
      <c r="C27" s="5"/>
      <c r="D27" s="21"/>
      <c r="E27" s="5"/>
      <c r="F27" s="5"/>
      <c r="G27" s="21"/>
      <c r="H27" s="6"/>
      <c r="I27" s="5"/>
      <c r="J27" s="21"/>
      <c r="K27" s="5"/>
      <c r="L27" s="5"/>
      <c r="M27" s="21"/>
      <c r="N27" s="6"/>
      <c r="O27" s="5"/>
      <c r="P27" s="21"/>
      <c r="Q27" s="5"/>
      <c r="R27" s="5"/>
      <c r="S27" s="21"/>
      <c r="T27" s="6"/>
      <c r="U27" s="5"/>
      <c r="V27" s="21"/>
      <c r="W27" s="10"/>
      <c r="X27" s="5"/>
      <c r="Y27" s="21"/>
      <c r="Z27" s="5"/>
      <c r="AA27" s="5"/>
      <c r="AB27" s="5"/>
      <c r="AC27" s="5"/>
      <c r="AD27" s="5"/>
      <c r="AE27" s="5"/>
      <c r="AF27" s="5"/>
      <c r="AG27" s="5"/>
      <c r="AH27" s="5"/>
      <c r="AI27" s="4">
        <v>0</v>
      </c>
    </row>
    <row r="28" spans="1:35" ht="18" customHeight="1" x14ac:dyDescent="0.3">
      <c r="A28" s="3">
        <f t="shared" si="0"/>
        <v>1977</v>
      </c>
      <c r="B28" s="6"/>
      <c r="C28" s="5"/>
      <c r="D28" s="21"/>
      <c r="E28" s="5"/>
      <c r="F28" s="5"/>
      <c r="G28" s="21"/>
      <c r="H28" s="6"/>
      <c r="I28" s="5"/>
      <c r="J28" s="21"/>
      <c r="K28" s="5"/>
      <c r="L28" s="5"/>
      <c r="M28" s="21"/>
      <c r="N28" s="6"/>
      <c r="O28" s="5"/>
      <c r="P28" s="21"/>
      <c r="Q28" s="5"/>
      <c r="R28" s="5"/>
      <c r="S28" s="21"/>
      <c r="T28" s="6"/>
      <c r="U28" s="5"/>
      <c r="V28" s="21"/>
      <c r="W28" s="10"/>
      <c r="X28" s="5"/>
      <c r="Y28" s="21"/>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1">
        <f t="shared" ref="D29" si="12">B29+(G29-E29)</f>
        <v>8.1600739148184401E-3</v>
      </c>
      <c r="E29" s="5">
        <v>-3.9151105481598537E-3</v>
      </c>
      <c r="F29" s="5">
        <v>-2.9240258200280395E-2</v>
      </c>
      <c r="G29" s="21">
        <v>2.1410037103960687E-2</v>
      </c>
      <c r="H29" s="6">
        <v>-0.15238048964076567</v>
      </c>
      <c r="I29" s="5">
        <f t="shared" ref="I29" si="13">H29+(L29-K29)</f>
        <v>-0.17983212427682915</v>
      </c>
      <c r="J29" s="21">
        <f t="shared" ref="J29" si="14">H29+(M29-K29)</f>
        <v>-0.12492885500470219</v>
      </c>
      <c r="K29" s="5">
        <v>-0.15282633530469136</v>
      </c>
      <c r="L29" s="5">
        <v>-0.18027796994075485</v>
      </c>
      <c r="M29" s="21">
        <v>-0.12537470066862788</v>
      </c>
      <c r="N29" s="6">
        <v>-0.3174609177642399</v>
      </c>
      <c r="O29" s="5">
        <f t="shared" ref="O29" si="15">N29+(R29-Q29)</f>
        <v>-0.33972837423363722</v>
      </c>
      <c r="P29" s="21">
        <f t="shared" ref="P29" si="16">N29+(S29-Q29)</f>
        <v>-0.29519346129484259</v>
      </c>
      <c r="Q29" s="5">
        <v>-0.26307641730126163</v>
      </c>
      <c r="R29" s="5">
        <v>-0.28534387377065895</v>
      </c>
      <c r="S29" s="21">
        <v>-0.24080896083186432</v>
      </c>
      <c r="T29" s="6">
        <v>-1.3074857960086228E-2</v>
      </c>
      <c r="U29" s="5">
        <f t="shared" ref="U29" si="17">T29+($C29-$B29)</f>
        <v>-3.8400005612206772E-2</v>
      </c>
      <c r="V29" s="21">
        <f t="shared" ref="V29" si="18">T29+($D29-$B29)</f>
        <v>1.2250289692034313E-2</v>
      </c>
      <c r="W29" s="6">
        <v>-4.909991749831432E-4</v>
      </c>
      <c r="X29" s="5">
        <f t="shared" ref="X29" si="19">W29+($C29-$B29)</f>
        <v>-2.5816146827103682E-2</v>
      </c>
      <c r="Y29" s="21">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1"/>
      <c r="E30" s="5"/>
      <c r="F30" s="5"/>
      <c r="G30" s="21"/>
      <c r="H30" s="6"/>
      <c r="I30" s="5"/>
      <c r="J30" s="21"/>
      <c r="K30" s="5"/>
      <c r="L30" s="5"/>
      <c r="M30" s="21"/>
      <c r="N30" s="6"/>
      <c r="O30" s="5"/>
      <c r="P30" s="21"/>
      <c r="Q30" s="5"/>
      <c r="R30" s="5"/>
      <c r="S30" s="21"/>
      <c r="T30" s="6"/>
      <c r="U30" s="5"/>
      <c r="V30" s="21"/>
      <c r="W30" s="10"/>
      <c r="X30" s="5"/>
      <c r="Y30" s="21"/>
      <c r="Z30" s="5"/>
      <c r="AA30" s="5"/>
      <c r="AB30" s="5"/>
      <c r="AC30" s="5"/>
      <c r="AD30" s="5"/>
      <c r="AE30" s="5"/>
      <c r="AF30" s="5"/>
      <c r="AG30" s="5"/>
      <c r="AH30" s="5"/>
      <c r="AI30" s="4">
        <v>0</v>
      </c>
    </row>
    <row r="31" spans="1:35" ht="18" customHeight="1" x14ac:dyDescent="0.3">
      <c r="A31" s="3">
        <f t="shared" si="0"/>
        <v>1980</v>
      </c>
      <c r="B31" s="6"/>
      <c r="C31" s="5"/>
      <c r="D31" s="21"/>
      <c r="E31" s="5"/>
      <c r="F31" s="5"/>
      <c r="G31" s="21"/>
      <c r="H31" s="6"/>
      <c r="I31" s="5"/>
      <c r="J31" s="21"/>
      <c r="K31" s="5"/>
      <c r="L31" s="5"/>
      <c r="M31" s="21"/>
      <c r="N31" s="6"/>
      <c r="O31" s="5"/>
      <c r="P31" s="21"/>
      <c r="Q31" s="5"/>
      <c r="R31" s="5"/>
      <c r="S31" s="21"/>
      <c r="T31" s="6"/>
      <c r="U31" s="5"/>
      <c r="V31" s="21"/>
      <c r="W31" s="10"/>
      <c r="X31" s="5"/>
      <c r="Y31" s="21"/>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1">
        <f>B32+(G29-E29)</f>
        <v>4.0269768524779058E-3</v>
      </c>
      <c r="E32" s="5"/>
      <c r="F32" s="5"/>
      <c r="G32" s="21"/>
      <c r="H32" s="6"/>
      <c r="I32" s="5"/>
      <c r="J32" s="21"/>
      <c r="K32" s="5"/>
      <c r="L32" s="5"/>
      <c r="M32" s="21"/>
      <c r="N32" s="6"/>
      <c r="O32" s="5"/>
      <c r="P32" s="21"/>
      <c r="Q32" s="5"/>
      <c r="R32" s="5"/>
      <c r="S32" s="21"/>
      <c r="T32" s="6">
        <v>-1.0000000000000009E-2</v>
      </c>
      <c r="U32" s="5">
        <f t="shared" ref="U32" si="21">T32+($C32-$B32)</f>
        <v>-3.5325147652120553E-2</v>
      </c>
      <c r="V32" s="21">
        <f t="shared" ref="V32" si="22">T32+($D32-$B32)</f>
        <v>1.5325147652120532E-2</v>
      </c>
      <c r="W32" s="10"/>
      <c r="X32" s="5"/>
      <c r="Y32" s="21"/>
      <c r="Z32" s="5"/>
      <c r="AA32" s="5"/>
      <c r="AB32" s="5"/>
      <c r="AC32" s="5"/>
      <c r="AD32" s="5"/>
      <c r="AE32" s="5"/>
      <c r="AF32" s="5"/>
      <c r="AG32" s="5"/>
      <c r="AH32" s="5"/>
      <c r="AI32" s="4">
        <v>0</v>
      </c>
    </row>
    <row r="33" spans="1:35" ht="18" customHeight="1" x14ac:dyDescent="0.3">
      <c r="A33" s="3">
        <f t="shared" si="0"/>
        <v>1982</v>
      </c>
      <c r="B33" s="6"/>
      <c r="C33" s="5"/>
      <c r="D33" s="21"/>
      <c r="E33" s="5"/>
      <c r="F33" s="5"/>
      <c r="G33" s="21"/>
      <c r="H33" s="6"/>
      <c r="I33" s="5"/>
      <c r="J33" s="21"/>
      <c r="K33" s="5"/>
      <c r="L33" s="5"/>
      <c r="M33" s="21"/>
      <c r="N33" s="6"/>
      <c r="O33" s="5"/>
      <c r="P33" s="21"/>
      <c r="Q33" s="9"/>
      <c r="R33" s="9"/>
      <c r="S33" s="22"/>
      <c r="T33" s="6"/>
      <c r="U33" s="5"/>
      <c r="V33" s="21"/>
      <c r="W33" s="10"/>
      <c r="X33" s="5"/>
      <c r="Y33" s="21"/>
      <c r="Z33" s="9"/>
      <c r="AA33" s="9"/>
      <c r="AB33" s="9"/>
      <c r="AC33" s="9"/>
      <c r="AD33" s="9"/>
      <c r="AE33" s="9"/>
      <c r="AF33" s="9"/>
      <c r="AG33" s="9"/>
      <c r="AH33" s="9"/>
      <c r="AI33" s="4">
        <v>0</v>
      </c>
    </row>
    <row r="34" spans="1:35" ht="18" customHeight="1" x14ac:dyDescent="0.3">
      <c r="A34" s="3">
        <f t="shared" si="0"/>
        <v>1983</v>
      </c>
      <c r="B34" s="6"/>
      <c r="C34" s="5"/>
      <c r="D34" s="21"/>
      <c r="E34" s="5"/>
      <c r="F34" s="5"/>
      <c r="G34" s="21"/>
      <c r="H34" s="6"/>
      <c r="I34" s="5"/>
      <c r="J34" s="21"/>
      <c r="K34" s="5"/>
      <c r="L34" s="5"/>
      <c r="M34" s="21"/>
      <c r="N34" s="6"/>
      <c r="O34" s="5"/>
      <c r="P34" s="21"/>
      <c r="Q34" s="5"/>
      <c r="R34" s="5"/>
      <c r="S34" s="21"/>
      <c r="T34" s="6"/>
      <c r="U34" s="5"/>
      <c r="V34" s="21"/>
      <c r="W34" s="10"/>
      <c r="X34" s="5"/>
      <c r="Y34" s="21"/>
      <c r="Z34" s="5"/>
      <c r="AA34" s="5"/>
      <c r="AB34" s="5"/>
      <c r="AC34" s="5"/>
      <c r="AD34" s="5"/>
      <c r="AE34" s="5"/>
      <c r="AF34" s="5"/>
      <c r="AG34" s="5"/>
      <c r="AH34" s="5"/>
      <c r="AI34" s="4">
        <v>0</v>
      </c>
    </row>
    <row r="35" spans="1:35" ht="18" customHeight="1" x14ac:dyDescent="0.3">
      <c r="A35" s="3">
        <f t="shared" si="0"/>
        <v>1984</v>
      </c>
      <c r="B35" s="6"/>
      <c r="C35" s="5"/>
      <c r="D35" s="21"/>
      <c r="E35" s="5"/>
      <c r="F35" s="5"/>
      <c r="G35" s="21"/>
      <c r="H35" s="6"/>
      <c r="I35" s="5"/>
      <c r="J35" s="21"/>
      <c r="K35" s="5"/>
      <c r="L35" s="5"/>
      <c r="M35" s="21"/>
      <c r="N35" s="6"/>
      <c r="O35" s="5"/>
      <c r="P35" s="21"/>
      <c r="Q35" s="5"/>
      <c r="R35" s="5"/>
      <c r="S35" s="21"/>
      <c r="T35" s="6"/>
      <c r="U35" s="5"/>
      <c r="V35" s="21"/>
      <c r="W35" s="10"/>
      <c r="X35" s="5"/>
      <c r="Y35" s="21"/>
      <c r="Z35" s="5"/>
      <c r="AA35" s="5"/>
      <c r="AB35" s="5"/>
      <c r="AC35" s="5"/>
      <c r="AD35" s="5"/>
      <c r="AE35" s="5"/>
      <c r="AF35" s="5"/>
      <c r="AG35" s="5"/>
      <c r="AH35" s="5"/>
      <c r="AI35" s="4">
        <v>0</v>
      </c>
    </row>
    <row r="36" spans="1:35" ht="18" customHeight="1" x14ac:dyDescent="0.3">
      <c r="A36" s="3">
        <f t="shared" si="0"/>
        <v>1985</v>
      </c>
      <c r="B36" s="6"/>
      <c r="C36" s="5"/>
      <c r="D36" s="21"/>
      <c r="E36" s="5"/>
      <c r="F36" s="5"/>
      <c r="G36" s="21"/>
      <c r="H36" s="6"/>
      <c r="I36" s="5"/>
      <c r="J36" s="21"/>
      <c r="K36" s="5"/>
      <c r="L36" s="5"/>
      <c r="M36" s="21"/>
      <c r="N36" s="6"/>
      <c r="O36" s="5"/>
      <c r="P36" s="21"/>
      <c r="Q36" s="5"/>
      <c r="R36" s="5"/>
      <c r="S36" s="21"/>
      <c r="T36" s="6"/>
      <c r="U36" s="5"/>
      <c r="V36" s="21"/>
      <c r="W36" s="10"/>
      <c r="X36" s="5"/>
      <c r="Y36" s="21"/>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1">
        <f t="shared" ref="D37:D39" si="24">B37+(G37-E37)</f>
        <v>3.0651642765400604E-3</v>
      </c>
      <c r="E37" s="5">
        <v>2.779637320603837E-2</v>
      </c>
      <c r="F37" s="5">
        <v>8.5152493042539926E-4</v>
      </c>
      <c r="G37" s="21">
        <v>5.4741221481651337E-2</v>
      </c>
      <c r="H37" s="6">
        <v>-0.12934998340076875</v>
      </c>
      <c r="I37" s="5">
        <f t="shared" ref="I37" si="25">H37+(L37-K37)</f>
        <v>-0.15594003871836001</v>
      </c>
      <c r="J37" s="21">
        <f t="shared" ref="J37" si="26">H37+(M37-K37)</f>
        <v>-0.10275992808317749</v>
      </c>
      <c r="K37" s="5">
        <v>-0.13455210065490672</v>
      </c>
      <c r="L37" s="5">
        <v>-0.16114215597249798</v>
      </c>
      <c r="M37" s="21">
        <v>-0.10796204533731546</v>
      </c>
      <c r="N37" s="6">
        <v>-0.25341878003544283</v>
      </c>
      <c r="O37" s="5">
        <f t="shared" ref="O37" si="27">N37+(R37-Q37)</f>
        <v>-0.27634546284509875</v>
      </c>
      <c r="P37" s="21">
        <f t="shared" ref="P37" si="28">N37+(S37-Q37)</f>
        <v>-0.2304920972257869</v>
      </c>
      <c r="Q37" s="5">
        <v>-0.22628352141135399</v>
      </c>
      <c r="R37" s="5">
        <v>-0.24921020422100992</v>
      </c>
      <c r="S37" s="21">
        <v>-0.20335683860169806</v>
      </c>
      <c r="T37" s="6">
        <v>-1.667172897664615E-2</v>
      </c>
      <c r="U37" s="5">
        <f t="shared" ref="U37:U39" si="29">T37+($C37-$B37)</f>
        <v>-4.361657725225912E-2</v>
      </c>
      <c r="V37" s="21">
        <f t="shared" ref="V37:V39" si="30">T37+($D37-$B37)</f>
        <v>1.0273119298966817E-2</v>
      </c>
      <c r="W37" s="6">
        <v>2.4090671501528247E-2</v>
      </c>
      <c r="X37" s="5">
        <f t="shared" ref="X37:X39" si="31">W37+($C37-$B37)</f>
        <v>-2.8541767740847233E-3</v>
      </c>
      <c r="Y37" s="21">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1"/>
      <c r="E38" s="5"/>
      <c r="F38" s="5"/>
      <c r="G38" s="21"/>
      <c r="H38" s="6"/>
      <c r="I38" s="5"/>
      <c r="J38" s="21"/>
      <c r="K38" s="5"/>
      <c r="L38" s="5"/>
      <c r="M38" s="21"/>
      <c r="N38" s="6"/>
      <c r="O38" s="5"/>
      <c r="P38" s="21"/>
      <c r="Q38" s="5"/>
      <c r="R38" s="5"/>
      <c r="S38" s="21"/>
      <c r="T38" s="6"/>
      <c r="U38" s="5"/>
      <c r="V38" s="21"/>
      <c r="W38" s="6"/>
      <c r="X38" s="5"/>
      <c r="Y38" s="21"/>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1">
        <f t="shared" si="24"/>
        <v>-1.4419833042652569E-2</v>
      </c>
      <c r="E39" s="5">
        <v>1.3688632742102309E-2</v>
      </c>
      <c r="F39" s="5">
        <v>-1.2576865769079577E-2</v>
      </c>
      <c r="G39" s="21">
        <v>3.9954131253284196E-2</v>
      </c>
      <c r="H39" s="6">
        <v>-0.14462632934252417</v>
      </c>
      <c r="I39" s="5">
        <f t="shared" ref="I39" si="33">H39+(L39-K39)</f>
        <v>-0.17088121122027816</v>
      </c>
      <c r="J39" s="21">
        <f t="shared" ref="J39" si="34">H39+(M39-K39)</f>
        <v>-0.11837144746477019</v>
      </c>
      <c r="K39" s="5">
        <v>-0.15220628666301456</v>
      </c>
      <c r="L39" s="5">
        <v>-0.17846116854076854</v>
      </c>
      <c r="M39" s="21">
        <v>-0.12595140478526057</v>
      </c>
      <c r="N39" s="6">
        <v>-0.2510871787865957</v>
      </c>
      <c r="O39" s="5">
        <f t="shared" ref="O39" si="35">N39+(R39-Q39)</f>
        <v>-0.27458293179570487</v>
      </c>
      <c r="P39" s="21">
        <f t="shared" ref="P39" si="36">N39+(S39-Q39)</f>
        <v>-0.22759142577748653</v>
      </c>
      <c r="Q39" s="5">
        <v>-0.22512014486804888</v>
      </c>
      <c r="R39" s="5">
        <v>-0.24861589787715804</v>
      </c>
      <c r="S39" s="21">
        <v>-0.20162439185893971</v>
      </c>
      <c r="T39" s="6">
        <v>-3.4517667825063603E-2</v>
      </c>
      <c r="U39" s="5">
        <f t="shared" si="29"/>
        <v>-6.0783166336245489E-2</v>
      </c>
      <c r="V39" s="21">
        <f t="shared" si="30"/>
        <v>-8.2521693138817159E-3</v>
      </c>
      <c r="W39" s="6">
        <v>7.6928459560543939E-3</v>
      </c>
      <c r="X39" s="5">
        <f t="shared" si="31"/>
        <v>-1.8572652555127495E-2</v>
      </c>
      <c r="Y39" s="21">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1"/>
      <c r="E40" s="5"/>
      <c r="F40" s="5"/>
      <c r="G40" s="21"/>
      <c r="H40" s="6"/>
      <c r="I40" s="5"/>
      <c r="J40" s="21"/>
      <c r="K40" s="5"/>
      <c r="L40" s="5"/>
      <c r="M40" s="21"/>
      <c r="N40" s="6"/>
      <c r="O40" s="5"/>
      <c r="P40" s="21"/>
      <c r="Q40" s="5"/>
      <c r="R40" s="5"/>
      <c r="S40" s="21"/>
      <c r="T40" s="6"/>
      <c r="U40" s="5"/>
      <c r="V40" s="21"/>
      <c r="W40" s="10"/>
      <c r="X40" s="5"/>
      <c r="Y40" s="21"/>
      <c r="Z40" s="5"/>
      <c r="AA40" s="5"/>
      <c r="AB40" s="5"/>
      <c r="AC40" s="5"/>
      <c r="AD40" s="5"/>
      <c r="AE40" s="5"/>
      <c r="AF40" s="5"/>
      <c r="AG40" s="5"/>
      <c r="AH40" s="5"/>
      <c r="AI40" s="4">
        <v>0</v>
      </c>
    </row>
    <row r="41" spans="1:35" ht="18" customHeight="1" x14ac:dyDescent="0.3">
      <c r="A41" s="3">
        <f t="shared" si="0"/>
        <v>1990</v>
      </c>
      <c r="B41" s="6"/>
      <c r="C41" s="5"/>
      <c r="D41" s="21"/>
      <c r="E41" s="5"/>
      <c r="F41" s="5"/>
      <c r="G41" s="21"/>
      <c r="H41" s="6"/>
      <c r="I41" s="5"/>
      <c r="J41" s="21"/>
      <c r="K41" s="5"/>
      <c r="L41" s="5"/>
      <c r="M41" s="21"/>
      <c r="N41" s="6"/>
      <c r="O41" s="5"/>
      <c r="P41" s="21"/>
      <c r="Q41" s="5"/>
      <c r="R41" s="5"/>
      <c r="S41" s="21"/>
      <c r="T41" s="6"/>
      <c r="U41" s="5"/>
      <c r="V41" s="21"/>
      <c r="W41" s="10"/>
      <c r="X41" s="5"/>
      <c r="Y41" s="21"/>
      <c r="Z41" s="5"/>
      <c r="AA41" s="5"/>
      <c r="AB41" s="5"/>
      <c r="AC41" s="5"/>
      <c r="AD41" s="5"/>
      <c r="AE41" s="5"/>
      <c r="AF41" s="5"/>
      <c r="AG41" s="5"/>
      <c r="AH41" s="5"/>
      <c r="AI41" s="4">
        <v>0</v>
      </c>
    </row>
    <row r="42" spans="1:35" ht="18" customHeight="1" x14ac:dyDescent="0.3">
      <c r="A42" s="3">
        <f t="shared" si="0"/>
        <v>1991</v>
      </c>
      <c r="B42" s="6"/>
      <c r="C42" s="5"/>
      <c r="D42" s="21"/>
      <c r="E42" s="5"/>
      <c r="F42" s="5"/>
      <c r="G42" s="21"/>
      <c r="H42" s="6"/>
      <c r="I42" s="5"/>
      <c r="J42" s="21"/>
      <c r="K42" s="5"/>
      <c r="L42" s="5"/>
      <c r="M42" s="21"/>
      <c r="N42" s="6"/>
      <c r="O42" s="5"/>
      <c r="P42" s="21"/>
      <c r="Q42" s="5"/>
      <c r="R42" s="5"/>
      <c r="S42" s="21"/>
      <c r="T42" s="6"/>
      <c r="U42" s="5"/>
      <c r="V42" s="21"/>
      <c r="W42" s="10"/>
      <c r="X42" s="5"/>
      <c r="Y42" s="21"/>
      <c r="Z42" s="5"/>
      <c r="AA42" s="5"/>
      <c r="AB42" s="5"/>
      <c r="AC42" s="5"/>
      <c r="AD42" s="5"/>
      <c r="AE42" s="5"/>
      <c r="AF42" s="5"/>
      <c r="AG42" s="5"/>
      <c r="AH42" s="5"/>
      <c r="AI42" s="4">
        <v>0</v>
      </c>
    </row>
    <row r="43" spans="1:35" ht="18" customHeight="1" x14ac:dyDescent="0.3">
      <c r="A43" s="3">
        <f t="shared" si="0"/>
        <v>1992</v>
      </c>
      <c r="B43" s="6"/>
      <c r="C43" s="5"/>
      <c r="D43" s="21"/>
      <c r="E43" s="5"/>
      <c r="F43" s="5"/>
      <c r="G43" s="21"/>
      <c r="H43" s="6"/>
      <c r="I43" s="5"/>
      <c r="J43" s="21"/>
      <c r="K43" s="5"/>
      <c r="L43" s="5"/>
      <c r="M43" s="21"/>
      <c r="N43" s="6"/>
      <c r="O43" s="5"/>
      <c r="P43" s="21"/>
      <c r="Q43" s="5"/>
      <c r="R43" s="5"/>
      <c r="S43" s="21"/>
      <c r="T43" s="6"/>
      <c r="U43" s="5"/>
      <c r="V43" s="21"/>
      <c r="W43" s="10"/>
      <c r="X43" s="5"/>
      <c r="Y43" s="21"/>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1">
        <f t="shared" ref="D44:D46" si="39">B44+(G44-E44)</f>
        <v>0.10648679164417114</v>
      </c>
      <c r="E44" s="5">
        <v>9.9520455318155274E-2</v>
      </c>
      <c r="F44" s="5">
        <v>6.8364227384867832E-2</v>
      </c>
      <c r="G44" s="21">
        <v>0.13067668325144272</v>
      </c>
      <c r="H44" s="6">
        <v>-7.8271124098035993E-2</v>
      </c>
      <c r="I44" s="5">
        <f t="shared" ref="I44" si="40">H44+(L44-K44)</f>
        <v>-0.10691712745497778</v>
      </c>
      <c r="J44" s="21">
        <f t="shared" ref="J44" si="41">H44+(M44-K44)</f>
        <v>-4.9625120741094209E-2</v>
      </c>
      <c r="K44" s="5">
        <v>-0.12503114668549875</v>
      </c>
      <c r="L44" s="5">
        <v>-0.15367715004244054</v>
      </c>
      <c r="M44" s="21">
        <v>-9.6385143328556966E-2</v>
      </c>
      <c r="N44" s="6">
        <v>-0.18142320050133598</v>
      </c>
      <c r="O44" s="5">
        <f t="shared" ref="O44" si="42">N44+(R44-Q44)</f>
        <v>-0.20627306737791259</v>
      </c>
      <c r="P44" s="21">
        <f t="shared" ref="P44" si="43">N44+(S44-Q44)</f>
        <v>-0.15657333362475942</v>
      </c>
      <c r="Q44" s="5">
        <v>-0.19066479827624508</v>
      </c>
      <c r="R44" s="5">
        <v>-0.21551466515282169</v>
      </c>
      <c r="S44" s="21">
        <v>-0.16581493139966852</v>
      </c>
      <c r="T44" s="6">
        <v>5.0383728387124405E-2</v>
      </c>
      <c r="U44" s="5">
        <f t="shared" ref="U44:U48" si="44">T44+($C44-$B44)</f>
        <v>1.9227500453836963E-2</v>
      </c>
      <c r="V44" s="21">
        <f t="shared" ref="V44:V48" si="45">T44+($D44-$B44)</f>
        <v>8.1539956320411847E-2</v>
      </c>
      <c r="W44" s="6">
        <v>8.0805056053531416E-2</v>
      </c>
      <c r="X44" s="5">
        <f t="shared" ref="X44:X46" si="46">W44+($C44-$B44)</f>
        <v>4.9648828120243974E-2</v>
      </c>
      <c r="Y44" s="21">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1"/>
      <c r="E45" s="5"/>
      <c r="F45" s="5"/>
      <c r="G45" s="21"/>
      <c r="H45" s="6"/>
      <c r="I45" s="5"/>
      <c r="J45" s="21"/>
      <c r="K45" s="5"/>
      <c r="L45" s="5"/>
      <c r="M45" s="21"/>
      <c r="N45" s="6"/>
      <c r="O45" s="5"/>
      <c r="P45" s="21"/>
      <c r="Q45" s="5"/>
      <c r="R45" s="5"/>
      <c r="S45" s="21"/>
      <c r="T45" s="6"/>
      <c r="U45" s="5"/>
      <c r="V45" s="21"/>
      <c r="W45" s="6"/>
      <c r="X45" s="5"/>
      <c r="Y45" s="21"/>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1">
        <f t="shared" si="39"/>
        <v>7.6521343435495673E-2</v>
      </c>
      <c r="E46" s="5">
        <v>8.4843068882572134E-2</v>
      </c>
      <c r="F46" s="5">
        <v>5.844180327770368E-2</v>
      </c>
      <c r="G46" s="21">
        <v>0.11124433448744059</v>
      </c>
      <c r="H46" s="6">
        <v>-0.11361239022678798</v>
      </c>
      <c r="I46" s="5">
        <f t="shared" ref="I46" si="48">H46+(L46-K46)</f>
        <v>-0.14002085867179351</v>
      </c>
      <c r="J46" s="21">
        <f t="shared" ref="J46" si="49">H46+(M46-K46)</f>
        <v>-8.7203921781782462E-2</v>
      </c>
      <c r="K46" s="5">
        <v>-0.15742045833126064</v>
      </c>
      <c r="L46" s="5">
        <v>-0.18382892677626617</v>
      </c>
      <c r="M46" s="21">
        <v>-0.13101198988625512</v>
      </c>
      <c r="N46" s="6">
        <v>-0.21165316634707976</v>
      </c>
      <c r="O46" s="5">
        <f t="shared" ref="O46" si="50">N46+(R46-Q46)</f>
        <v>-0.2355435168451272</v>
      </c>
      <c r="P46" s="21">
        <f t="shared" ref="P46" si="51">N46+(S46-Q46)</f>
        <v>-0.18776281584903232</v>
      </c>
      <c r="Q46" s="5">
        <v>-0.21602125919038262</v>
      </c>
      <c r="R46" s="5">
        <v>-0.23991160968843006</v>
      </c>
      <c r="S46" s="21">
        <v>-0.19213090869233518</v>
      </c>
      <c r="T46" s="6">
        <v>2.3673499917834517E-2</v>
      </c>
      <c r="U46" s="5">
        <f t="shared" si="44"/>
        <v>-2.7277656870339367E-3</v>
      </c>
      <c r="V46" s="21">
        <f t="shared" si="45"/>
        <v>5.0074765522702971E-2</v>
      </c>
      <c r="W46" s="6">
        <v>6.2946246936601724E-2</v>
      </c>
      <c r="X46" s="5">
        <f t="shared" si="46"/>
        <v>3.654498133173327E-2</v>
      </c>
      <c r="Y46" s="21">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1"/>
      <c r="E47" s="5"/>
      <c r="F47" s="5"/>
      <c r="G47" s="21"/>
      <c r="H47" s="6"/>
      <c r="I47" s="5"/>
      <c r="J47" s="21"/>
      <c r="K47" s="5"/>
      <c r="L47" s="5"/>
      <c r="M47" s="21"/>
      <c r="N47" s="6"/>
      <c r="O47" s="5"/>
      <c r="P47" s="21"/>
      <c r="Q47" s="5"/>
      <c r="R47" s="5"/>
      <c r="S47" s="21"/>
      <c r="T47" s="6"/>
      <c r="U47" s="5"/>
      <c r="V47" s="21"/>
      <c r="W47" s="6"/>
      <c r="X47" s="5"/>
      <c r="Y47" s="21"/>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1">
        <f>B48+(G46-E46)</f>
        <v>8.0458105031970914E-2</v>
      </c>
      <c r="E48" s="5"/>
      <c r="F48" s="5"/>
      <c r="G48" s="21"/>
      <c r="H48" s="6"/>
      <c r="I48" s="5"/>
      <c r="J48" s="21"/>
      <c r="K48" s="5"/>
      <c r="L48" s="5"/>
      <c r="M48" s="21"/>
      <c r="N48" s="6"/>
      <c r="O48" s="5"/>
      <c r="P48" s="21"/>
      <c r="Q48" s="5"/>
      <c r="R48" s="5"/>
      <c r="S48" s="21"/>
      <c r="T48" s="6">
        <v>1.9250571046965037E-2</v>
      </c>
      <c r="U48" s="5">
        <f t="shared" si="44"/>
        <v>-7.150694557903417E-3</v>
      </c>
      <c r="V48" s="21">
        <f t="shared" si="45"/>
        <v>4.5651836651833491E-2</v>
      </c>
      <c r="W48" s="6"/>
      <c r="X48" s="5"/>
      <c r="Y48" s="21"/>
      <c r="Z48" s="5"/>
      <c r="AA48" s="5"/>
      <c r="AB48" s="5"/>
      <c r="AC48" s="5"/>
      <c r="AD48" s="5"/>
      <c r="AE48" s="5"/>
      <c r="AF48" s="5"/>
      <c r="AG48" s="5"/>
      <c r="AH48" s="5"/>
      <c r="AI48" s="4">
        <v>0</v>
      </c>
    </row>
    <row r="49" spans="1:35" ht="18" customHeight="1" x14ac:dyDescent="0.3">
      <c r="A49" s="3">
        <f t="shared" si="0"/>
        <v>1998</v>
      </c>
      <c r="B49" s="6"/>
      <c r="C49" s="5"/>
      <c r="D49" s="21"/>
      <c r="E49" s="5"/>
      <c r="F49" s="5"/>
      <c r="G49" s="21"/>
      <c r="H49" s="6"/>
      <c r="I49" s="5"/>
      <c r="J49" s="21"/>
      <c r="K49" s="5"/>
      <c r="L49" s="5"/>
      <c r="M49" s="21"/>
      <c r="N49" s="6"/>
      <c r="O49" s="5"/>
      <c r="P49" s="21"/>
      <c r="Q49" s="9"/>
      <c r="R49" s="9"/>
      <c r="S49" s="22"/>
      <c r="T49" s="6"/>
      <c r="U49" s="5"/>
      <c r="V49" s="21"/>
      <c r="W49" s="10"/>
      <c r="X49" s="5"/>
      <c r="Y49" s="21"/>
      <c r="Z49" s="9"/>
      <c r="AA49" s="9"/>
      <c r="AB49" s="9"/>
      <c r="AC49" s="9"/>
      <c r="AD49" s="9"/>
      <c r="AE49" s="9"/>
      <c r="AF49" s="9"/>
      <c r="AG49" s="9"/>
      <c r="AH49" s="9"/>
      <c r="AI49" s="4">
        <v>0</v>
      </c>
    </row>
    <row r="50" spans="1:35" ht="18" customHeight="1" x14ac:dyDescent="0.3">
      <c r="A50" s="3">
        <f t="shared" si="0"/>
        <v>1999</v>
      </c>
      <c r="B50" s="6"/>
      <c r="C50" s="5"/>
      <c r="D50" s="21"/>
      <c r="E50" s="5"/>
      <c r="F50" s="5"/>
      <c r="G50" s="21"/>
      <c r="H50" s="6"/>
      <c r="I50" s="5"/>
      <c r="J50" s="21"/>
      <c r="K50" s="5"/>
      <c r="L50" s="5"/>
      <c r="M50" s="21"/>
      <c r="N50" s="6"/>
      <c r="O50" s="5"/>
      <c r="P50" s="21"/>
      <c r="Q50" s="5"/>
      <c r="R50" s="5"/>
      <c r="S50" s="21"/>
      <c r="T50" s="6"/>
      <c r="U50" s="5"/>
      <c r="V50" s="21"/>
      <c r="W50" s="10"/>
      <c r="X50" s="5"/>
      <c r="Y50" s="21"/>
      <c r="Z50" s="5"/>
      <c r="AA50" s="5"/>
      <c r="AB50" s="5"/>
      <c r="AC50" s="5"/>
      <c r="AD50" s="5"/>
      <c r="AE50" s="5"/>
      <c r="AF50" s="5"/>
      <c r="AG50" s="5"/>
      <c r="AH50" s="5"/>
      <c r="AI50" s="4">
        <v>0</v>
      </c>
    </row>
    <row r="51" spans="1:35" ht="18" customHeight="1" x14ac:dyDescent="0.3">
      <c r="A51" s="3">
        <f t="shared" si="0"/>
        <v>2000</v>
      </c>
      <c r="B51" s="6"/>
      <c r="C51" s="5"/>
      <c r="D51" s="21"/>
      <c r="E51" s="5"/>
      <c r="F51" s="5"/>
      <c r="G51" s="21"/>
      <c r="H51" s="6"/>
      <c r="I51" s="5"/>
      <c r="J51" s="21"/>
      <c r="K51" s="5"/>
      <c r="L51" s="5"/>
      <c r="M51" s="21"/>
      <c r="N51" s="6"/>
      <c r="O51" s="5"/>
      <c r="P51" s="21"/>
      <c r="Q51" s="5"/>
      <c r="R51" s="5"/>
      <c r="S51" s="21"/>
      <c r="T51" s="6"/>
      <c r="U51" s="5"/>
      <c r="V51" s="21"/>
      <c r="W51" s="10"/>
      <c r="X51" s="5"/>
      <c r="Y51" s="21"/>
      <c r="Z51" s="5"/>
      <c r="AA51" s="5"/>
      <c r="AB51" s="5"/>
      <c r="AC51" s="5"/>
      <c r="AD51" s="5"/>
      <c r="AE51" s="5"/>
      <c r="AF51" s="5"/>
      <c r="AG51" s="5"/>
      <c r="AH51" s="5"/>
      <c r="AI51" s="4">
        <v>0</v>
      </c>
    </row>
    <row r="52" spans="1:35" ht="18" customHeight="1" x14ac:dyDescent="0.3">
      <c r="A52" s="3">
        <f t="shared" si="0"/>
        <v>2001</v>
      </c>
      <c r="B52" s="6"/>
      <c r="C52" s="5"/>
      <c r="D52" s="21"/>
      <c r="E52" s="5"/>
      <c r="F52" s="5"/>
      <c r="G52" s="21"/>
      <c r="H52" s="6"/>
      <c r="I52" s="5"/>
      <c r="J52" s="21"/>
      <c r="K52" s="5"/>
      <c r="L52" s="5"/>
      <c r="M52" s="21"/>
      <c r="N52" s="6"/>
      <c r="O52" s="5"/>
      <c r="P52" s="21"/>
      <c r="Q52" s="5"/>
      <c r="R52" s="5"/>
      <c r="S52" s="21"/>
      <c r="T52" s="6"/>
      <c r="U52" s="5"/>
      <c r="V52" s="21"/>
      <c r="W52" s="10"/>
      <c r="X52" s="5"/>
      <c r="Y52" s="21"/>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1">
        <f t="shared" ref="D53" si="54">B53+(G53-E53)</f>
        <v>0.11808558665758243</v>
      </c>
      <c r="E53" s="5">
        <v>8.1818207916493482E-2</v>
      </c>
      <c r="F53" s="5">
        <v>5.7215876930579099E-2</v>
      </c>
      <c r="G53" s="21">
        <v>0.10642053890240787</v>
      </c>
      <c r="H53" s="6">
        <v>-2.9795222812228683E-2</v>
      </c>
      <c r="I53" s="5">
        <f t="shared" ref="I53" si="55">H53+(L53-K53)</f>
        <v>-5.5130034611171899E-2</v>
      </c>
      <c r="J53" s="21">
        <f t="shared" ref="J53" si="56">H53+(M53-K53)</f>
        <v>-4.4604110132854674E-3</v>
      </c>
      <c r="K53" s="5">
        <v>-6.9590645196559858E-2</v>
      </c>
      <c r="L53" s="5">
        <v>-9.4925456995503074E-2</v>
      </c>
      <c r="M53" s="21">
        <v>-4.4255833397616642E-2</v>
      </c>
      <c r="N53" s="6">
        <v>-0.14835984508196509</v>
      </c>
      <c r="O53" s="5">
        <f t="shared" ref="O53" si="57">N53+(R53-Q53)</f>
        <v>-0.17499615386038309</v>
      </c>
      <c r="P53" s="21">
        <f t="shared" ref="P53" si="58">N53+(S53-Q53)</f>
        <v>-0.1217235363035481</v>
      </c>
      <c r="Q53" s="5">
        <v>-0.148631058982273</v>
      </c>
      <c r="R53" s="5">
        <v>-0.17526736776069099</v>
      </c>
      <c r="S53" s="21">
        <v>-0.121994750203856</v>
      </c>
      <c r="T53" s="6">
        <v>9.8215809674401244E-2</v>
      </c>
      <c r="U53" s="5">
        <f t="shared" ref="U53" si="59">T53+($C53-$B53)</f>
        <v>7.3613478688486861E-2</v>
      </c>
      <c r="V53" s="21">
        <f t="shared" ref="V53" si="60">T53+($D53-$B53)</f>
        <v>0.12281814066031563</v>
      </c>
      <c r="W53" s="6">
        <v>7.6713763160431284E-2</v>
      </c>
      <c r="X53" s="5">
        <f t="shared" ref="X53" si="61">W53+($C53-$B53)</f>
        <v>5.21114321745169E-2</v>
      </c>
      <c r="Y53" s="21">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1"/>
      <c r="E54" s="5"/>
      <c r="F54" s="5"/>
      <c r="G54" s="21"/>
      <c r="H54" s="6"/>
      <c r="I54" s="5"/>
      <c r="J54" s="21"/>
      <c r="K54" s="5"/>
      <c r="L54" s="5"/>
      <c r="M54" s="21"/>
      <c r="N54" s="6"/>
      <c r="O54" s="5"/>
      <c r="P54" s="21"/>
      <c r="Q54" s="5"/>
      <c r="R54" s="5"/>
      <c r="S54" s="21"/>
      <c r="T54" s="6"/>
      <c r="U54" s="5"/>
      <c r="V54" s="21"/>
      <c r="W54" s="10"/>
      <c r="X54" s="5"/>
      <c r="Y54" s="21"/>
      <c r="Z54" s="5"/>
      <c r="AA54" s="5"/>
      <c r="AB54" s="5"/>
      <c r="AC54" s="5"/>
      <c r="AD54" s="5"/>
      <c r="AE54" s="5"/>
      <c r="AF54" s="5"/>
      <c r="AG54" s="5"/>
      <c r="AH54" s="5"/>
      <c r="AI54" s="4">
        <v>0</v>
      </c>
    </row>
    <row r="55" spans="1:35" ht="18" customHeight="1" x14ac:dyDescent="0.3">
      <c r="A55" s="3">
        <f t="shared" si="0"/>
        <v>2004</v>
      </c>
      <c r="B55" s="6"/>
      <c r="C55" s="5"/>
      <c r="D55" s="21"/>
      <c r="E55" s="5"/>
      <c r="F55" s="5"/>
      <c r="G55" s="21"/>
      <c r="H55" s="6"/>
      <c r="I55" s="5"/>
      <c r="J55" s="21"/>
      <c r="K55" s="5"/>
      <c r="L55" s="5"/>
      <c r="M55" s="21"/>
      <c r="N55" s="6"/>
      <c r="O55" s="5"/>
      <c r="P55" s="21"/>
      <c r="Q55" s="5"/>
      <c r="R55" s="5"/>
      <c r="S55" s="21"/>
      <c r="T55" s="6"/>
      <c r="U55" s="5"/>
      <c r="V55" s="21"/>
      <c r="W55" s="10"/>
      <c r="X55" s="5"/>
      <c r="Y55" s="21"/>
      <c r="Z55" s="5"/>
      <c r="AA55" s="5"/>
      <c r="AB55" s="5"/>
      <c r="AC55" s="5"/>
      <c r="AD55" s="5"/>
      <c r="AE55" s="5"/>
      <c r="AF55" s="5"/>
      <c r="AG55" s="5"/>
      <c r="AH55" s="5"/>
      <c r="AI55" s="4">
        <v>0</v>
      </c>
    </row>
    <row r="56" spans="1:35" ht="18" customHeight="1" x14ac:dyDescent="0.3">
      <c r="A56" s="3">
        <f t="shared" si="0"/>
        <v>2005</v>
      </c>
      <c r="B56" s="6"/>
      <c r="C56" s="5"/>
      <c r="D56" s="21"/>
      <c r="E56" s="5"/>
      <c r="F56" s="5"/>
      <c r="G56" s="21"/>
      <c r="H56" s="6"/>
      <c r="I56" s="5"/>
      <c r="J56" s="21"/>
      <c r="K56" s="5"/>
      <c r="L56" s="5"/>
      <c r="M56" s="21"/>
      <c r="N56" s="6"/>
      <c r="O56" s="5"/>
      <c r="P56" s="21"/>
      <c r="Q56" s="5"/>
      <c r="R56" s="5"/>
      <c r="S56" s="21"/>
      <c r="T56" s="6"/>
      <c r="U56" s="5"/>
      <c r="V56" s="21"/>
      <c r="W56" s="10"/>
      <c r="X56" s="5"/>
      <c r="Y56" s="21"/>
      <c r="Z56" s="5"/>
      <c r="AA56" s="5"/>
      <c r="AB56" s="5"/>
      <c r="AC56" s="5"/>
      <c r="AD56" s="5"/>
      <c r="AE56" s="5"/>
      <c r="AF56" s="5"/>
      <c r="AG56" s="5"/>
      <c r="AH56" s="5"/>
      <c r="AI56" s="4">
        <v>0</v>
      </c>
    </row>
    <row r="57" spans="1:35" ht="18" customHeight="1" x14ac:dyDescent="0.3">
      <c r="A57" s="3">
        <f t="shared" si="0"/>
        <v>2006</v>
      </c>
      <c r="B57" s="6"/>
      <c r="C57" s="5"/>
      <c r="D57" s="21"/>
      <c r="E57" s="5"/>
      <c r="F57" s="5"/>
      <c r="G57" s="21"/>
      <c r="H57" s="6"/>
      <c r="I57" s="5"/>
      <c r="J57" s="21"/>
      <c r="K57" s="5"/>
      <c r="L57" s="5"/>
      <c r="M57" s="21"/>
      <c r="N57" s="6"/>
      <c r="O57" s="5"/>
      <c r="P57" s="21"/>
      <c r="Q57" s="5"/>
      <c r="R57" s="5"/>
      <c r="S57" s="21"/>
      <c r="T57" s="6"/>
      <c r="U57" s="5"/>
      <c r="V57" s="21"/>
      <c r="W57" s="10"/>
      <c r="X57" s="5"/>
      <c r="Y57" s="21"/>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1">
        <f t="shared" ref="D58" si="64">B58+(G58-E58)</f>
        <v>0.14810312705380196</v>
      </c>
      <c r="E58" s="5">
        <v>0.11651276864743246</v>
      </c>
      <c r="F58" s="5">
        <v>8.9616851940772443E-2</v>
      </c>
      <c r="G58" s="21">
        <v>0.14340868535409246</v>
      </c>
      <c r="H58" s="6">
        <v>-4.8875348435507893E-2</v>
      </c>
      <c r="I58" s="5">
        <f t="shared" ref="I58" si="65">H58+(L58-K58)</f>
        <v>-7.4210160234451095E-2</v>
      </c>
      <c r="J58" s="21">
        <f t="shared" ref="J58" si="66">H58+(M58-K58)</f>
        <v>-2.3540536636564677E-2</v>
      </c>
      <c r="K58" s="5">
        <v>-9.9894887958045631E-2</v>
      </c>
      <c r="L58" s="5">
        <v>-0.12522969975698883</v>
      </c>
      <c r="M58" s="21">
        <v>-7.4560076159102415E-2</v>
      </c>
      <c r="N58" s="6">
        <v>-0.1340899360179901</v>
      </c>
      <c r="O58" s="5">
        <f t="shared" ref="O58" si="67">N58+(R58-Q58)</f>
        <v>-0.1568937359203661</v>
      </c>
      <c r="P58" s="21">
        <f t="shared" ref="P58" si="68">N58+(S58-Q58)</f>
        <v>-0.1012861361156131</v>
      </c>
      <c r="Q58" s="5">
        <v>-0.163396319341133</v>
      </c>
      <c r="R58" s="5">
        <v>-0.18620011924350899</v>
      </c>
      <c r="S58" s="21">
        <v>-0.13059251943875599</v>
      </c>
      <c r="T58" s="6">
        <v>0.10883693272687311</v>
      </c>
      <c r="U58" s="5">
        <f t="shared" ref="U58" si="69">T58+($C58-$B58)</f>
        <v>8.19410160202131E-2</v>
      </c>
      <c r="V58" s="21">
        <f t="shared" ref="V58" si="70">T58+($D58-$B58)</f>
        <v>0.13573284943353314</v>
      </c>
      <c r="W58" s="6">
        <v>0.10235620868197158</v>
      </c>
      <c r="X58" s="5">
        <f t="shared" ref="X58" si="71">W58+($C58-$B58)</f>
        <v>7.5460291975311566E-2</v>
      </c>
      <c r="Y58" s="21">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1"/>
      <c r="E59" s="5"/>
      <c r="F59" s="5"/>
      <c r="G59" s="21"/>
      <c r="H59" s="6"/>
      <c r="I59" s="5"/>
      <c r="J59" s="21"/>
      <c r="K59" s="5"/>
      <c r="L59" s="5"/>
      <c r="M59" s="21"/>
      <c r="N59" s="6"/>
      <c r="O59" s="5"/>
      <c r="P59" s="21"/>
      <c r="Q59" s="5"/>
      <c r="R59" s="5"/>
      <c r="S59" s="21"/>
      <c r="T59" s="6"/>
      <c r="U59" s="5"/>
      <c r="V59" s="21"/>
      <c r="W59" s="61"/>
      <c r="X59" s="5"/>
      <c r="Y59" s="21"/>
      <c r="Z59" s="5"/>
      <c r="AA59" s="5"/>
      <c r="AB59" s="5"/>
      <c r="AC59" s="5"/>
      <c r="AD59" s="5"/>
      <c r="AE59" s="5"/>
      <c r="AF59" s="5"/>
      <c r="AG59" s="5"/>
      <c r="AH59" s="5"/>
      <c r="AI59" s="4">
        <v>0</v>
      </c>
    </row>
    <row r="60" spans="1:35" ht="18" customHeight="1" x14ac:dyDescent="0.3">
      <c r="A60" s="3">
        <f t="shared" si="0"/>
        <v>2009</v>
      </c>
      <c r="B60" s="6"/>
      <c r="C60" s="5"/>
      <c r="D60" s="21"/>
      <c r="E60" s="5"/>
      <c r="F60" s="5"/>
      <c r="G60" s="21"/>
      <c r="H60" s="6"/>
      <c r="I60" s="5"/>
      <c r="J60" s="21"/>
      <c r="K60" s="5"/>
      <c r="L60" s="5"/>
      <c r="M60" s="21"/>
      <c r="N60" s="6"/>
      <c r="O60" s="5"/>
      <c r="P60" s="21"/>
      <c r="Q60" s="5"/>
      <c r="R60" s="5"/>
      <c r="S60" s="21"/>
      <c r="T60" s="6"/>
      <c r="U60" s="5"/>
      <c r="V60" s="21"/>
      <c r="W60" s="61"/>
      <c r="X60" s="5"/>
      <c r="Y60" s="21"/>
      <c r="Z60" s="5"/>
      <c r="AA60" s="5"/>
      <c r="AB60" s="5"/>
      <c r="AC60" s="5"/>
      <c r="AD60" s="5"/>
      <c r="AE60" s="5"/>
      <c r="AF60" s="5"/>
      <c r="AG60" s="5"/>
      <c r="AH60" s="5"/>
      <c r="AI60" s="4">
        <v>0</v>
      </c>
    </row>
    <row r="61" spans="1:35" ht="18" customHeight="1" x14ac:dyDescent="0.3">
      <c r="A61" s="3">
        <f t="shared" si="0"/>
        <v>2010</v>
      </c>
      <c r="B61" s="6"/>
      <c r="C61" s="5"/>
      <c r="D61" s="21"/>
      <c r="E61" s="5"/>
      <c r="F61" s="5"/>
      <c r="G61" s="21"/>
      <c r="H61" s="6"/>
      <c r="I61" s="5"/>
      <c r="J61" s="21"/>
      <c r="K61" s="5"/>
      <c r="L61" s="5"/>
      <c r="M61" s="21"/>
      <c r="N61" s="6"/>
      <c r="O61" s="5"/>
      <c r="P61" s="21"/>
      <c r="Q61" s="5"/>
      <c r="R61" s="5"/>
      <c r="S61" s="21"/>
      <c r="T61" s="6"/>
      <c r="U61" s="5"/>
      <c r="V61" s="21"/>
      <c r="W61" s="61"/>
      <c r="X61" s="5"/>
      <c r="Y61" s="21"/>
      <c r="Z61" s="5"/>
      <c r="AA61" s="5"/>
      <c r="AB61" s="5"/>
      <c r="AC61" s="5"/>
      <c r="AD61" s="5"/>
      <c r="AE61" s="5"/>
      <c r="AF61" s="5"/>
      <c r="AG61" s="5"/>
      <c r="AH61" s="5"/>
      <c r="AI61" s="4">
        <v>0</v>
      </c>
    </row>
    <row r="62" spans="1:35" ht="18" customHeight="1" x14ac:dyDescent="0.3">
      <c r="A62" s="3">
        <f t="shared" si="0"/>
        <v>2011</v>
      </c>
      <c r="B62" s="6"/>
      <c r="C62" s="5"/>
      <c r="D62" s="21"/>
      <c r="E62" s="5"/>
      <c r="F62" s="5"/>
      <c r="G62" s="21"/>
      <c r="H62" s="6"/>
      <c r="I62" s="5"/>
      <c r="J62" s="21"/>
      <c r="K62" s="5"/>
      <c r="L62" s="5"/>
      <c r="M62" s="21"/>
      <c r="N62" s="6"/>
      <c r="O62" s="5"/>
      <c r="P62" s="21"/>
      <c r="Q62" s="5"/>
      <c r="R62" s="5"/>
      <c r="S62" s="21"/>
      <c r="T62" s="6"/>
      <c r="U62" s="5"/>
      <c r="V62" s="21"/>
      <c r="W62" s="61"/>
      <c r="X62" s="5"/>
      <c r="Y62" s="21"/>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1">
        <f t="shared" ref="D63" si="74">B63+(G63-E63)</f>
        <v>0.11804580438209854</v>
      </c>
      <c r="E63" s="5">
        <v>0.11928701358374189</v>
      </c>
      <c r="F63" s="5">
        <v>8.8939412412408395E-2</v>
      </c>
      <c r="G63" s="21">
        <v>0.14963461475507539</v>
      </c>
      <c r="H63" s="6">
        <v>-5.6030390991104961E-2</v>
      </c>
      <c r="I63" s="5">
        <f t="shared" ref="I63" si="75">H63+(L63-K63)</f>
        <v>-9.185740746589563E-2</v>
      </c>
      <c r="J63" s="21">
        <f t="shared" ref="J63" si="76">H63+(M63-K63)</f>
        <v>-2.0203374516314279E-2</v>
      </c>
      <c r="K63" s="5">
        <v>-0.10151981887575875</v>
      </c>
      <c r="L63" s="5">
        <v>-0.13734683535054942</v>
      </c>
      <c r="M63" s="21">
        <v>-6.5692802400968073E-2</v>
      </c>
      <c r="N63" s="6">
        <v>-0.16057804392443764</v>
      </c>
      <c r="O63" s="5">
        <f t="shared" ref="O63" si="77">N63+(R63-Q63)</f>
        <v>-0.19353866651497439</v>
      </c>
      <c r="P63" s="21">
        <f t="shared" ref="P63" si="78">N63+(S63-Q63)</f>
        <v>-0.12761742133390089</v>
      </c>
      <c r="Q63" s="5">
        <v>-0.18430978542503548</v>
      </c>
      <c r="R63" s="5">
        <v>-0.21727040801557224</v>
      </c>
      <c r="S63" s="21">
        <v>-0.15134916283449873</v>
      </c>
      <c r="T63" s="6">
        <v>7.5870646480507675E-2</v>
      </c>
      <c r="U63" s="5">
        <f t="shared" ref="U63" si="79">T63+($C63-$B63)</f>
        <v>4.5523045309174184E-2</v>
      </c>
      <c r="V63" s="21">
        <f t="shared" ref="V63" si="80">T63+($D63-$B63)</f>
        <v>0.10621824765184118</v>
      </c>
      <c r="W63" s="6">
        <v>0.12381033826337037</v>
      </c>
      <c r="X63" s="5">
        <f t="shared" ref="X63" si="81">W63+($C63-$B63)</f>
        <v>9.3462737092036882E-2</v>
      </c>
      <c r="Y63" s="21">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1"/>
      <c r="E64" s="5"/>
      <c r="F64" s="5"/>
      <c r="G64" s="21"/>
      <c r="H64" s="6"/>
      <c r="I64" s="5"/>
      <c r="J64" s="21"/>
      <c r="K64" s="5"/>
      <c r="L64" s="5"/>
      <c r="M64" s="21"/>
      <c r="N64" s="6"/>
      <c r="O64" s="5"/>
      <c r="P64" s="21"/>
      <c r="Q64" s="5"/>
      <c r="R64" s="5"/>
      <c r="S64" s="21"/>
      <c r="T64" s="6"/>
      <c r="U64" s="5"/>
      <c r="V64" s="21"/>
      <c r="W64" s="61"/>
      <c r="X64" s="5"/>
      <c r="Y64" s="21"/>
      <c r="Z64" s="5"/>
      <c r="AA64" s="5"/>
      <c r="AB64" s="5"/>
      <c r="AC64" s="5"/>
      <c r="AD64" s="5"/>
      <c r="AE64" s="5"/>
      <c r="AF64" s="5"/>
      <c r="AG64" s="5"/>
      <c r="AH64" s="5"/>
      <c r="AI64" s="4">
        <v>0</v>
      </c>
    </row>
    <row r="65" spans="1:35" ht="18" customHeight="1" x14ac:dyDescent="0.3">
      <c r="A65" s="3">
        <f t="shared" si="0"/>
        <v>2014</v>
      </c>
      <c r="B65" s="6"/>
      <c r="C65" s="5"/>
      <c r="D65" s="21"/>
      <c r="E65" s="5"/>
      <c r="F65" s="5"/>
      <c r="G65" s="21"/>
      <c r="H65" s="6"/>
      <c r="I65" s="5"/>
      <c r="J65" s="21"/>
      <c r="K65" s="5"/>
      <c r="L65" s="5"/>
      <c r="M65" s="21"/>
      <c r="N65" s="6"/>
      <c r="O65" s="5"/>
      <c r="P65" s="21"/>
      <c r="Q65" s="5"/>
      <c r="R65" s="5"/>
      <c r="S65" s="21"/>
      <c r="T65" s="6"/>
      <c r="U65" s="5"/>
      <c r="V65" s="21"/>
      <c r="W65" s="61"/>
      <c r="X65" s="5"/>
      <c r="Y65" s="21"/>
      <c r="Z65" s="5"/>
      <c r="AA65" s="5"/>
      <c r="AB65" s="5"/>
      <c r="AC65" s="5"/>
      <c r="AD65" s="5"/>
      <c r="AE65" s="5"/>
      <c r="AF65" s="5"/>
      <c r="AG65" s="5"/>
      <c r="AH65" s="5"/>
      <c r="AI65" s="4">
        <v>0</v>
      </c>
    </row>
    <row r="66" spans="1:35" ht="18" customHeight="1" x14ac:dyDescent="0.3">
      <c r="A66" s="3">
        <f t="shared" si="0"/>
        <v>2015</v>
      </c>
      <c r="B66" s="6"/>
      <c r="C66" s="5"/>
      <c r="D66" s="21"/>
      <c r="E66" s="5"/>
      <c r="F66" s="5"/>
      <c r="G66" s="21"/>
      <c r="H66" s="6"/>
      <c r="I66" s="5"/>
      <c r="J66" s="21"/>
      <c r="K66" s="5"/>
      <c r="L66" s="5"/>
      <c r="M66" s="21"/>
      <c r="N66" s="6"/>
      <c r="O66" s="5"/>
      <c r="P66" s="21"/>
      <c r="Q66" s="5"/>
      <c r="R66" s="5"/>
      <c r="S66" s="21"/>
      <c r="T66" s="6"/>
      <c r="U66" s="5"/>
      <c r="V66" s="21"/>
      <c r="W66" s="61"/>
      <c r="X66" s="5"/>
      <c r="Y66" s="21"/>
      <c r="Z66" s="5"/>
      <c r="AA66" s="5"/>
      <c r="AB66" s="5"/>
      <c r="AC66" s="5"/>
      <c r="AD66" s="5"/>
      <c r="AE66" s="5"/>
      <c r="AF66" s="5"/>
      <c r="AG66" s="5"/>
      <c r="AH66" s="5"/>
      <c r="AI66" s="4">
        <v>0</v>
      </c>
    </row>
    <row r="67" spans="1:35" ht="18" customHeight="1" x14ac:dyDescent="0.3">
      <c r="A67" s="3">
        <f t="shared" si="0"/>
        <v>2016</v>
      </c>
      <c r="B67" s="6"/>
      <c r="C67" s="5"/>
      <c r="D67" s="21"/>
      <c r="E67" s="5"/>
      <c r="F67" s="5"/>
      <c r="G67" s="21"/>
      <c r="H67" s="6"/>
      <c r="I67" s="5"/>
      <c r="J67" s="21"/>
      <c r="K67" s="5"/>
      <c r="L67" s="5"/>
      <c r="M67" s="21"/>
      <c r="N67" s="6"/>
      <c r="O67" s="5"/>
      <c r="P67" s="21"/>
      <c r="Q67" s="5"/>
      <c r="R67" s="5"/>
      <c r="S67" s="21"/>
      <c r="T67" s="6"/>
      <c r="U67" s="5"/>
      <c r="V67" s="21"/>
      <c r="W67" s="61"/>
      <c r="X67" s="5"/>
      <c r="Y67" s="21"/>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1">
        <f t="shared" ref="D68" si="84">B68+(G68-E68)</f>
        <v>0.14511240083712626</v>
      </c>
      <c r="E68" s="5">
        <v>0.14667618271476765</v>
      </c>
      <c r="F68" s="5">
        <v>0.11978026600810762</v>
      </c>
      <c r="G68" s="21">
        <v>0.17357209942142768</v>
      </c>
      <c r="H68" s="6">
        <v>3.3333333333333437E-2</v>
      </c>
      <c r="I68" s="5">
        <f t="shared" ref="I68" si="85">H68+(L68-K68)</f>
        <v>7.9985215343902211E-3</v>
      </c>
      <c r="J68" s="21">
        <f t="shared" ref="J68" si="86">H68+(M68-K68)</f>
        <v>5.8668145132276653E-2</v>
      </c>
      <c r="K68" s="5">
        <v>-1.3999465097281671E-2</v>
      </c>
      <c r="L68" s="5">
        <v>-3.9334276896224887E-2</v>
      </c>
      <c r="M68" s="21">
        <v>1.1335346701661544E-2</v>
      </c>
      <c r="N68" s="6">
        <v>-7.1214319599999243E-2</v>
      </c>
      <c r="O68" s="5">
        <f t="shared" ref="O68" si="87">N68+(R68-Q68)</f>
        <v>-9.4018119502376027E-2</v>
      </c>
      <c r="P68" s="21">
        <f t="shared" ref="P68" si="88">N68+(S68-Q68)</f>
        <v>-4.8410519697622487E-2</v>
      </c>
      <c r="Q68" s="5">
        <v>-8.6804275041445347E-2</v>
      </c>
      <c r="R68" s="5">
        <v>-0.10960807494382213</v>
      </c>
      <c r="S68" s="21">
        <v>-6.4000475139068591E-2</v>
      </c>
      <c r="T68" s="6">
        <v>9.6388927400208879E-2</v>
      </c>
      <c r="U68" s="5">
        <f t="shared" ref="U68" si="89">T68+($C68-$B68)</f>
        <v>6.9493010693548851E-2</v>
      </c>
      <c r="V68" s="21">
        <f t="shared" ref="V68" si="90">T68+($D68-$B68)</f>
        <v>0.12328484410686891</v>
      </c>
      <c r="W68" s="6">
        <v>0.12618848057381682</v>
      </c>
      <c r="X68" s="5">
        <f t="shared" ref="X68" si="91">W68+($C68-$B68)</f>
        <v>9.9292563867156791E-2</v>
      </c>
      <c r="Y68" s="21">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2"/>
      <c r="E69" s="9"/>
      <c r="F69" s="9"/>
      <c r="G69" s="22"/>
      <c r="H69" s="10"/>
      <c r="I69" s="9"/>
      <c r="J69" s="22"/>
      <c r="K69" s="5"/>
      <c r="L69" s="5"/>
      <c r="M69" s="21"/>
      <c r="N69" s="10"/>
      <c r="O69" s="9"/>
      <c r="P69" s="22"/>
      <c r="Q69" s="5"/>
      <c r="R69" s="5"/>
      <c r="S69" s="21"/>
      <c r="T69" s="6"/>
      <c r="U69" s="9"/>
      <c r="V69" s="22"/>
      <c r="W69" s="10"/>
      <c r="X69" s="9"/>
      <c r="Y69" s="22"/>
      <c r="Z69" s="5"/>
      <c r="AA69" s="5"/>
      <c r="AB69" s="5"/>
      <c r="AC69" s="5"/>
      <c r="AD69" s="5"/>
      <c r="AE69" s="5"/>
      <c r="AF69" s="5"/>
      <c r="AG69" s="5"/>
      <c r="AH69" s="5"/>
      <c r="AI69" s="4">
        <v>0</v>
      </c>
    </row>
    <row r="70" spans="1:35" ht="18" customHeight="1" x14ac:dyDescent="0.3">
      <c r="A70" s="3">
        <f t="shared" si="0"/>
        <v>2019</v>
      </c>
      <c r="B70" s="10"/>
      <c r="C70" s="9"/>
      <c r="D70" s="22"/>
      <c r="E70" s="9"/>
      <c r="F70" s="9"/>
      <c r="G70" s="22"/>
      <c r="H70" s="10"/>
      <c r="I70" s="9"/>
      <c r="J70" s="22"/>
      <c r="K70" s="5"/>
      <c r="L70" s="5"/>
      <c r="M70" s="21"/>
      <c r="N70" s="10"/>
      <c r="O70" s="9"/>
      <c r="P70" s="22"/>
      <c r="Q70" s="5"/>
      <c r="R70" s="5"/>
      <c r="S70" s="21"/>
      <c r="T70" s="6"/>
      <c r="U70" s="9"/>
      <c r="V70" s="22"/>
      <c r="W70" s="10"/>
      <c r="X70" s="9"/>
      <c r="Y70" s="22"/>
      <c r="Z70" s="5"/>
      <c r="AA70" s="5"/>
      <c r="AB70" s="5"/>
      <c r="AC70" s="5"/>
      <c r="AD70" s="5"/>
      <c r="AE70" s="5"/>
      <c r="AF70" s="5"/>
      <c r="AG70" s="5"/>
      <c r="AH70" s="5"/>
      <c r="AI70" s="4">
        <v>0</v>
      </c>
    </row>
    <row r="71" spans="1:35" ht="18" customHeight="1" thickBot="1" x14ac:dyDescent="0.35">
      <c r="A71" s="3">
        <f t="shared" si="0"/>
        <v>2020</v>
      </c>
      <c r="B71" s="25"/>
      <c r="C71" s="26"/>
      <c r="D71" s="27"/>
      <c r="E71" s="26"/>
      <c r="F71" s="26"/>
      <c r="G71" s="27"/>
      <c r="H71" s="25"/>
      <c r="I71" s="26"/>
      <c r="J71" s="27"/>
      <c r="K71" s="23"/>
      <c r="L71" s="23"/>
      <c r="M71" s="24"/>
      <c r="N71" s="25"/>
      <c r="O71" s="26"/>
      <c r="P71" s="27"/>
      <c r="Q71" s="23"/>
      <c r="R71" s="23"/>
      <c r="S71" s="24"/>
      <c r="T71" s="17"/>
      <c r="U71" s="26"/>
      <c r="V71" s="27"/>
      <c r="W71" s="25"/>
      <c r="X71" s="26"/>
      <c r="Y71" s="27"/>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8" t="s">
        <v>159</v>
      </c>
    </row>
    <row r="2" spans="1:43" ht="18" customHeight="1" thickBot="1" x14ac:dyDescent="0.35">
      <c r="A2" s="1" t="s">
        <v>3</v>
      </c>
    </row>
    <row r="3" spans="1:43" ht="18" customHeight="1" thickTop="1" thickBot="1" x14ac:dyDescent="0.35">
      <c r="A3" s="14"/>
      <c r="B3" s="113" t="s">
        <v>160</v>
      </c>
      <c r="C3" s="114"/>
      <c r="D3" s="114"/>
      <c r="E3" s="114"/>
      <c r="F3" s="114"/>
      <c r="G3" s="115"/>
      <c r="H3" s="113" t="s">
        <v>165</v>
      </c>
      <c r="I3" s="114"/>
      <c r="J3" s="114"/>
      <c r="K3" s="114"/>
      <c r="L3" s="114"/>
      <c r="M3" s="115"/>
      <c r="N3" s="113" t="s">
        <v>206</v>
      </c>
      <c r="O3" s="114"/>
      <c r="P3" s="114"/>
      <c r="Q3" s="113" t="s">
        <v>207</v>
      </c>
      <c r="R3" s="114"/>
      <c r="S3" s="114"/>
    </row>
    <row r="4" spans="1:43" ht="18" customHeight="1" thickTop="1" x14ac:dyDescent="0.3">
      <c r="A4" s="110" t="s">
        <v>5</v>
      </c>
      <c r="B4" s="112" t="s">
        <v>161</v>
      </c>
      <c r="C4" s="112"/>
      <c r="D4" s="112" t="s">
        <v>162</v>
      </c>
      <c r="E4" s="112"/>
      <c r="F4" s="116" t="s">
        <v>163</v>
      </c>
      <c r="G4" s="117"/>
      <c r="H4" s="112" t="s">
        <v>161</v>
      </c>
      <c r="I4" s="112"/>
      <c r="J4" s="112" t="s">
        <v>162</v>
      </c>
      <c r="K4" s="112"/>
      <c r="L4" s="116" t="s">
        <v>163</v>
      </c>
      <c r="M4" s="118"/>
      <c r="N4" s="75" t="s">
        <v>161</v>
      </c>
      <c r="O4" s="75" t="s">
        <v>162</v>
      </c>
      <c r="P4" s="76" t="s">
        <v>163</v>
      </c>
      <c r="Q4" s="75" t="s">
        <v>161</v>
      </c>
      <c r="R4" s="75" t="s">
        <v>162</v>
      </c>
      <c r="S4" s="76" t="s">
        <v>163</v>
      </c>
      <c r="T4" s="60"/>
      <c r="U4" s="60"/>
    </row>
    <row r="5" spans="1:43" ht="60" customHeight="1" x14ac:dyDescent="0.3">
      <c r="A5" s="111"/>
      <c r="B5" s="29" t="s">
        <v>164</v>
      </c>
      <c r="C5" s="12" t="s">
        <v>154</v>
      </c>
      <c r="D5" s="58" t="s">
        <v>164</v>
      </c>
      <c r="E5" s="12" t="s">
        <v>154</v>
      </c>
      <c r="F5" s="58" t="s">
        <v>164</v>
      </c>
      <c r="G5" s="12" t="s">
        <v>154</v>
      </c>
      <c r="H5" s="58" t="s">
        <v>164</v>
      </c>
      <c r="I5" s="12" t="s">
        <v>154</v>
      </c>
      <c r="J5" s="58" t="s">
        <v>164</v>
      </c>
      <c r="K5" s="12" t="s">
        <v>154</v>
      </c>
      <c r="L5" s="58" t="s">
        <v>164</v>
      </c>
      <c r="M5" s="12" t="s">
        <v>154</v>
      </c>
      <c r="N5" s="77" t="s">
        <v>164</v>
      </c>
      <c r="O5" s="77" t="s">
        <v>164</v>
      </c>
      <c r="P5" s="77" t="s">
        <v>164</v>
      </c>
      <c r="Q5" s="77" t="s">
        <v>164</v>
      </c>
      <c r="R5" s="77" t="s">
        <v>164</v>
      </c>
      <c r="S5" s="77" t="s">
        <v>164</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0">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0">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0">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0">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0">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0">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0">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0">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0">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0">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0">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0">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0">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0">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0">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0">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0">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0">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0">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0">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0">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0">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0">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0">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0">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0">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0">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0">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0">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0">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0">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0">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0">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0">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0">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0">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0">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0">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0">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0">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0">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0">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0">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0">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0">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0">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0">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0">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0">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0">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0">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0">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0">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0">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0">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0">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0">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0">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0">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0">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0">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0">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0">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0">
        <f t="shared" si="1"/>
        <v>2008</v>
      </c>
      <c r="B69" s="7"/>
      <c r="C69" s="7"/>
      <c r="D69" s="7">
        <v>2.4652915031475299E-2</v>
      </c>
      <c r="E69" s="7">
        <v>0.10712218896413106</v>
      </c>
      <c r="F69" s="7"/>
      <c r="G69" s="31"/>
      <c r="H69" s="7"/>
      <c r="I69" s="7"/>
      <c r="J69" s="7">
        <v>-3.0164266458186095E-2</v>
      </c>
      <c r="K69" s="7">
        <v>7.9487485730200078E-2</v>
      </c>
      <c r="L69" s="7"/>
      <c r="M69" s="31"/>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0">
        <f t="shared" si="1"/>
        <v>2009</v>
      </c>
      <c r="B70" s="7"/>
      <c r="C70" s="7"/>
      <c r="D70" s="8"/>
      <c r="E70" s="8"/>
      <c r="F70" s="7"/>
      <c r="G70" s="31"/>
      <c r="H70" s="7"/>
      <c r="I70" s="7"/>
      <c r="J70" s="8"/>
      <c r="K70" s="8"/>
      <c r="L70" s="7"/>
      <c r="M70" s="31"/>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0">
        <f t="shared" ref="A71:A81" si="2">A70+1</f>
        <v>2010</v>
      </c>
      <c r="B71" s="7">
        <v>1.5479041290445139E-2</v>
      </c>
      <c r="C71" s="7">
        <v>8.4312178683059319E-3</v>
      </c>
      <c r="D71" s="8"/>
      <c r="E71" s="8"/>
      <c r="F71" s="7"/>
      <c r="G71" s="31"/>
      <c r="H71" s="7">
        <v>-8.9197043491186234E-3</v>
      </c>
      <c r="I71" s="7">
        <v>1.2950308698097823E-3</v>
      </c>
      <c r="J71" s="8"/>
      <c r="K71" s="8"/>
      <c r="L71" s="7"/>
      <c r="M71" s="31"/>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0">
        <f t="shared" si="2"/>
        <v>2011</v>
      </c>
      <c r="B72" s="7"/>
      <c r="C72" s="7"/>
      <c r="D72" s="8"/>
      <c r="E72" s="8"/>
      <c r="F72" s="7"/>
      <c r="G72" s="31"/>
      <c r="H72" s="7"/>
      <c r="I72" s="7"/>
      <c r="J72" s="8"/>
      <c r="K72" s="8"/>
      <c r="L72" s="7"/>
      <c r="M72" s="31"/>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0">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0">
        <f t="shared" si="2"/>
        <v>2013</v>
      </c>
      <c r="B74" s="7"/>
      <c r="C74" s="7"/>
      <c r="D74" s="8"/>
      <c r="E74" s="8"/>
      <c r="F74" s="7"/>
      <c r="G74" s="31"/>
      <c r="H74" s="7"/>
      <c r="I74" s="7"/>
      <c r="J74" s="8"/>
      <c r="K74" s="8"/>
      <c r="L74" s="7"/>
      <c r="M74" s="31"/>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0">
        <f t="shared" si="2"/>
        <v>2014</v>
      </c>
      <c r="B75" s="7"/>
      <c r="C75" s="7"/>
      <c r="D75" s="8"/>
      <c r="E75" s="8"/>
      <c r="F75" s="7"/>
      <c r="G75" s="31"/>
      <c r="H75" s="7"/>
      <c r="I75" s="7"/>
      <c r="J75" s="8"/>
      <c r="K75" s="8"/>
      <c r="L75" s="7"/>
      <c r="M75" s="31"/>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0">
        <f t="shared" si="2"/>
        <v>2015</v>
      </c>
      <c r="B76" s="7">
        <v>6.7533978115059359E-2</v>
      </c>
      <c r="C76" s="7">
        <v>7.3130150107119804E-2</v>
      </c>
      <c r="D76" s="8"/>
      <c r="E76" s="8"/>
      <c r="F76" s="7"/>
      <c r="G76" s="31"/>
      <c r="H76" s="7">
        <v>6.847959338572851E-3</v>
      </c>
      <c r="I76" s="7">
        <v>6.2514105859003966E-3</v>
      </c>
      <c r="J76" s="8"/>
      <c r="K76" s="8"/>
      <c r="L76" s="7"/>
      <c r="M76" s="31"/>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0">
        <f t="shared" si="2"/>
        <v>2016</v>
      </c>
      <c r="B77" s="7"/>
      <c r="C77" s="7"/>
      <c r="D77" s="7">
        <v>0.22493986747859676</v>
      </c>
      <c r="E77" s="7">
        <v>0.23367121833507237</v>
      </c>
      <c r="F77" s="7"/>
      <c r="G77" s="31"/>
      <c r="H77" s="7"/>
      <c r="I77" s="7"/>
      <c r="J77" s="7">
        <v>0.13206977360937261</v>
      </c>
      <c r="K77" s="7">
        <v>0.16817676500104303</v>
      </c>
      <c r="L77" s="7"/>
      <c r="M77" s="31"/>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0">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0">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0">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2">
        <f t="shared" si="2"/>
        <v>2020</v>
      </c>
      <c r="B81" s="18"/>
      <c r="C81" s="18"/>
      <c r="D81" s="33"/>
      <c r="E81" s="33"/>
      <c r="F81" s="18"/>
      <c r="G81" s="18"/>
      <c r="H81" s="18"/>
      <c r="I81" s="18"/>
      <c r="J81" s="33"/>
      <c r="K81" s="33"/>
      <c r="L81" s="18"/>
      <c r="M81" s="18"/>
      <c r="N81" s="18"/>
      <c r="O81" s="33"/>
      <c r="P81" s="18"/>
      <c r="Q81" s="18"/>
      <c r="R81" s="33"/>
      <c r="S81" s="18"/>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8" t="s">
        <v>26</v>
      </c>
      <c r="B1" s="14"/>
      <c r="C1" s="14"/>
      <c r="D1" s="14"/>
      <c r="E1" s="14"/>
      <c r="F1" s="14"/>
      <c r="G1" s="14"/>
      <c r="H1" s="14"/>
      <c r="I1" s="14"/>
      <c r="J1" s="14"/>
      <c r="K1" s="14"/>
      <c r="L1" s="14"/>
      <c r="M1" s="14"/>
      <c r="N1" s="14"/>
      <c r="O1" s="14"/>
    </row>
    <row r="2" spans="1:40" ht="18" customHeight="1" thickBot="1" x14ac:dyDescent="0.35">
      <c r="A2" s="1" t="s">
        <v>3</v>
      </c>
      <c r="B2" s="14"/>
      <c r="C2" s="14"/>
      <c r="D2" s="14"/>
      <c r="E2" s="14"/>
      <c r="F2" s="14"/>
      <c r="G2" s="14"/>
      <c r="H2" s="14"/>
      <c r="I2" s="14"/>
      <c r="J2" s="14"/>
      <c r="K2" s="14"/>
      <c r="L2" s="14"/>
      <c r="M2" s="14"/>
      <c r="N2" s="14"/>
      <c r="O2" s="14"/>
    </row>
    <row r="3" spans="1:40" ht="18" customHeight="1" thickTop="1" thickBot="1" x14ac:dyDescent="0.35">
      <c r="A3" s="110" t="s">
        <v>5</v>
      </c>
      <c r="B3" s="120" t="s">
        <v>25</v>
      </c>
      <c r="C3" s="121"/>
      <c r="D3" s="121"/>
      <c r="E3" s="121"/>
      <c r="F3" s="121"/>
      <c r="G3" s="121"/>
      <c r="H3" s="121"/>
      <c r="I3" s="121"/>
      <c r="J3" s="121"/>
      <c r="K3" s="121"/>
      <c r="L3" s="121"/>
      <c r="M3" s="121"/>
      <c r="N3" s="121"/>
      <c r="O3" s="121"/>
    </row>
    <row r="4" spans="1:40" ht="40.049999999999997" customHeight="1" thickTop="1" x14ac:dyDescent="0.3">
      <c r="A4" s="111"/>
      <c r="B4" s="102" t="s">
        <v>24</v>
      </c>
      <c r="C4" s="122" t="s">
        <v>23</v>
      </c>
      <c r="D4" s="122" t="s">
        <v>22</v>
      </c>
      <c r="E4" s="122" t="s">
        <v>21</v>
      </c>
      <c r="F4" s="122" t="s">
        <v>20</v>
      </c>
      <c r="G4" s="122" t="s">
        <v>19</v>
      </c>
      <c r="H4" s="122" t="s">
        <v>16</v>
      </c>
      <c r="I4" s="124" t="s">
        <v>15</v>
      </c>
      <c r="J4" s="102" t="s">
        <v>18</v>
      </c>
      <c r="K4" s="122" t="s">
        <v>17</v>
      </c>
      <c r="L4" s="122" t="s">
        <v>16</v>
      </c>
      <c r="M4" s="124" t="s">
        <v>15</v>
      </c>
      <c r="N4" s="102" t="s">
        <v>14</v>
      </c>
      <c r="O4" s="122" t="s">
        <v>13</v>
      </c>
      <c r="P4" s="102" t="s">
        <v>166</v>
      </c>
      <c r="Q4" s="110" t="s">
        <v>167</v>
      </c>
    </row>
    <row r="5" spans="1:40" ht="70.05" customHeight="1" thickBot="1" x14ac:dyDescent="0.35">
      <c r="A5" s="119"/>
      <c r="B5" s="103"/>
      <c r="C5" s="123"/>
      <c r="D5" s="123"/>
      <c r="E5" s="123"/>
      <c r="F5" s="123"/>
      <c r="G5" s="123"/>
      <c r="H5" s="123"/>
      <c r="I5" s="125"/>
      <c r="J5" s="103"/>
      <c r="K5" s="123"/>
      <c r="L5" s="123"/>
      <c r="M5" s="125"/>
      <c r="N5" s="103"/>
      <c r="O5" s="123"/>
      <c r="P5" s="103"/>
      <c r="Q5" s="119"/>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4">
        <v>0.26200000000000001</v>
      </c>
      <c r="C6" s="34">
        <f>0.234</f>
        <v>0.23400000000000001</v>
      </c>
      <c r="D6" s="34">
        <v>0.105</v>
      </c>
      <c r="E6" s="34">
        <v>0.23899999999999999</v>
      </c>
      <c r="F6" s="34">
        <v>0.156</v>
      </c>
      <c r="G6" s="34">
        <v>1E-3</v>
      </c>
      <c r="H6" s="34">
        <v>3.0000000000000001E-3</v>
      </c>
      <c r="I6" s="35">
        <f>B6+C6+D6+E6+F6+G6+H6</f>
        <v>1</v>
      </c>
      <c r="J6" s="34">
        <f>B6+C6+D6</f>
        <v>0.60099999999999998</v>
      </c>
      <c r="K6" s="34">
        <f>E6+F6+G6</f>
        <v>0.39600000000000002</v>
      </c>
      <c r="L6" s="34">
        <f>H6</f>
        <v>3.0000000000000001E-3</v>
      </c>
      <c r="M6" s="34">
        <f>J6+K6+L6</f>
        <v>1</v>
      </c>
      <c r="N6" s="34">
        <f>J6/(J6+K6)</f>
        <v>0.60280842527582745</v>
      </c>
      <c r="O6" s="34">
        <f>K6/(J6+K6)</f>
        <v>0.39719157472417255</v>
      </c>
      <c r="P6" s="6"/>
      <c r="Q6" s="21"/>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4"/>
      <c r="C7" s="34"/>
      <c r="D7" s="34"/>
      <c r="E7" s="34"/>
      <c r="F7" s="34"/>
      <c r="G7" s="34"/>
      <c r="H7" s="34"/>
      <c r="I7" s="34"/>
      <c r="J7" s="34"/>
      <c r="K7" s="34"/>
      <c r="L7" s="34"/>
      <c r="M7" s="34"/>
      <c r="N7" s="34"/>
      <c r="O7" s="34"/>
      <c r="P7" s="6"/>
      <c r="Q7" s="21"/>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4">
        <v>0.28299999999999997</v>
      </c>
      <c r="C8" s="34">
        <f>0.178</f>
        <v>0.17799999999999999</v>
      </c>
      <c r="D8" s="34">
        <v>0.111</v>
      </c>
      <c r="E8" s="34">
        <v>0.25900000000000001</v>
      </c>
      <c r="F8" s="34">
        <v>0.159</v>
      </c>
      <c r="G8" s="34">
        <v>2E-3</v>
      </c>
      <c r="H8" s="34">
        <v>8.0000000000000002E-3</v>
      </c>
      <c r="I8" s="35">
        <f>B8+C8+D8+E8+F8+G8+H8</f>
        <v>1</v>
      </c>
      <c r="J8" s="34">
        <f>B8+C8+D8</f>
        <v>0.57199999999999995</v>
      </c>
      <c r="K8" s="34">
        <f>E8+F8+G8</f>
        <v>0.42000000000000004</v>
      </c>
      <c r="L8" s="34">
        <f>H8</f>
        <v>8.0000000000000002E-3</v>
      </c>
      <c r="M8" s="34">
        <f>J8+K8+L8</f>
        <v>1</v>
      </c>
      <c r="N8" s="34">
        <f>J8/(J8+K8)</f>
        <v>0.57661290322580638</v>
      </c>
      <c r="O8" s="34">
        <f>K8/(J8+K8)</f>
        <v>0.42338709677419362</v>
      </c>
      <c r="P8" s="6"/>
      <c r="Q8" s="21"/>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4"/>
      <c r="C9" s="34"/>
      <c r="D9" s="34"/>
      <c r="E9" s="34"/>
      <c r="F9" s="34"/>
      <c r="G9" s="34"/>
      <c r="H9" s="34"/>
      <c r="I9" s="34"/>
      <c r="J9" s="34"/>
      <c r="K9" s="34"/>
      <c r="L9" s="34"/>
      <c r="M9" s="34"/>
      <c r="N9" s="34"/>
      <c r="O9" s="34"/>
      <c r="P9" s="6"/>
      <c r="Q9" s="21"/>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4"/>
      <c r="C10" s="34"/>
      <c r="D10" s="34"/>
      <c r="E10" s="34"/>
      <c r="F10" s="34"/>
      <c r="G10" s="34"/>
      <c r="H10" s="34"/>
      <c r="I10" s="34"/>
      <c r="J10" s="34"/>
      <c r="K10" s="34"/>
      <c r="L10" s="34"/>
      <c r="M10" s="34"/>
      <c r="N10" s="34"/>
      <c r="O10" s="34"/>
      <c r="P10" s="6"/>
      <c r="Q10" s="21"/>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4"/>
      <c r="C11" s="34"/>
      <c r="D11" s="34"/>
      <c r="E11" s="34"/>
      <c r="F11" s="34"/>
      <c r="G11" s="34"/>
      <c r="H11" s="34"/>
      <c r="I11" s="34"/>
      <c r="J11" s="34"/>
      <c r="K11" s="34"/>
      <c r="L11" s="34"/>
      <c r="M11" s="34"/>
      <c r="N11" s="34"/>
      <c r="O11" s="34"/>
      <c r="P11" s="6"/>
      <c r="Q11" s="21"/>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4"/>
      <c r="C12" s="34"/>
      <c r="D12" s="34"/>
      <c r="E12" s="34"/>
      <c r="F12" s="34"/>
      <c r="G12" s="34"/>
      <c r="H12" s="34"/>
      <c r="I12" s="34"/>
      <c r="J12" s="34"/>
      <c r="K12" s="34"/>
      <c r="L12" s="34"/>
      <c r="M12" s="34"/>
      <c r="N12" s="34"/>
      <c r="O12" s="34"/>
      <c r="P12" s="6"/>
      <c r="Q12" s="21"/>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4">
        <f>0.259+0.008</f>
        <v>0.26700000000000002</v>
      </c>
      <c r="C13" s="34">
        <f>0.145+0.002</f>
        <v>0.14699999999999999</v>
      </c>
      <c r="D13" s="34">
        <v>0.1</v>
      </c>
      <c r="E13" s="34">
        <f>0.125+0.14</f>
        <v>0.26500000000000001</v>
      </c>
      <c r="F13" s="34">
        <v>0.217</v>
      </c>
      <c r="G13" s="34">
        <v>2E-3</v>
      </c>
      <c r="H13" s="34">
        <v>2E-3</v>
      </c>
      <c r="I13" s="35">
        <f>B13+C13+D13+E13+F13+G13+H13</f>
        <v>1</v>
      </c>
      <c r="J13" s="34">
        <f>B13+C13+D13</f>
        <v>0.51400000000000001</v>
      </c>
      <c r="K13" s="34">
        <f>E13+F13+G13</f>
        <v>0.48399999999999999</v>
      </c>
      <c r="L13" s="34">
        <f>H13</f>
        <v>2E-3</v>
      </c>
      <c r="M13" s="34">
        <f>J13+K13+L13</f>
        <v>1</v>
      </c>
      <c r="N13" s="34">
        <f>J13/(J13+K13)</f>
        <v>0.51503006012024044</v>
      </c>
      <c r="O13" s="34">
        <f>K13/(J13+K13)</f>
        <v>0.4849699398797595</v>
      </c>
      <c r="P13" s="6"/>
      <c r="Q13" s="21"/>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4"/>
      <c r="C14" s="34"/>
      <c r="D14" s="34"/>
      <c r="E14" s="34"/>
      <c r="F14" s="34"/>
      <c r="G14" s="34"/>
      <c r="H14" s="34"/>
      <c r="I14" s="34"/>
      <c r="J14" s="34"/>
      <c r="K14" s="34"/>
      <c r="L14" s="34"/>
      <c r="M14" s="34"/>
      <c r="N14" s="34"/>
      <c r="O14" s="34"/>
      <c r="P14" s="6"/>
      <c r="Q14" s="21"/>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4"/>
      <c r="C15" s="34"/>
      <c r="D15" s="34"/>
      <c r="E15" s="34"/>
      <c r="F15" s="34"/>
      <c r="G15" s="34"/>
      <c r="H15" s="34"/>
      <c r="I15" s="34"/>
      <c r="J15" s="34"/>
      <c r="K15" s="34"/>
      <c r="L15" s="34"/>
      <c r="M15" s="34"/>
      <c r="N15" s="34"/>
      <c r="O15" s="34"/>
      <c r="P15" s="6"/>
      <c r="Q15" s="21"/>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4"/>
      <c r="C16" s="34"/>
      <c r="D16" s="34"/>
      <c r="E16" s="34"/>
      <c r="F16" s="34"/>
      <c r="G16" s="34"/>
      <c r="H16" s="34"/>
      <c r="I16" s="34"/>
      <c r="J16" s="34"/>
      <c r="K16" s="34"/>
      <c r="L16" s="34"/>
      <c r="M16" s="34"/>
      <c r="N16" s="34"/>
      <c r="O16" s="34"/>
      <c r="P16" s="6"/>
      <c r="Q16" s="21"/>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4"/>
      <c r="C17" s="34"/>
      <c r="D17" s="34"/>
      <c r="E17" s="34"/>
      <c r="F17" s="34"/>
      <c r="G17" s="34"/>
      <c r="H17" s="34"/>
      <c r="I17" s="34"/>
      <c r="J17" s="34"/>
      <c r="K17" s="34"/>
      <c r="L17" s="34"/>
      <c r="M17" s="34"/>
      <c r="N17" s="34"/>
      <c r="O17" s="34"/>
      <c r="P17" s="6"/>
      <c r="Q17" s="21"/>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4">
        <v>0.25359999999999999</v>
      </c>
      <c r="C18" s="34">
        <v>0.161</v>
      </c>
      <c r="D18" s="34">
        <v>0.1099</v>
      </c>
      <c r="E18" s="34">
        <f>0.1088+0.0385+0.0269</f>
        <v>0.17419999999999999</v>
      </c>
      <c r="F18" s="34">
        <v>0.14990000000000001</v>
      </c>
      <c r="G18" s="34">
        <v>0.12620000000000001</v>
      </c>
      <c r="H18" s="34">
        <v>2.5100000000000001E-2</v>
      </c>
      <c r="I18" s="35">
        <f>B18+C18+D18+E18+F18+G18+H18</f>
        <v>0.99990000000000001</v>
      </c>
      <c r="J18" s="34">
        <f>B18+C18+D18</f>
        <v>0.52449999999999997</v>
      </c>
      <c r="K18" s="34">
        <f>E18+F18+G18</f>
        <v>0.45030000000000003</v>
      </c>
      <c r="L18" s="34">
        <f>H18</f>
        <v>2.5100000000000001E-2</v>
      </c>
      <c r="M18" s="34">
        <f>J18+K18+L18</f>
        <v>0.99990000000000001</v>
      </c>
      <c r="N18" s="34">
        <f>J18/(J18+K18)</f>
        <v>0.53805908904390642</v>
      </c>
      <c r="O18" s="34">
        <f>K18/(J18+K18)</f>
        <v>0.46194091095609358</v>
      </c>
      <c r="P18" s="6"/>
      <c r="Q18" s="21"/>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4"/>
      <c r="C19" s="34"/>
      <c r="D19" s="34"/>
      <c r="E19" s="34"/>
      <c r="F19" s="34"/>
      <c r="G19" s="34"/>
      <c r="H19" s="34"/>
      <c r="I19" s="34"/>
      <c r="J19" s="34"/>
      <c r="K19" s="34"/>
      <c r="L19" s="34"/>
      <c r="M19" s="34"/>
      <c r="N19" s="34"/>
      <c r="O19" s="34"/>
      <c r="P19" s="6"/>
      <c r="Q19" s="21"/>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4">
        <v>0.189</v>
      </c>
      <c r="C20" s="34">
        <f>0.155</f>
        <v>0.155</v>
      </c>
      <c r="D20" s="34">
        <v>8.4000000000000005E-2</v>
      </c>
      <c r="E20" s="34">
        <f>0.137+0.091</f>
        <v>0.22800000000000001</v>
      </c>
      <c r="F20" s="34">
        <f>0.176+0.118</f>
        <v>0.29399999999999998</v>
      </c>
      <c r="G20" s="34">
        <v>3.3000000000000002E-2</v>
      </c>
      <c r="H20" s="34">
        <v>1.7000000000000001E-2</v>
      </c>
      <c r="I20" s="35">
        <f>B20+C20+D20+E20+F20+G20+H20</f>
        <v>1</v>
      </c>
      <c r="J20" s="34">
        <f>B20+C20+D20</f>
        <v>0.42799999999999999</v>
      </c>
      <c r="K20" s="34">
        <f>E20+F20+G20</f>
        <v>0.55500000000000005</v>
      </c>
      <c r="L20" s="34">
        <f>H20</f>
        <v>1.7000000000000001E-2</v>
      </c>
      <c r="M20" s="34">
        <f>J20+K20+L20</f>
        <v>1</v>
      </c>
      <c r="N20" s="34">
        <f>J20/(J20+K20)</f>
        <v>0.43540183112919628</v>
      </c>
      <c r="O20" s="34">
        <f>K20/(J20+K20)</f>
        <v>0.56459816887080361</v>
      </c>
      <c r="P20" s="6"/>
      <c r="Q20" s="21"/>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4"/>
      <c r="C21" s="34"/>
      <c r="D21" s="34"/>
      <c r="E21" s="34"/>
      <c r="F21" s="34"/>
      <c r="G21" s="34"/>
      <c r="H21" s="34"/>
      <c r="I21" s="34"/>
      <c r="J21" s="34"/>
      <c r="K21" s="34"/>
      <c r="L21" s="34"/>
      <c r="M21" s="34"/>
      <c r="N21" s="34"/>
      <c r="O21" s="34"/>
      <c r="P21" s="6"/>
      <c r="Q21" s="21"/>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4"/>
      <c r="C22" s="34"/>
      <c r="D22" s="34"/>
      <c r="E22" s="34"/>
      <c r="F22" s="34"/>
      <c r="G22" s="34"/>
      <c r="H22" s="34"/>
      <c r="I22" s="34"/>
      <c r="J22" s="34"/>
      <c r="K22" s="34"/>
      <c r="L22" s="34"/>
      <c r="M22" s="34"/>
      <c r="N22" s="34"/>
      <c r="O22" s="34"/>
      <c r="P22" s="6"/>
      <c r="Q22" s="21"/>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4"/>
      <c r="C23" s="34"/>
      <c r="D23" s="34"/>
      <c r="E23" s="34"/>
      <c r="F23" s="34"/>
      <c r="G23" s="34"/>
      <c r="H23" s="34"/>
      <c r="I23" s="34"/>
      <c r="J23" s="34"/>
      <c r="K23" s="34"/>
      <c r="L23" s="34"/>
      <c r="M23" s="34"/>
      <c r="N23" s="34"/>
      <c r="O23" s="34"/>
      <c r="P23" s="6"/>
      <c r="Q23" s="21"/>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4">
        <f>0.2187</f>
        <v>0.21870000000000001</v>
      </c>
      <c r="C24" s="34">
        <f>0.1243+0.0198</f>
        <v>0.14410000000000001</v>
      </c>
      <c r="D24" s="34">
        <v>7.4200000000000002E-2</v>
      </c>
      <c r="E24" s="34">
        <f>0.0916+0.0732+0.0233</f>
        <v>0.18809999999999999</v>
      </c>
      <c r="F24" s="34">
        <f>0.3206+0.0455</f>
        <v>0.36609999999999998</v>
      </c>
      <c r="G24" s="34">
        <v>7.6E-3</v>
      </c>
      <c r="H24" s="34">
        <v>1.1999999999999999E-3</v>
      </c>
      <c r="I24" s="35">
        <f>B24+C24+D24+E24+F24+G24+H24</f>
        <v>1</v>
      </c>
      <c r="J24" s="34">
        <f>B24+C24+D24</f>
        <v>0.437</v>
      </c>
      <c r="K24" s="34">
        <f>E24+F24+G24</f>
        <v>0.56180000000000008</v>
      </c>
      <c r="L24" s="34">
        <f>H24</f>
        <v>1.1999999999999999E-3</v>
      </c>
      <c r="M24" s="34">
        <f>J24+K24+L24</f>
        <v>1.0000000000000002</v>
      </c>
      <c r="N24" s="34">
        <f>J24/(J24+K24)</f>
        <v>0.43752503003604321</v>
      </c>
      <c r="O24" s="34">
        <f>K24/(J24+K24)</f>
        <v>0.56247496996395674</v>
      </c>
      <c r="P24" s="6"/>
      <c r="Q24" s="21"/>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4"/>
      <c r="C25" s="34"/>
      <c r="D25" s="34"/>
      <c r="E25" s="34"/>
      <c r="F25" s="34"/>
      <c r="G25" s="34"/>
      <c r="H25" s="34"/>
      <c r="I25" s="34"/>
      <c r="J25" s="34"/>
      <c r="K25" s="34"/>
      <c r="L25" s="34"/>
      <c r="M25" s="34"/>
      <c r="N25" s="34"/>
      <c r="O25" s="34"/>
      <c r="P25" s="6"/>
      <c r="Q25" s="21"/>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4"/>
      <c r="C26" s="34"/>
      <c r="D26" s="34"/>
      <c r="E26" s="34"/>
      <c r="F26" s="34"/>
      <c r="G26" s="34"/>
      <c r="H26" s="34"/>
      <c r="I26" s="34"/>
      <c r="J26" s="34"/>
      <c r="K26" s="34"/>
      <c r="L26" s="34"/>
      <c r="M26" s="34"/>
      <c r="N26" s="34"/>
      <c r="O26" s="34"/>
      <c r="P26" s="6"/>
      <c r="Q26" s="21"/>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4"/>
      <c r="C27" s="34"/>
      <c r="D27" s="34"/>
      <c r="E27" s="34"/>
      <c r="F27" s="34"/>
      <c r="G27" s="34"/>
      <c r="H27" s="34"/>
      <c r="I27" s="34"/>
      <c r="J27" s="34"/>
      <c r="K27" s="34"/>
      <c r="L27" s="34"/>
      <c r="M27" s="34"/>
      <c r="N27" s="34"/>
      <c r="O27" s="34"/>
      <c r="P27" s="6">
        <v>0.44800000000000001</v>
      </c>
      <c r="Q27" s="21">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4"/>
      <c r="C28" s="34"/>
      <c r="D28" s="34"/>
      <c r="E28" s="34"/>
      <c r="F28" s="34"/>
      <c r="G28" s="34"/>
      <c r="H28" s="34"/>
      <c r="I28" s="34"/>
      <c r="J28" s="34"/>
      <c r="K28" s="34"/>
      <c r="L28" s="34"/>
      <c r="M28" s="34"/>
      <c r="N28" s="34"/>
      <c r="O28" s="34"/>
      <c r="P28" s="6"/>
      <c r="Q28" s="21"/>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4">
        <v>0.22459999999999999</v>
      </c>
      <c r="C29" s="34">
        <f>0.1879+0.0226-0.005</f>
        <v>0.20550000000000002</v>
      </c>
      <c r="D29" s="34">
        <v>5.0000000000000001E-3</v>
      </c>
      <c r="E29" s="34">
        <f>0.1279</f>
        <v>0.12790000000000001</v>
      </c>
      <c r="F29" s="34">
        <f>0.3775+0.0519</f>
        <v>0.4294</v>
      </c>
      <c r="G29" s="34">
        <v>5.5999999999999999E-3</v>
      </c>
      <c r="H29" s="34">
        <v>2E-3</v>
      </c>
      <c r="I29" s="35">
        <f>B29+C29+D29+E29+F29+G29+H29</f>
        <v>1</v>
      </c>
      <c r="J29" s="34">
        <f>B29+C29+D29</f>
        <v>0.43510000000000004</v>
      </c>
      <c r="K29" s="34">
        <f>E29+F29+G29</f>
        <v>0.56290000000000007</v>
      </c>
      <c r="L29" s="34">
        <f>H29</f>
        <v>2E-3</v>
      </c>
      <c r="M29" s="34">
        <f>J29+K29+L29</f>
        <v>1</v>
      </c>
      <c r="N29" s="34">
        <f>J29/(J29+K29)</f>
        <v>0.43597194388777555</v>
      </c>
      <c r="O29" s="34">
        <f>K29/(J29+K29)</f>
        <v>0.56402805611222451</v>
      </c>
      <c r="P29" s="6"/>
      <c r="Q29" s="21"/>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4">
        <v>0.2</v>
      </c>
      <c r="C30" s="34">
        <f>21.2%-0.004</f>
        <v>0.20799999999999999</v>
      </c>
      <c r="D30" s="34">
        <v>3.5999999999999999E-3</v>
      </c>
      <c r="E30" s="34">
        <f>0.103+0.055</f>
        <v>0.158</v>
      </c>
      <c r="F30" s="34">
        <f>0.381+0.041</f>
        <v>0.42199999999999999</v>
      </c>
      <c r="G30" s="34">
        <v>2E-3</v>
      </c>
      <c r="H30" s="34">
        <v>6.4000000000000003E-3</v>
      </c>
      <c r="I30" s="35">
        <f>B30+C30+D30+E30+F30+G30+H30</f>
        <v>1</v>
      </c>
      <c r="J30" s="34">
        <f>B30+C30+D30</f>
        <v>0.41160000000000002</v>
      </c>
      <c r="K30" s="34">
        <f>E30+F30+G30</f>
        <v>0.58199999999999996</v>
      </c>
      <c r="L30" s="34">
        <f>H30</f>
        <v>6.4000000000000003E-3</v>
      </c>
      <c r="M30" s="34">
        <f>J30+K30+L30</f>
        <v>1</v>
      </c>
      <c r="N30" s="34">
        <f>J30/(J30+K30)</f>
        <v>0.41425120772946861</v>
      </c>
      <c r="O30" s="34">
        <f>K30/(J30+K30)</f>
        <v>0.58574879227053134</v>
      </c>
      <c r="P30" s="6"/>
      <c r="Q30" s="21"/>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4"/>
      <c r="C31" s="34"/>
      <c r="D31" s="34"/>
      <c r="E31" s="34"/>
      <c r="F31" s="34"/>
      <c r="G31" s="34"/>
      <c r="H31" s="34"/>
      <c r="I31" s="34"/>
      <c r="J31" s="34"/>
      <c r="K31" s="34"/>
      <c r="L31" s="34"/>
      <c r="M31" s="34"/>
      <c r="N31" s="34"/>
      <c r="O31" s="34"/>
      <c r="P31" s="6"/>
      <c r="Q31" s="21"/>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4"/>
      <c r="C32" s="34"/>
      <c r="D32" s="34"/>
      <c r="E32" s="34"/>
      <c r="F32" s="34"/>
      <c r="G32" s="34"/>
      <c r="H32" s="34"/>
      <c r="I32" s="34"/>
      <c r="J32" s="34"/>
      <c r="K32" s="34"/>
      <c r="L32" s="34"/>
      <c r="M32" s="34"/>
      <c r="N32" s="34"/>
      <c r="O32" s="34"/>
      <c r="P32" s="10"/>
      <c r="Q32" s="22"/>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4"/>
      <c r="C33" s="34"/>
      <c r="D33" s="34"/>
      <c r="E33" s="34"/>
      <c r="F33" s="34"/>
      <c r="G33" s="34"/>
      <c r="H33" s="34"/>
      <c r="I33" s="34"/>
      <c r="J33" s="34"/>
      <c r="K33" s="34"/>
      <c r="L33" s="34"/>
      <c r="M33" s="34"/>
      <c r="N33" s="34"/>
      <c r="O33" s="34"/>
      <c r="P33" s="6"/>
      <c r="Q33" s="21"/>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4"/>
      <c r="C34" s="34"/>
      <c r="D34" s="34"/>
      <c r="E34" s="34"/>
      <c r="F34" s="34"/>
      <c r="G34" s="34"/>
      <c r="H34" s="34"/>
      <c r="I34" s="34"/>
      <c r="J34" s="34"/>
      <c r="K34" s="34"/>
      <c r="L34" s="34"/>
      <c r="M34" s="34"/>
      <c r="N34" s="34"/>
      <c r="O34" s="34"/>
      <c r="P34" s="6"/>
      <c r="Q34" s="21"/>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4">
        <f>0.213+0.013</f>
        <v>0.22600000000000001</v>
      </c>
      <c r="C35" s="34">
        <f>0.189+0.028+0.02-0.017</f>
        <v>0.21999999999999997</v>
      </c>
      <c r="D35" s="34">
        <v>1.72E-2</v>
      </c>
      <c r="E35" s="34">
        <f>0.124+0.069+0.039</f>
        <v>0.23200000000000001</v>
      </c>
      <c r="F35" s="34">
        <f>0.239+0.04</f>
        <v>0.27899999999999997</v>
      </c>
      <c r="G35" s="34">
        <v>5.0000000000000001E-3</v>
      </c>
      <c r="H35" s="34">
        <v>2.0799999999999999E-2</v>
      </c>
      <c r="I35" s="35">
        <f>B35+C35+D35+E35+F35+G35+H35</f>
        <v>1</v>
      </c>
      <c r="J35" s="34">
        <f>B35+C35+D35</f>
        <v>0.46319999999999995</v>
      </c>
      <c r="K35" s="34">
        <f>E35+F35+G35</f>
        <v>0.51600000000000001</v>
      </c>
      <c r="L35" s="34">
        <f>H35</f>
        <v>2.0799999999999999E-2</v>
      </c>
      <c r="M35" s="34">
        <f>J35+K35+L35</f>
        <v>1</v>
      </c>
      <c r="N35" s="34">
        <f>J35/(J35+K35)</f>
        <v>0.47303921568627449</v>
      </c>
      <c r="O35" s="34">
        <f>K35/(J35+K35)</f>
        <v>0.52696078431372551</v>
      </c>
      <c r="P35" s="6"/>
      <c r="Q35" s="21"/>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4"/>
      <c r="C36" s="34"/>
      <c r="D36" s="34"/>
      <c r="E36" s="34"/>
      <c r="F36" s="34"/>
      <c r="G36" s="34"/>
      <c r="H36" s="34"/>
      <c r="I36" s="34"/>
      <c r="J36" s="34"/>
      <c r="K36" s="34"/>
      <c r="L36" s="34"/>
      <c r="M36" s="34"/>
      <c r="N36" s="34"/>
      <c r="O36" s="34"/>
      <c r="P36" s="6">
        <v>0.49199998378753662</v>
      </c>
      <c r="Q36" s="21">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4"/>
      <c r="C37" s="34"/>
      <c r="D37" s="34"/>
      <c r="E37" s="34"/>
      <c r="F37" s="34"/>
      <c r="G37" s="34"/>
      <c r="H37" s="34"/>
      <c r="I37" s="34"/>
      <c r="J37" s="34"/>
      <c r="K37" s="34"/>
      <c r="L37" s="34"/>
      <c r="M37" s="34"/>
      <c r="N37" s="34"/>
      <c r="O37" s="34"/>
      <c r="P37" s="6"/>
      <c r="Q37" s="21"/>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4"/>
      <c r="C38" s="34"/>
      <c r="D38" s="34"/>
      <c r="E38" s="34"/>
      <c r="F38" s="34"/>
      <c r="G38" s="34"/>
      <c r="H38" s="34"/>
      <c r="I38" s="34"/>
      <c r="J38" s="34"/>
      <c r="K38" s="34"/>
      <c r="L38" s="34"/>
      <c r="M38" s="34"/>
      <c r="N38" s="34"/>
      <c r="O38" s="34"/>
      <c r="P38" s="6"/>
      <c r="Q38" s="21"/>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4"/>
      <c r="C39" s="34"/>
      <c r="D39" s="34"/>
      <c r="E39" s="34"/>
      <c r="F39" s="34"/>
      <c r="G39" s="34"/>
      <c r="H39" s="34"/>
      <c r="I39" s="34"/>
      <c r="J39" s="34"/>
      <c r="K39" s="34"/>
      <c r="L39" s="34"/>
      <c r="M39" s="34"/>
      <c r="N39" s="34"/>
      <c r="O39" s="34"/>
      <c r="P39" s="6"/>
      <c r="Q39" s="21"/>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4">
        <f>0.2061+0.0327</f>
        <v>0.23880000000000001</v>
      </c>
      <c r="C40" s="34">
        <f>0.2282+0.0218</f>
        <v>0.25</v>
      </c>
      <c r="D40" s="34">
        <v>2.1600000000000001E-2</v>
      </c>
      <c r="E40" s="34">
        <f>0.2137+0.0234</f>
        <v>0.23710000000000001</v>
      </c>
      <c r="F40" s="34">
        <f>0.2252+0.01</f>
        <v>0.23520000000000002</v>
      </c>
      <c r="G40" s="34">
        <f>0.0029+0.0046</f>
        <v>7.4999999999999997E-3</v>
      </c>
      <c r="H40" s="34">
        <v>9.7999999999999997E-3</v>
      </c>
      <c r="I40" s="35">
        <f>B40+C40+D40+E40+F40+G40+H40</f>
        <v>0.99999999999999989</v>
      </c>
      <c r="J40" s="34">
        <f>B40+C40+D40</f>
        <v>0.51039999999999996</v>
      </c>
      <c r="K40" s="34">
        <f>E40+F40+G40</f>
        <v>0.47980000000000006</v>
      </c>
      <c r="L40" s="34">
        <f>H40</f>
        <v>9.7999999999999997E-3</v>
      </c>
      <c r="M40" s="34">
        <f>J40+K40+L40</f>
        <v>1</v>
      </c>
      <c r="N40" s="34">
        <f>J40/(J40+K40)</f>
        <v>0.51545142395475663</v>
      </c>
      <c r="O40" s="34">
        <f>K40/(J40+K40)</f>
        <v>0.48454857604524348</v>
      </c>
      <c r="P40" s="6"/>
      <c r="Q40" s="21"/>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4"/>
      <c r="C41" s="34"/>
      <c r="D41" s="34"/>
      <c r="E41" s="34"/>
      <c r="F41" s="34"/>
      <c r="G41" s="34"/>
      <c r="H41" s="34"/>
      <c r="I41" s="34"/>
      <c r="J41" s="34"/>
      <c r="K41" s="34"/>
      <c r="L41" s="34"/>
      <c r="M41" s="34"/>
      <c r="N41" s="34"/>
      <c r="O41" s="34"/>
      <c r="P41" s="6"/>
      <c r="Q41" s="21"/>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4"/>
      <c r="C42" s="34"/>
      <c r="D42" s="34"/>
      <c r="E42" s="34"/>
      <c r="F42" s="34"/>
      <c r="G42" s="34"/>
      <c r="H42" s="34"/>
      <c r="I42" s="34"/>
      <c r="J42" s="34"/>
      <c r="K42" s="34"/>
      <c r="L42" s="34"/>
      <c r="M42" s="34"/>
      <c r="N42" s="34"/>
      <c r="O42" s="34"/>
      <c r="P42" s="6"/>
      <c r="Q42" s="21"/>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4">
        <f>0.1613+0.0132</f>
        <v>0.17449999999999999</v>
      </c>
      <c r="C43" s="34">
        <f>0.3603+0.008+0.0107</f>
        <v>0.379</v>
      </c>
      <c r="D43" s="34">
        <v>1.41E-2</v>
      </c>
      <c r="E43" s="34">
        <f>0.1917</f>
        <v>0.19170000000000001</v>
      </c>
      <c r="F43" s="34">
        <f>0.2083+0.0283</f>
        <v>0.2366</v>
      </c>
      <c r="G43" s="34">
        <v>3.5000000000000001E-3</v>
      </c>
      <c r="H43" s="34">
        <v>5.9999999999999995E-4</v>
      </c>
      <c r="I43" s="35">
        <f>B43+C43+D43+E43+F43+G43+H43</f>
        <v>1</v>
      </c>
      <c r="J43" s="34">
        <f>B43+C43+D43</f>
        <v>0.56759999999999999</v>
      </c>
      <c r="K43" s="34">
        <f>E43+F43+G43</f>
        <v>0.43180000000000002</v>
      </c>
      <c r="L43" s="34">
        <f>H43</f>
        <v>5.9999999999999995E-4</v>
      </c>
      <c r="M43" s="34">
        <f>J43+K43+L43</f>
        <v>1</v>
      </c>
      <c r="N43" s="34">
        <f>J43/(J43+K43)</f>
        <v>0.56794076445867514</v>
      </c>
      <c r="O43" s="34">
        <f>K43/(J43+K43)</f>
        <v>0.4320592355413248</v>
      </c>
      <c r="P43" s="6">
        <v>0.52</v>
      </c>
      <c r="Q43" s="21">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4"/>
      <c r="C44" s="34"/>
      <c r="D44" s="34"/>
      <c r="E44" s="34"/>
      <c r="F44" s="34"/>
      <c r="G44" s="34"/>
      <c r="H44" s="34"/>
      <c r="I44" s="34"/>
      <c r="J44" s="34"/>
      <c r="K44" s="34"/>
      <c r="L44" s="34"/>
      <c r="M44" s="34"/>
      <c r="N44" s="34"/>
      <c r="O44" s="34"/>
      <c r="P44" s="6"/>
      <c r="Q44" s="21"/>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4"/>
      <c r="C45" s="34"/>
      <c r="D45" s="34"/>
      <c r="E45" s="34"/>
      <c r="F45" s="34"/>
      <c r="G45" s="34"/>
      <c r="H45" s="34"/>
      <c r="I45" s="34"/>
      <c r="J45" s="34"/>
      <c r="K45" s="34"/>
      <c r="L45" s="34"/>
      <c r="M45" s="34"/>
      <c r="N45" s="34"/>
      <c r="O45" s="34"/>
      <c r="P45" s="6"/>
      <c r="Q45" s="21"/>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4"/>
      <c r="C46" s="34"/>
      <c r="D46" s="34"/>
      <c r="E46" s="34"/>
      <c r="F46" s="34"/>
      <c r="G46" s="34"/>
      <c r="H46" s="34"/>
      <c r="I46" s="34"/>
      <c r="J46" s="34"/>
      <c r="K46" s="34"/>
      <c r="L46" s="34"/>
      <c r="M46" s="34"/>
      <c r="N46" s="34"/>
      <c r="O46" s="34"/>
      <c r="P46" s="6"/>
      <c r="Q46" s="21"/>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4"/>
      <c r="C47" s="34"/>
      <c r="D47" s="34"/>
      <c r="E47" s="34"/>
      <c r="F47" s="34"/>
      <c r="G47" s="34"/>
      <c r="H47" s="34"/>
      <c r="I47" s="34"/>
      <c r="J47" s="34"/>
      <c r="K47" s="34"/>
      <c r="L47" s="34"/>
      <c r="M47" s="34"/>
      <c r="N47" s="34"/>
      <c r="O47" s="34"/>
      <c r="P47" s="6"/>
      <c r="Q47" s="21"/>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4">
        <f>0.0978+0.0154</f>
        <v>0.1132</v>
      </c>
      <c r="C48" s="34">
        <f>0.3102+0.0121+0.0107</f>
        <v>0.33299999999999996</v>
      </c>
      <c r="D48" s="34">
        <v>3.8E-3</v>
      </c>
      <c r="E48" s="34">
        <f>0.5*0.2144+0.0831</f>
        <v>0.1903</v>
      </c>
      <c r="F48" s="34">
        <f>0.5*0.2144+0.1122+0.0387</f>
        <v>0.2581</v>
      </c>
      <c r="G48" s="34">
        <f>0.0965+0.002</f>
        <v>9.8500000000000004E-2</v>
      </c>
      <c r="H48" s="34">
        <v>3.0999999999999999E-3</v>
      </c>
      <c r="I48" s="35">
        <f>B48+C48+D48+E48+F48+G48+H48</f>
        <v>1</v>
      </c>
      <c r="J48" s="34">
        <f>B48+C48+D48</f>
        <v>0.44999999999999996</v>
      </c>
      <c r="K48" s="34">
        <f>E48+F48+G48</f>
        <v>0.54690000000000005</v>
      </c>
      <c r="L48" s="34">
        <f>H48</f>
        <v>3.0999999999999999E-3</v>
      </c>
      <c r="M48" s="34">
        <f>J48+K48+L48</f>
        <v>1</v>
      </c>
      <c r="N48" s="34">
        <f>J48/(J48+K48)</f>
        <v>0.45139933794763765</v>
      </c>
      <c r="O48" s="34">
        <f>K48/(J48+K48)</f>
        <v>0.54860066205236235</v>
      </c>
      <c r="P48" s="6"/>
      <c r="Q48" s="21"/>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4"/>
      <c r="C49" s="34"/>
      <c r="D49" s="34"/>
      <c r="E49" s="34"/>
      <c r="F49" s="34"/>
      <c r="G49" s="34"/>
      <c r="H49" s="34"/>
      <c r="I49" s="34"/>
      <c r="J49" s="34"/>
      <c r="K49" s="34"/>
      <c r="L49" s="34"/>
      <c r="M49" s="34"/>
      <c r="N49" s="34"/>
      <c r="O49" s="34"/>
      <c r="P49" s="6"/>
      <c r="Q49" s="21"/>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4">
        <f>0.0036+0.1132</f>
        <v>0.1168</v>
      </c>
      <c r="C50" s="34">
        <f>0.3476+0.0165+0.0035</f>
        <v>0.36760000000000004</v>
      </c>
      <c r="D50" s="34">
        <v>1.14E-2</v>
      </c>
      <c r="E50" s="34">
        <f>0.185</f>
        <v>0.185</v>
      </c>
      <c r="F50" s="34">
        <f>0.1918+0.0285</f>
        <v>0.2203</v>
      </c>
      <c r="G50" s="34">
        <f>0.0966+0.0013</f>
        <v>9.7900000000000001E-2</v>
      </c>
      <c r="H50" s="34">
        <v>1E-3</v>
      </c>
      <c r="I50" s="35">
        <f>B50+C50+D50+E50+F50+G50+H50</f>
        <v>1</v>
      </c>
      <c r="J50" s="34">
        <f>B50+C50+D50</f>
        <v>0.49580000000000007</v>
      </c>
      <c r="K50" s="34">
        <f>E50+F50+G50</f>
        <v>0.50319999999999998</v>
      </c>
      <c r="L50" s="34">
        <f>H50</f>
        <v>1E-3</v>
      </c>
      <c r="M50" s="34">
        <f>J50+K50+L50</f>
        <v>1</v>
      </c>
      <c r="N50" s="34">
        <f>J50/(J50+K50)</f>
        <v>0.49629629629629629</v>
      </c>
      <c r="O50" s="34">
        <f>K50/(J50+K50)</f>
        <v>0.50370370370370365</v>
      </c>
      <c r="P50" s="6">
        <v>0.54000002145767212</v>
      </c>
      <c r="Q50" s="21">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4"/>
      <c r="C51" s="34"/>
      <c r="D51" s="34"/>
      <c r="E51" s="34"/>
      <c r="F51" s="34"/>
      <c r="G51" s="34"/>
      <c r="H51" s="34"/>
      <c r="I51" s="34"/>
      <c r="J51" s="34"/>
      <c r="K51" s="34"/>
      <c r="L51" s="34"/>
      <c r="M51" s="34"/>
      <c r="N51" s="34"/>
      <c r="O51" s="34"/>
      <c r="P51" s="6"/>
      <c r="Q51" s="21"/>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4"/>
      <c r="C52" s="34"/>
      <c r="D52" s="34"/>
      <c r="E52" s="34"/>
      <c r="F52" s="34"/>
      <c r="G52" s="34"/>
      <c r="H52" s="34"/>
      <c r="I52" s="34"/>
      <c r="J52" s="34"/>
      <c r="K52" s="34"/>
      <c r="L52" s="34"/>
      <c r="M52" s="34"/>
      <c r="N52" s="34"/>
      <c r="O52" s="34"/>
      <c r="P52" s="6"/>
      <c r="Q52" s="21"/>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4"/>
      <c r="C53" s="34"/>
      <c r="D53" s="34"/>
      <c r="E53" s="34"/>
      <c r="F53" s="34"/>
      <c r="G53" s="34"/>
      <c r="H53" s="34"/>
      <c r="I53" s="34"/>
      <c r="J53" s="34"/>
      <c r="K53" s="34"/>
      <c r="L53" s="34"/>
      <c r="M53" s="34"/>
      <c r="N53" s="34"/>
      <c r="O53" s="34"/>
      <c r="P53" s="6"/>
      <c r="Q53" s="21"/>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4"/>
      <c r="C54" s="34"/>
      <c r="D54" s="34"/>
      <c r="E54" s="34"/>
      <c r="F54" s="34"/>
      <c r="G54" s="34"/>
      <c r="H54" s="34"/>
      <c r="I54" s="34"/>
      <c r="J54" s="34"/>
      <c r="K54" s="34"/>
      <c r="L54" s="34"/>
      <c r="M54" s="34"/>
      <c r="N54" s="34"/>
      <c r="O54" s="34"/>
      <c r="P54" s="6"/>
      <c r="Q54" s="21"/>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4">
        <f>0.0167+0.0919</f>
        <v>0.1086</v>
      </c>
      <c r="C55" s="34">
        <f>0.174+0.0273+0.0403+0.0361+0.025+0.0056-0.009</f>
        <v>0.29930000000000001</v>
      </c>
      <c r="D55" s="34">
        <v>8.9999999999999993E-3</v>
      </c>
      <c r="E55" s="34">
        <f>0.1864+0.0028</f>
        <v>0.18920000000000001</v>
      </c>
      <c r="F55" s="34">
        <f>0.1983+0.0441</f>
        <v>0.2424</v>
      </c>
      <c r="G55" s="34">
        <f>0.1242+0.0014</f>
        <v>0.12560000000000002</v>
      </c>
      <c r="H55" s="34">
        <f>0.0007+0.013+0.0122</f>
        <v>2.5899999999999999E-2</v>
      </c>
      <c r="I55" s="35">
        <f>B55+C55+D55+E55+F55+G55+H55</f>
        <v>1</v>
      </c>
      <c r="J55" s="34">
        <f>B55+C55+D55</f>
        <v>0.41690000000000005</v>
      </c>
      <c r="K55" s="34">
        <f>E55+F55+G55</f>
        <v>0.55720000000000003</v>
      </c>
      <c r="L55" s="34">
        <f>H55</f>
        <v>2.5899999999999999E-2</v>
      </c>
      <c r="M55" s="34">
        <f>J55+K55+L55</f>
        <v>1</v>
      </c>
      <c r="N55" s="34">
        <f>J55/(J55+K55)</f>
        <v>0.42798480648804027</v>
      </c>
      <c r="O55" s="34">
        <f>K55/(J55+K55)</f>
        <v>0.57201519351195973</v>
      </c>
      <c r="P55" s="6"/>
      <c r="Q55" s="21"/>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4"/>
      <c r="C56" s="34"/>
      <c r="D56" s="34"/>
      <c r="E56" s="34"/>
      <c r="F56" s="34"/>
      <c r="G56" s="34"/>
      <c r="H56" s="34"/>
      <c r="I56" s="34"/>
      <c r="J56" s="34"/>
      <c r="K56" s="34"/>
      <c r="L56" s="34"/>
      <c r="M56" s="34"/>
      <c r="N56" s="34"/>
      <c r="O56" s="34"/>
      <c r="P56" s="6"/>
      <c r="Q56" s="21"/>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4"/>
      <c r="C57" s="34"/>
      <c r="D57" s="34"/>
      <c r="E57" s="34"/>
      <c r="F57" s="34"/>
      <c r="G57" s="34"/>
      <c r="H57" s="34"/>
      <c r="I57" s="34"/>
      <c r="J57" s="34"/>
      <c r="K57" s="34"/>
      <c r="L57" s="34"/>
      <c r="M57" s="34"/>
      <c r="N57" s="34"/>
      <c r="O57" s="34"/>
      <c r="P57" s="6">
        <v>0.47257512807846069</v>
      </c>
      <c r="Q57" s="21">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4"/>
      <c r="C58" s="34"/>
      <c r="D58" s="34"/>
      <c r="E58" s="34"/>
      <c r="F58" s="34"/>
      <c r="G58" s="34"/>
      <c r="H58" s="34"/>
      <c r="I58" s="34"/>
      <c r="J58" s="34"/>
      <c r="K58" s="34"/>
      <c r="L58" s="34"/>
      <c r="M58" s="34"/>
      <c r="N58" s="34"/>
      <c r="O58" s="34"/>
      <c r="P58" s="6"/>
      <c r="Q58" s="21"/>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4">
        <f>0.0994+0.0252</f>
        <v>0.1246</v>
      </c>
      <c r="C59" s="34">
        <f>0.2353+0.0681+0.0279</f>
        <v>0.33129999999999998</v>
      </c>
      <c r="D59" s="34">
        <v>1.4500000000000001E-2</v>
      </c>
      <c r="E59" s="34">
        <f>0.1421</f>
        <v>0.1421</v>
      </c>
      <c r="F59" s="34">
        <f>0.157+0.0659</f>
        <v>0.22289999999999999</v>
      </c>
      <c r="G59" s="34">
        <f>0.1494+0.0001</f>
        <v>0.14949999999999999</v>
      </c>
      <c r="H59" s="34">
        <f>0.0147+0.0004</f>
        <v>1.5099999999999999E-2</v>
      </c>
      <c r="I59" s="35">
        <f>B59+C59+D59+E59+F59+G59+H59</f>
        <v>1</v>
      </c>
      <c r="J59" s="34">
        <f>B59+C59+D59</f>
        <v>0.47039999999999998</v>
      </c>
      <c r="K59" s="34">
        <f>E59+F59+G59</f>
        <v>0.51449999999999996</v>
      </c>
      <c r="L59" s="34">
        <f>H59</f>
        <v>1.5099999999999999E-2</v>
      </c>
      <c r="M59" s="34">
        <f>J59+K59+L59</f>
        <v>0.99999999999999989</v>
      </c>
      <c r="N59" s="34">
        <f>J59/(J59+K59)</f>
        <v>0.47761194029850751</v>
      </c>
      <c r="O59" s="34">
        <f>K59/(J59+K59)</f>
        <v>0.5223880597014926</v>
      </c>
      <c r="P59" s="6"/>
      <c r="Q59" s="21"/>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4"/>
      <c r="C60" s="34"/>
      <c r="D60" s="34"/>
      <c r="E60" s="34"/>
      <c r="F60" s="34"/>
      <c r="G60" s="34"/>
      <c r="H60" s="34"/>
      <c r="I60" s="35"/>
      <c r="J60" s="34"/>
      <c r="K60" s="34"/>
      <c r="L60" s="34"/>
      <c r="M60" s="34"/>
      <c r="N60" s="34"/>
      <c r="O60" s="34"/>
      <c r="P60" s="6"/>
      <c r="Q60" s="21"/>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4"/>
      <c r="C61" s="34"/>
      <c r="D61" s="34"/>
      <c r="E61" s="34"/>
      <c r="F61" s="34"/>
      <c r="G61" s="34"/>
      <c r="H61" s="34"/>
      <c r="I61" s="35"/>
      <c r="J61" s="34"/>
      <c r="K61" s="34"/>
      <c r="L61" s="34"/>
      <c r="M61" s="34"/>
      <c r="N61" s="34"/>
      <c r="O61" s="34"/>
      <c r="P61" s="6"/>
      <c r="Q61" s="21"/>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4"/>
      <c r="C62" s="34"/>
      <c r="D62" s="34"/>
      <c r="E62" s="34"/>
      <c r="F62" s="34"/>
      <c r="G62" s="34"/>
      <c r="H62" s="34"/>
      <c r="I62" s="35"/>
      <c r="J62" s="34"/>
      <c r="K62" s="34"/>
      <c r="L62" s="34"/>
      <c r="M62" s="34"/>
      <c r="N62" s="34"/>
      <c r="O62" s="34"/>
      <c r="P62" s="6"/>
      <c r="Q62" s="21"/>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4"/>
      <c r="C63" s="34"/>
      <c r="D63" s="34"/>
      <c r="E63" s="34"/>
      <c r="F63" s="34"/>
      <c r="G63" s="34"/>
      <c r="H63" s="34"/>
      <c r="I63" s="35"/>
      <c r="J63" s="34"/>
      <c r="K63" s="34"/>
      <c r="L63" s="34"/>
      <c r="M63" s="34"/>
      <c r="N63" s="34"/>
      <c r="O63" s="34"/>
      <c r="P63" s="6"/>
      <c r="Q63" s="21"/>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4">
        <f>0.0482+0.012+0.0127+0.0032</f>
        <v>7.6100000000000001E-2</v>
      </c>
      <c r="C64" s="34">
        <f>0.3726-0.0482+0.0117-0.0154</f>
        <v>0.32069999999999993</v>
      </c>
      <c r="D64" s="34">
        <v>1.54E-2</v>
      </c>
      <c r="E64" s="34">
        <f>0.0485+0.0365</f>
        <v>8.4999999999999992E-2</v>
      </c>
      <c r="F64" s="34">
        <f>0.4331-E64</f>
        <v>0.34809999999999997</v>
      </c>
      <c r="G64" s="34">
        <f>0.1134+0.0109+0.0024</f>
        <v>0.12670000000000001</v>
      </c>
      <c r="H64" s="34">
        <f>0.0167+0.0026+0.0087</f>
        <v>2.7999999999999997E-2</v>
      </c>
      <c r="I64" s="35">
        <f>B64+C64+D64+E64+F64+G64+H64</f>
        <v>1</v>
      </c>
      <c r="J64" s="34">
        <f>B64+C64+D64</f>
        <v>0.41219999999999996</v>
      </c>
      <c r="K64" s="34">
        <f>E64+F64+G64</f>
        <v>0.55979999999999996</v>
      </c>
      <c r="L64" s="34">
        <f>H64</f>
        <v>2.7999999999999997E-2</v>
      </c>
      <c r="M64" s="34">
        <f>J64+K64+L64</f>
        <v>1</v>
      </c>
      <c r="N64" s="34">
        <f>J64/(J64+K64)</f>
        <v>0.42407407407407405</v>
      </c>
      <c r="O64" s="34">
        <f>K64/(J64+K64)</f>
        <v>0.57592592592592595</v>
      </c>
      <c r="P64" s="6"/>
      <c r="Q64" s="21"/>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4"/>
      <c r="C65" s="34"/>
      <c r="D65" s="34"/>
      <c r="E65" s="34"/>
      <c r="F65" s="34"/>
      <c r="G65" s="34"/>
      <c r="H65" s="34"/>
      <c r="I65" s="35"/>
      <c r="J65" s="34"/>
      <c r="K65" s="34"/>
      <c r="L65" s="34"/>
      <c r="M65" s="34"/>
      <c r="N65" s="34"/>
      <c r="O65" s="34"/>
      <c r="P65" s="6"/>
      <c r="Q65" s="21"/>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4"/>
      <c r="C66" s="34"/>
      <c r="D66" s="34"/>
      <c r="E66" s="34"/>
      <c r="F66" s="34"/>
      <c r="G66" s="34"/>
      <c r="H66" s="34"/>
      <c r="I66" s="35"/>
      <c r="J66" s="34"/>
      <c r="K66" s="34"/>
      <c r="L66" s="34"/>
      <c r="M66" s="34"/>
      <c r="N66" s="34"/>
      <c r="O66" s="34"/>
      <c r="P66" s="6"/>
      <c r="Q66" s="21"/>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4"/>
      <c r="C67" s="34"/>
      <c r="D67" s="34"/>
      <c r="E67" s="34"/>
      <c r="F67" s="34"/>
      <c r="G67" s="34"/>
      <c r="H67" s="34"/>
      <c r="I67" s="35"/>
      <c r="J67" s="34"/>
      <c r="K67" s="34"/>
      <c r="L67" s="34"/>
      <c r="M67" s="34"/>
      <c r="N67" s="34"/>
      <c r="O67" s="34"/>
      <c r="P67" s="6"/>
      <c r="Q67" s="21"/>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4"/>
      <c r="C68" s="34"/>
      <c r="D68" s="34"/>
      <c r="E68" s="34"/>
      <c r="F68" s="34"/>
      <c r="G68" s="34"/>
      <c r="H68" s="34"/>
      <c r="I68" s="35"/>
      <c r="J68" s="34"/>
      <c r="K68" s="34"/>
      <c r="L68" s="34"/>
      <c r="M68" s="34"/>
      <c r="N68" s="34"/>
      <c r="O68" s="34"/>
      <c r="P68" s="6"/>
      <c r="Q68" s="21"/>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4">
        <f>0.0341+0.0429</f>
        <v>7.6999999999999999E-2</v>
      </c>
      <c r="C69" s="34">
        <f>0.2473+0.0197+0.0325+0.008</f>
        <v>0.3075</v>
      </c>
      <c r="D69" s="34">
        <v>1.32E-2</v>
      </c>
      <c r="E69" s="34">
        <f>0.0761</f>
        <v>7.6100000000000001E-2</v>
      </c>
      <c r="F69" s="34">
        <f>0.0237+0.3954+0.012+0.0247</f>
        <v>0.45579999999999998</v>
      </c>
      <c r="G69" s="34">
        <f>0.0429+0.0039</f>
        <v>4.6800000000000001E-2</v>
      </c>
      <c r="H69" s="34">
        <f>0.0051+0.0082+0.0103</f>
        <v>2.3600000000000003E-2</v>
      </c>
      <c r="I69" s="35">
        <f>B69+C69+D69+E69+F69+G69+H69</f>
        <v>0.99999999999999989</v>
      </c>
      <c r="J69" s="34">
        <f>B69+C69+D69</f>
        <v>0.3977</v>
      </c>
      <c r="K69" s="34">
        <f>E69+F69+G69</f>
        <v>0.57869999999999999</v>
      </c>
      <c r="L69" s="34">
        <f>H69</f>
        <v>2.3600000000000003E-2</v>
      </c>
      <c r="M69" s="34">
        <f>J69+K69+L69</f>
        <v>0.99999999999999989</v>
      </c>
      <c r="N69" s="34">
        <f>J69/(J69+K69)</f>
        <v>0.40731257681278166</v>
      </c>
      <c r="O69" s="34">
        <f>K69/(J69+K69)</f>
        <v>0.59268742318721834</v>
      </c>
      <c r="P69" s="6">
        <v>0.46935823559761047</v>
      </c>
      <c r="Q69" s="21">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4"/>
      <c r="C70" s="34"/>
      <c r="D70" s="34"/>
      <c r="E70" s="34"/>
      <c r="F70" s="34"/>
      <c r="G70" s="34"/>
      <c r="H70" s="34"/>
      <c r="I70" s="35"/>
      <c r="J70" s="34"/>
      <c r="K70" s="34"/>
      <c r="L70" s="34"/>
      <c r="M70" s="34"/>
      <c r="N70" s="34"/>
      <c r="O70" s="34"/>
      <c r="P70" s="6"/>
      <c r="Q70" s="21"/>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4"/>
      <c r="C71" s="34"/>
      <c r="D71" s="34"/>
      <c r="E71" s="34"/>
      <c r="F71" s="34"/>
      <c r="G71" s="34"/>
      <c r="H71" s="34"/>
      <c r="I71" s="35"/>
      <c r="J71" s="34"/>
      <c r="K71" s="34"/>
      <c r="L71" s="34"/>
      <c r="M71" s="34"/>
      <c r="N71" s="34"/>
      <c r="O71" s="34"/>
      <c r="P71" s="6"/>
      <c r="Q71" s="21"/>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4"/>
      <c r="C72" s="34"/>
      <c r="D72" s="34"/>
      <c r="E72" s="34"/>
      <c r="F72" s="34"/>
      <c r="G72" s="34"/>
      <c r="H72" s="34"/>
      <c r="I72" s="35"/>
      <c r="J72" s="34"/>
      <c r="K72" s="34"/>
      <c r="L72" s="34"/>
      <c r="M72" s="34"/>
      <c r="N72" s="34"/>
      <c r="O72" s="34"/>
      <c r="P72" s="6"/>
      <c r="Q72" s="21"/>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4"/>
      <c r="C73" s="34"/>
      <c r="D73" s="34"/>
      <c r="E73" s="34"/>
      <c r="F73" s="34"/>
      <c r="G73" s="34"/>
      <c r="H73" s="34"/>
      <c r="I73" s="35"/>
      <c r="J73" s="34"/>
      <c r="K73" s="34"/>
      <c r="L73" s="34"/>
      <c r="M73" s="34"/>
      <c r="N73" s="34"/>
      <c r="O73" s="34"/>
      <c r="P73" s="6"/>
      <c r="Q73" s="21"/>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4">
        <f>0.0098+0.0691</f>
        <v>7.8899999999999998E-2</v>
      </c>
      <c r="C74" s="34">
        <f>0.2935+0.034+0.0546+0.0096</f>
        <v>0.39169999999999999</v>
      </c>
      <c r="D74" s="34">
        <v>1.6500000000000001E-2</v>
      </c>
      <c r="E74" s="34">
        <f>0.0177+0.006+0.0124+0.022</f>
        <v>5.8099999999999999E-2</v>
      </c>
      <c r="F74" s="34">
        <f>0.2712+0.0351</f>
        <v>0.30630000000000002</v>
      </c>
      <c r="G74" s="34">
        <f>0.136+0.0019</f>
        <v>0.13790000000000002</v>
      </c>
      <c r="H74" s="34">
        <f>0.0056+0.005</f>
        <v>1.06E-2</v>
      </c>
      <c r="I74" s="35">
        <f>B74+C74+D74+E74+F74+G74+H74</f>
        <v>1</v>
      </c>
      <c r="J74" s="34">
        <f>B74+C74+D74</f>
        <v>0.48710000000000003</v>
      </c>
      <c r="K74" s="34">
        <f>E74+F74+G74</f>
        <v>0.50229999999999997</v>
      </c>
      <c r="L74" s="34">
        <f>H74</f>
        <v>1.06E-2</v>
      </c>
      <c r="M74" s="34">
        <f>J74+K74+L74</f>
        <v>1</v>
      </c>
      <c r="N74" s="34">
        <f>J74/(J74+K74)</f>
        <v>0.49231857691530223</v>
      </c>
      <c r="O74" s="34">
        <f>K74/(J74+K74)</f>
        <v>0.50768142308469777</v>
      </c>
      <c r="P74" s="6">
        <v>0.51633661985397339</v>
      </c>
      <c r="Q74" s="21">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4"/>
      <c r="C75" s="34"/>
      <c r="D75" s="34"/>
      <c r="E75" s="34"/>
      <c r="F75" s="34"/>
      <c r="G75" s="34"/>
      <c r="H75" s="34"/>
      <c r="I75" s="35"/>
      <c r="J75" s="34"/>
      <c r="K75" s="34"/>
      <c r="L75" s="34"/>
      <c r="M75" s="34"/>
      <c r="N75" s="34"/>
      <c r="O75" s="34"/>
      <c r="P75" s="6"/>
      <c r="Q75" s="21"/>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4"/>
      <c r="C76" s="34"/>
      <c r="D76" s="34"/>
      <c r="E76" s="34"/>
      <c r="F76" s="34"/>
      <c r="G76" s="34"/>
      <c r="H76" s="34"/>
      <c r="I76" s="35"/>
      <c r="J76" s="34"/>
      <c r="K76" s="34"/>
      <c r="L76" s="34"/>
      <c r="M76" s="34"/>
      <c r="N76" s="34"/>
      <c r="O76" s="34"/>
      <c r="P76" s="6"/>
      <c r="Q76" s="21"/>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4"/>
      <c r="C77" s="34"/>
      <c r="D77" s="34"/>
      <c r="E77" s="34"/>
      <c r="F77" s="34"/>
      <c r="G77" s="34"/>
      <c r="H77" s="34"/>
      <c r="I77" s="35"/>
      <c r="J77" s="34"/>
      <c r="K77" s="34"/>
      <c r="L77" s="34"/>
      <c r="M77" s="34"/>
      <c r="N77" s="34"/>
      <c r="O77" s="34"/>
      <c r="P77" s="6"/>
      <c r="Q77" s="21"/>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4"/>
      <c r="C78" s="34"/>
      <c r="D78" s="34"/>
      <c r="E78" s="34"/>
      <c r="F78" s="34"/>
      <c r="G78" s="34"/>
      <c r="H78" s="34"/>
      <c r="I78" s="35"/>
      <c r="J78" s="34"/>
      <c r="K78" s="34"/>
      <c r="L78" s="34"/>
      <c r="M78" s="34"/>
      <c r="N78" s="34"/>
      <c r="O78" s="34"/>
      <c r="P78" s="6"/>
      <c r="Q78" s="21"/>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4">
        <f>0.0077+0.0272+0.1103</f>
        <v>0.1452</v>
      </c>
      <c r="C79" s="34">
        <f>0.0744+0.016+0.043</f>
        <v>0.13339999999999999</v>
      </c>
      <c r="D79" s="34">
        <f>0.0047+0.5*(0.2821+0.0412)</f>
        <v>0.16635000000000003</v>
      </c>
      <c r="E79" s="34">
        <f>0.0303+0.0117+0.5*(0.2821+0.0412)</f>
        <v>0.20365000000000003</v>
      </c>
      <c r="F79" s="34">
        <f>0.1577+0.0276</f>
        <v>0.18530000000000002</v>
      </c>
      <c r="G79" s="34">
        <f>0.132+0.003</f>
        <v>0.13500000000000001</v>
      </c>
      <c r="H79" s="36">
        <f>0.009+0.0221</f>
        <v>3.1100000000000003E-2</v>
      </c>
      <c r="I79" s="35">
        <f>B79+C79+D79+E79+F79+G79+H79</f>
        <v>1</v>
      </c>
      <c r="J79" s="34">
        <f>B79+C79+D79</f>
        <v>0.44494999999999996</v>
      </c>
      <c r="K79" s="34">
        <f>E79+F79+G79</f>
        <v>0.52395000000000003</v>
      </c>
      <c r="L79" s="34">
        <f>H79</f>
        <v>3.1100000000000003E-2</v>
      </c>
      <c r="M79" s="34">
        <f>J79+K79+L79</f>
        <v>1</v>
      </c>
      <c r="N79" s="34">
        <f>J79/(J79+K79)</f>
        <v>0.45923211889771903</v>
      </c>
      <c r="O79" s="34">
        <f>K79/(J79+K79)</f>
        <v>0.54076788110228102</v>
      </c>
      <c r="P79" s="6"/>
      <c r="Q79" s="21"/>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4"/>
      <c r="C80" s="34"/>
      <c r="D80" s="34"/>
      <c r="E80" s="34"/>
      <c r="F80" s="34"/>
      <c r="G80" s="34"/>
      <c r="H80" s="34"/>
      <c r="I80" s="35"/>
      <c r="J80" s="34"/>
      <c r="K80" s="34"/>
      <c r="L80" s="34"/>
      <c r="M80" s="34"/>
      <c r="N80" s="34"/>
      <c r="O80" s="34"/>
      <c r="P80" s="6"/>
      <c r="Q80" s="21"/>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4"/>
      <c r="C81" s="34"/>
      <c r="D81" s="34"/>
      <c r="E81" s="34"/>
      <c r="F81" s="34"/>
      <c r="G81" s="34"/>
      <c r="H81" s="34"/>
      <c r="I81" s="34"/>
      <c r="J81" s="34"/>
      <c r="K81" s="34"/>
      <c r="L81" s="34"/>
      <c r="M81" s="34"/>
      <c r="N81" s="34"/>
      <c r="O81" s="34"/>
      <c r="P81" s="6"/>
      <c r="Q81" s="21"/>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4"/>
      <c r="C82" s="34"/>
      <c r="D82" s="34"/>
      <c r="E82" s="34"/>
      <c r="F82" s="34"/>
      <c r="G82" s="34"/>
      <c r="H82" s="34"/>
      <c r="I82" s="34"/>
      <c r="J82" s="34"/>
      <c r="K82" s="34"/>
      <c r="L82" s="34"/>
      <c r="M82" s="34"/>
      <c r="N82" s="34"/>
      <c r="O82" s="34"/>
      <c r="P82" s="17"/>
      <c r="Q82" s="24"/>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 ref="N4:N5"/>
    <mergeCell ref="O4:O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8" t="s">
        <v>39</v>
      </c>
    </row>
    <row r="2" spans="1:56" ht="18" customHeight="1" thickBot="1" x14ac:dyDescent="0.35">
      <c r="A2" s="1" t="s">
        <v>3</v>
      </c>
    </row>
    <row r="3" spans="1:56" ht="18" customHeight="1" thickTop="1" thickBot="1" x14ac:dyDescent="0.35">
      <c r="A3" s="110" t="s">
        <v>5</v>
      </c>
      <c r="B3" s="41" t="s">
        <v>40</v>
      </c>
      <c r="C3" s="41"/>
      <c r="D3" s="40"/>
      <c r="E3" s="40"/>
      <c r="F3" s="41" t="s">
        <v>38</v>
      </c>
      <c r="G3" s="40"/>
      <c r="H3" s="40"/>
      <c r="I3" s="40"/>
      <c r="J3" s="40"/>
      <c r="K3" s="40"/>
    </row>
    <row r="4" spans="1:56" ht="60" customHeight="1" thickTop="1" thickBot="1" x14ac:dyDescent="0.35">
      <c r="A4" s="119"/>
      <c r="B4" s="38" t="s">
        <v>37</v>
      </c>
      <c r="C4" s="38" t="s">
        <v>36</v>
      </c>
      <c r="D4" s="38" t="s">
        <v>35</v>
      </c>
      <c r="E4" s="38" t="s">
        <v>34</v>
      </c>
      <c r="F4" s="38" t="s">
        <v>33</v>
      </c>
      <c r="G4" s="38" t="s">
        <v>32</v>
      </c>
      <c r="H4" s="38" t="s">
        <v>31</v>
      </c>
      <c r="I4" s="38"/>
      <c r="J4" s="12"/>
      <c r="L4" s="38"/>
      <c r="N4" s="38"/>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B58"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103" ht="15.6" x14ac:dyDescent="0.3">
      <c r="A1" s="28" t="s">
        <v>168</v>
      </c>
    </row>
    <row r="2" spans="1:103" ht="18" customHeight="1" thickBot="1" x14ac:dyDescent="0.35">
      <c r="A2" s="1" t="s">
        <v>3</v>
      </c>
      <c r="B2" s="14"/>
      <c r="C2" s="14"/>
      <c r="D2" s="14"/>
      <c r="E2" s="14"/>
      <c r="F2" s="14"/>
      <c r="G2" s="14"/>
      <c r="H2" s="14"/>
      <c r="I2" s="14"/>
      <c r="J2" s="14"/>
      <c r="K2" s="14"/>
    </row>
    <row r="3" spans="1:103" ht="40.049999999999997" customHeight="1" thickTop="1" thickBot="1" x14ac:dyDescent="0.35">
      <c r="A3" s="136" t="s">
        <v>73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8"/>
    </row>
    <row r="4" spans="1:103" ht="18" customHeight="1" thickTop="1" thickBot="1" x14ac:dyDescent="0.35">
      <c r="A4" s="14"/>
      <c r="B4" s="14"/>
      <c r="C4" s="14"/>
      <c r="D4" s="14"/>
      <c r="E4" s="14"/>
      <c r="F4" s="14"/>
      <c r="G4" s="14"/>
      <c r="H4" s="14"/>
      <c r="I4" s="14"/>
      <c r="J4" s="14"/>
      <c r="K4" s="14"/>
    </row>
    <row r="5" spans="1:103" ht="18" customHeight="1" thickTop="1" thickBot="1" x14ac:dyDescent="0.35">
      <c r="A5" s="110" t="s">
        <v>5</v>
      </c>
      <c r="B5" s="135" t="s">
        <v>25</v>
      </c>
      <c r="C5" s="135"/>
      <c r="D5" s="135" t="s">
        <v>72</v>
      </c>
      <c r="E5" s="135"/>
      <c r="F5" s="135" t="s">
        <v>71</v>
      </c>
      <c r="G5" s="135"/>
      <c r="H5" s="43"/>
      <c r="I5" s="139" t="s">
        <v>70</v>
      </c>
      <c r="J5" s="89"/>
      <c r="K5" s="140"/>
      <c r="L5" s="139" t="s">
        <v>69</v>
      </c>
      <c r="M5" s="89"/>
      <c r="N5" s="140"/>
      <c r="O5" s="139" t="s">
        <v>68</v>
      </c>
      <c r="P5" s="89"/>
      <c r="Q5" s="89"/>
      <c r="R5" s="140"/>
      <c r="S5" s="120" t="s">
        <v>67</v>
      </c>
      <c r="T5" s="121"/>
      <c r="U5" s="121"/>
      <c r="V5" s="121"/>
      <c r="W5" s="121"/>
      <c r="X5" s="121"/>
      <c r="Y5" s="121"/>
      <c r="Z5" s="121"/>
      <c r="AA5" s="121"/>
      <c r="AB5" s="120" t="s">
        <v>66</v>
      </c>
      <c r="AC5" s="121"/>
      <c r="AD5" s="121"/>
      <c r="AE5" s="121"/>
      <c r="AF5" s="121"/>
      <c r="AG5" s="121"/>
      <c r="AH5" s="121"/>
      <c r="AI5" s="121"/>
      <c r="AJ5" s="121"/>
      <c r="AK5" s="1" t="s">
        <v>65</v>
      </c>
    </row>
    <row r="6" spans="1:103" ht="60" customHeight="1" thickTop="1" thickBot="1" x14ac:dyDescent="0.35">
      <c r="A6" s="119"/>
      <c r="B6" s="38" t="s">
        <v>61</v>
      </c>
      <c r="C6" s="16" t="s">
        <v>62</v>
      </c>
      <c r="D6" s="39" t="s">
        <v>64</v>
      </c>
      <c r="E6" s="39" t="s">
        <v>63</v>
      </c>
      <c r="F6" s="39" t="s">
        <v>61</v>
      </c>
      <c r="G6" s="39" t="s">
        <v>62</v>
      </c>
      <c r="H6" s="38" t="s">
        <v>61</v>
      </c>
      <c r="I6" s="38" t="s">
        <v>60</v>
      </c>
      <c r="J6" s="38" t="s">
        <v>59</v>
      </c>
      <c r="K6" s="38" t="s">
        <v>58</v>
      </c>
      <c r="L6" s="38" t="s">
        <v>57</v>
      </c>
      <c r="M6" s="38" t="s">
        <v>56</v>
      </c>
      <c r="N6" s="38" t="s">
        <v>55</v>
      </c>
      <c r="O6" s="38" t="s">
        <v>30</v>
      </c>
      <c r="P6" s="38" t="s">
        <v>29</v>
      </c>
      <c r="Q6" s="38" t="s">
        <v>28</v>
      </c>
      <c r="R6" s="38" t="s">
        <v>27</v>
      </c>
      <c r="S6" s="38" t="s">
        <v>54</v>
      </c>
      <c r="T6" s="16" t="s">
        <v>53</v>
      </c>
      <c r="U6" s="16" t="s">
        <v>52</v>
      </c>
      <c r="V6" s="16" t="s">
        <v>51</v>
      </c>
      <c r="W6" s="16" t="s">
        <v>50</v>
      </c>
      <c r="X6" s="38" t="s">
        <v>49</v>
      </c>
      <c r="Y6" s="38" t="s">
        <v>48</v>
      </c>
      <c r="Z6" s="38" t="s">
        <v>47</v>
      </c>
      <c r="AA6" s="38" t="s">
        <v>46</v>
      </c>
      <c r="AB6" s="38" t="s">
        <v>54</v>
      </c>
      <c r="AC6" s="16" t="s">
        <v>53</v>
      </c>
      <c r="AD6" s="16" t="s">
        <v>52</v>
      </c>
      <c r="AE6" s="16" t="s">
        <v>51</v>
      </c>
      <c r="AF6" s="16" t="s">
        <v>50</v>
      </c>
      <c r="AG6" s="38" t="s">
        <v>49</v>
      </c>
      <c r="AH6" s="38" t="s">
        <v>48</v>
      </c>
      <c r="AI6" s="38" t="s">
        <v>47</v>
      </c>
      <c r="AJ6" s="38" t="s">
        <v>46</v>
      </c>
      <c r="AK6" s="38" t="s">
        <v>45</v>
      </c>
      <c r="AL6" s="38" t="s">
        <v>44</v>
      </c>
      <c r="AM6" s="38" t="s">
        <v>43</v>
      </c>
      <c r="AN6" s="38"/>
      <c r="AO6" s="38"/>
      <c r="AP6" s="38"/>
      <c r="AQ6" s="38"/>
      <c r="AR6" s="38"/>
      <c r="AS6" s="38"/>
      <c r="AT6" s="38"/>
      <c r="AU6" s="38"/>
      <c r="AV6" s="38"/>
      <c r="AW6" s="38"/>
      <c r="AX6" s="38"/>
      <c r="AY6" s="38"/>
      <c r="AZ6" s="38"/>
      <c r="BA6" s="38"/>
      <c r="BC6" s="38"/>
      <c r="BD6" s="38"/>
      <c r="BE6" s="38"/>
      <c r="BF6" s="38"/>
      <c r="BG6" s="38"/>
      <c r="BI6" s="38"/>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2">
        <v>0.44244170987606046</v>
      </c>
      <c r="I19" s="42">
        <v>0.40149465685835783</v>
      </c>
      <c r="J19" s="42">
        <v>0.48541703773623901</v>
      </c>
      <c r="K19" s="42">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2">
        <v>0.46175147593021393</v>
      </c>
      <c r="I47" s="42">
        <v>0.44705455750226974</v>
      </c>
      <c r="J47" s="42">
        <v>0.47782529890537262</v>
      </c>
      <c r="K47" s="42">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26" t="s">
        <v>42</v>
      </c>
      <c r="B74" s="127"/>
      <c r="C74" s="127"/>
      <c r="D74" s="127"/>
      <c r="E74" s="127"/>
      <c r="F74" s="127"/>
      <c r="G74" s="127"/>
      <c r="H74" s="127"/>
      <c r="I74" s="127"/>
      <c r="J74" s="127"/>
      <c r="K74" s="127"/>
      <c r="L74" s="127"/>
      <c r="M74" s="127"/>
      <c r="N74" s="127"/>
      <c r="O74" s="128"/>
    </row>
    <row r="75" spans="1:103" x14ac:dyDescent="0.3">
      <c r="A75" s="129"/>
      <c r="B75" s="130"/>
      <c r="C75" s="130"/>
      <c r="D75" s="130"/>
      <c r="E75" s="130"/>
      <c r="F75" s="130"/>
      <c r="G75" s="130"/>
      <c r="H75" s="130"/>
      <c r="I75" s="130"/>
      <c r="J75" s="130"/>
      <c r="K75" s="130"/>
      <c r="L75" s="130"/>
      <c r="M75" s="130"/>
      <c r="N75" s="130"/>
      <c r="O75" s="131"/>
    </row>
    <row r="76" spans="1:103" ht="15" thickBot="1" x14ac:dyDescent="0.35">
      <c r="A76" s="132"/>
      <c r="B76" s="133"/>
      <c r="C76" s="133"/>
      <c r="D76" s="133"/>
      <c r="E76" s="133"/>
      <c r="F76" s="133"/>
      <c r="G76" s="133"/>
      <c r="H76" s="133"/>
      <c r="I76" s="133"/>
      <c r="J76" s="133"/>
      <c r="K76" s="133"/>
      <c r="L76" s="133"/>
      <c r="M76" s="133"/>
      <c r="N76" s="133"/>
      <c r="O76" s="134"/>
    </row>
    <row r="77" spans="1:103" ht="16.2" thickTop="1" x14ac:dyDescent="0.3">
      <c r="A77" s="1" t="s">
        <v>41</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B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8" t="s">
        <v>169</v>
      </c>
    </row>
    <row r="2" spans="1:97" ht="18" customHeight="1" thickBot="1" x14ac:dyDescent="0.35">
      <c r="A2" s="1" t="s">
        <v>3</v>
      </c>
      <c r="B2" s="14"/>
      <c r="C2" s="14"/>
      <c r="D2" s="14"/>
      <c r="E2" s="14"/>
      <c r="F2" s="14"/>
      <c r="G2" s="14"/>
      <c r="H2" s="14"/>
      <c r="I2" s="14"/>
      <c r="J2" s="14"/>
      <c r="K2" s="14"/>
    </row>
    <row r="3" spans="1:97" ht="40.049999999999997" customHeight="1" thickTop="1" thickBot="1" x14ac:dyDescent="0.35">
      <c r="A3" s="136" t="s">
        <v>104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row>
    <row r="4" spans="1:97" ht="18" customHeight="1" thickTop="1" thickBot="1" x14ac:dyDescent="0.35">
      <c r="A4" s="14"/>
      <c r="B4" s="14"/>
      <c r="C4" s="14"/>
      <c r="D4" s="14"/>
      <c r="E4" s="14"/>
      <c r="F4" s="14"/>
      <c r="G4" s="14"/>
      <c r="H4" s="14"/>
      <c r="I4" s="14"/>
      <c r="J4" s="14"/>
      <c r="K4" s="14"/>
      <c r="AP4" s="1" t="s">
        <v>103</v>
      </c>
    </row>
    <row r="5" spans="1:97" ht="18" customHeight="1" thickTop="1" thickBot="1" x14ac:dyDescent="0.35">
      <c r="A5" s="110" t="s">
        <v>5</v>
      </c>
      <c r="B5" s="135" t="s">
        <v>25</v>
      </c>
      <c r="C5" s="135"/>
      <c r="D5" s="135" t="s">
        <v>72</v>
      </c>
      <c r="E5" s="135"/>
      <c r="F5" s="135" t="s">
        <v>71</v>
      </c>
      <c r="G5" s="135"/>
      <c r="H5" s="43"/>
      <c r="I5" s="139" t="s">
        <v>70</v>
      </c>
      <c r="J5" s="89"/>
      <c r="K5" s="140"/>
      <c r="L5" s="139" t="s">
        <v>69</v>
      </c>
      <c r="M5" s="89"/>
      <c r="N5" s="140"/>
      <c r="O5" s="139" t="s">
        <v>68</v>
      </c>
      <c r="P5" s="89"/>
      <c r="Q5" s="89"/>
      <c r="R5" s="89"/>
      <c r="S5" s="89"/>
      <c r="T5" s="140"/>
      <c r="U5" s="143" t="s">
        <v>102</v>
      </c>
      <c r="V5" s="144"/>
      <c r="W5" s="144"/>
      <c r="X5" s="144"/>
      <c r="Y5" s="144"/>
      <c r="Z5" s="144"/>
      <c r="AA5" s="144"/>
      <c r="AB5" s="144"/>
      <c r="AC5" s="144"/>
      <c r="AD5" s="45" t="s">
        <v>80</v>
      </c>
      <c r="AE5" s="48"/>
      <c r="AF5" s="48"/>
      <c r="AG5" s="48"/>
      <c r="AH5" s="48"/>
      <c r="AI5" s="45" t="s">
        <v>101</v>
      </c>
      <c r="AJ5" s="48"/>
      <c r="AK5" s="48"/>
      <c r="AL5" s="141" t="s">
        <v>100</v>
      </c>
      <c r="AM5" s="142"/>
      <c r="AN5" s="47"/>
      <c r="AO5" s="47"/>
      <c r="AP5" s="1" t="s">
        <v>99</v>
      </c>
      <c r="AQ5" s="1" t="s">
        <v>98</v>
      </c>
      <c r="AR5" s="1" t="s">
        <v>97</v>
      </c>
    </row>
    <row r="6" spans="1:97" ht="60" customHeight="1" thickTop="1" thickBot="1" x14ac:dyDescent="0.35">
      <c r="A6" s="119"/>
      <c r="B6" s="38" t="s">
        <v>61</v>
      </c>
      <c r="C6" s="16" t="s">
        <v>62</v>
      </c>
      <c r="D6" s="39" t="s">
        <v>64</v>
      </c>
      <c r="E6" s="39" t="s">
        <v>63</v>
      </c>
      <c r="F6" s="39" t="s">
        <v>61</v>
      </c>
      <c r="G6" s="39" t="s">
        <v>62</v>
      </c>
      <c r="H6" s="38" t="s">
        <v>61</v>
      </c>
      <c r="I6" s="38" t="s">
        <v>60</v>
      </c>
      <c r="J6" s="38" t="s">
        <v>59</v>
      </c>
      <c r="K6" s="38" t="s">
        <v>58</v>
      </c>
      <c r="L6" s="38" t="s">
        <v>57</v>
      </c>
      <c r="M6" s="38" t="s">
        <v>56</v>
      </c>
      <c r="N6" s="38" t="s">
        <v>55</v>
      </c>
      <c r="O6" s="38" t="s">
        <v>30</v>
      </c>
      <c r="P6" s="38" t="s">
        <v>29</v>
      </c>
      <c r="Q6" s="38" t="s">
        <v>28</v>
      </c>
      <c r="R6" s="38" t="s">
        <v>27</v>
      </c>
      <c r="S6" s="38" t="s">
        <v>96</v>
      </c>
      <c r="T6" s="38" t="s">
        <v>95</v>
      </c>
      <c r="U6" s="38" t="s">
        <v>94</v>
      </c>
      <c r="V6" s="38" t="s">
        <v>93</v>
      </c>
      <c r="W6" s="38" t="s">
        <v>77</v>
      </c>
      <c r="X6" s="38" t="s">
        <v>75</v>
      </c>
      <c r="Y6" s="38" t="s">
        <v>92</v>
      </c>
      <c r="Z6" s="38" t="s">
        <v>91</v>
      </c>
      <c r="AA6" s="38" t="s">
        <v>93</v>
      </c>
      <c r="AB6" s="38" t="s">
        <v>77</v>
      </c>
      <c r="AC6" s="38" t="s">
        <v>75</v>
      </c>
      <c r="AD6" s="38" t="s">
        <v>92</v>
      </c>
      <c r="AE6" s="38" t="s">
        <v>91</v>
      </c>
      <c r="AF6" s="38" t="s">
        <v>77</v>
      </c>
      <c r="AG6" s="38" t="s">
        <v>76</v>
      </c>
      <c r="AH6" s="38" t="s">
        <v>75</v>
      </c>
      <c r="AI6" s="38" t="s">
        <v>90</v>
      </c>
      <c r="AJ6" s="38" t="s">
        <v>89</v>
      </c>
      <c r="AK6" s="38" t="s">
        <v>88</v>
      </c>
      <c r="AL6" s="38" t="s">
        <v>87</v>
      </c>
      <c r="AM6" s="38" t="s">
        <v>86</v>
      </c>
      <c r="AN6" s="38" t="s">
        <v>85</v>
      </c>
      <c r="AO6" s="38" t="s">
        <v>84</v>
      </c>
      <c r="AP6" s="38"/>
      <c r="AQ6" s="38"/>
      <c r="AR6" s="38"/>
      <c r="AS6" s="38"/>
      <c r="AT6" s="38"/>
      <c r="AU6" s="38"/>
      <c r="AW6" s="38"/>
      <c r="AX6" s="38"/>
      <c r="AY6" s="38"/>
      <c r="AZ6" s="38"/>
      <c r="BA6" s="38"/>
      <c r="BC6" s="38"/>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82</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6" t="s">
        <v>81</v>
      </c>
      <c r="B28" s="127"/>
      <c r="C28" s="127"/>
      <c r="D28" s="127"/>
      <c r="E28" s="127"/>
      <c r="F28" s="127"/>
      <c r="G28" s="127"/>
      <c r="H28" s="127"/>
      <c r="I28" s="127"/>
      <c r="J28" s="127"/>
      <c r="K28" s="127"/>
      <c r="L28" s="127"/>
      <c r="M28" s="127"/>
      <c r="N28" s="127"/>
      <c r="O28" s="128"/>
    </row>
    <row r="29" spans="1:97" x14ac:dyDescent="0.3">
      <c r="A29" s="129"/>
      <c r="B29" s="130"/>
      <c r="C29" s="130"/>
      <c r="D29" s="130"/>
      <c r="E29" s="130"/>
      <c r="F29" s="130"/>
      <c r="G29" s="130"/>
      <c r="H29" s="130"/>
      <c r="I29" s="130"/>
      <c r="J29" s="130"/>
      <c r="K29" s="130"/>
      <c r="L29" s="130"/>
      <c r="M29" s="130"/>
      <c r="N29" s="130"/>
      <c r="O29" s="131"/>
    </row>
    <row r="30" spans="1:97" ht="15" thickBot="1" x14ac:dyDescent="0.35">
      <c r="A30" s="132"/>
      <c r="B30" s="133"/>
      <c r="C30" s="133"/>
      <c r="D30" s="133"/>
      <c r="E30" s="133"/>
      <c r="F30" s="133"/>
      <c r="G30" s="133"/>
      <c r="H30" s="133"/>
      <c r="I30" s="133"/>
      <c r="J30" s="133"/>
      <c r="K30" s="133"/>
      <c r="L30" s="133"/>
      <c r="M30" s="133"/>
      <c r="N30" s="133"/>
      <c r="O30" s="134"/>
    </row>
    <row r="31" spans="1:97" ht="15" thickTop="1" x14ac:dyDescent="0.3"/>
    <row r="32" spans="1:97" ht="16.2" thickBot="1" x14ac:dyDescent="0.35">
      <c r="B32" s="45" t="s">
        <v>80</v>
      </c>
    </row>
    <row r="33" spans="1:6" ht="45.6" thickTop="1" x14ac:dyDescent="0.3">
      <c r="B33" s="38" t="s">
        <v>79</v>
      </c>
      <c r="C33" s="38" t="s">
        <v>78</v>
      </c>
      <c r="D33" s="38" t="s">
        <v>77</v>
      </c>
      <c r="E33" s="38" t="s">
        <v>76</v>
      </c>
      <c r="F33" s="38" t="s">
        <v>75</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4" t="s">
        <v>74</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B23"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4" width="10.77734375" customWidth="1"/>
  </cols>
  <sheetData>
    <row r="1" spans="1:121" ht="15.6" x14ac:dyDescent="0.3">
      <c r="A1" s="28" t="s">
        <v>170</v>
      </c>
    </row>
    <row r="2" spans="1:121" ht="18" customHeight="1" thickBot="1" x14ac:dyDescent="0.35">
      <c r="A2" s="1" t="s">
        <v>3</v>
      </c>
      <c r="B2" s="14"/>
      <c r="C2" s="14"/>
      <c r="D2" s="14"/>
      <c r="E2" s="14"/>
      <c r="F2" s="14"/>
      <c r="G2" s="14"/>
      <c r="H2" s="14"/>
      <c r="I2" s="14"/>
      <c r="J2" s="14"/>
      <c r="K2" s="14"/>
      <c r="L2" s="14"/>
      <c r="M2" s="14"/>
      <c r="N2" s="14"/>
    </row>
    <row r="3" spans="1:121" ht="40.049999999999997" customHeight="1" thickTop="1" thickBot="1" x14ac:dyDescent="0.35">
      <c r="A3" s="136" t="s">
        <v>150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5"/>
      <c r="AM3" s="15"/>
      <c r="AN3" s="15"/>
      <c r="AO3" s="15"/>
      <c r="AP3" s="15"/>
      <c r="AQ3" s="15"/>
      <c r="AR3" s="15"/>
      <c r="AS3" s="15"/>
      <c r="AT3" s="15"/>
      <c r="AU3" s="15"/>
      <c r="AV3" s="15"/>
    </row>
    <row r="4" spans="1:121" ht="18" customHeight="1" thickTop="1" thickBot="1" x14ac:dyDescent="0.35">
      <c r="A4" s="110" t="s">
        <v>5</v>
      </c>
      <c r="B4" s="120" t="s">
        <v>149</v>
      </c>
      <c r="C4" s="121"/>
      <c r="D4" s="121"/>
      <c r="E4" s="121"/>
      <c r="F4" s="121"/>
      <c r="G4" s="121"/>
      <c r="H4" s="121"/>
      <c r="I4" s="121"/>
      <c r="J4" s="121"/>
      <c r="K4" s="121"/>
      <c r="L4" s="121"/>
      <c r="M4" s="121"/>
      <c r="N4" s="154"/>
      <c r="O4" s="120" t="s">
        <v>148</v>
      </c>
      <c r="P4" s="121"/>
      <c r="Q4" s="121"/>
      <c r="R4" s="121"/>
      <c r="S4" s="121"/>
      <c r="T4" s="121"/>
      <c r="U4" s="121"/>
      <c r="V4" s="121"/>
      <c r="W4" s="121"/>
      <c r="X4" s="121"/>
      <c r="Y4" s="121"/>
      <c r="Z4" s="154"/>
      <c r="AA4" s="120" t="s">
        <v>147</v>
      </c>
      <c r="AB4" s="121"/>
      <c r="AC4" s="121"/>
      <c r="AD4" s="121"/>
      <c r="AE4" s="121"/>
      <c r="AF4" s="121"/>
      <c r="AG4" s="121"/>
      <c r="AH4" s="121"/>
      <c r="AI4" s="121"/>
      <c r="AJ4" s="121"/>
      <c r="AK4" s="154"/>
      <c r="AL4" s="41" t="s">
        <v>6</v>
      </c>
      <c r="AN4" s="41"/>
      <c r="AO4" s="41"/>
      <c r="AP4" s="41"/>
      <c r="AQ4" s="41"/>
      <c r="AR4" s="41"/>
      <c r="AS4" s="41"/>
      <c r="AT4" s="41"/>
      <c r="AU4" s="41"/>
      <c r="AV4" s="41"/>
      <c r="AW4" s="120" t="s">
        <v>7</v>
      </c>
      <c r="AX4" s="121"/>
      <c r="AY4" s="121"/>
      <c r="AZ4" s="121"/>
      <c r="BA4" s="121"/>
      <c r="BB4" s="121"/>
      <c r="BC4" s="121"/>
      <c r="BD4" s="121"/>
      <c r="BE4" s="121"/>
      <c r="BF4" s="121"/>
      <c r="BG4" s="154"/>
      <c r="BH4" s="120" t="s">
        <v>8</v>
      </c>
      <c r="BI4" s="121"/>
      <c r="BJ4" s="121"/>
      <c r="BK4" s="121"/>
      <c r="BL4" s="121"/>
      <c r="BM4" s="121"/>
      <c r="BN4" s="121"/>
      <c r="BO4" s="121"/>
      <c r="BP4" s="121"/>
      <c r="BQ4" s="121"/>
      <c r="BR4" s="154"/>
      <c r="BS4" s="120" t="s">
        <v>146</v>
      </c>
      <c r="BT4" s="121"/>
      <c r="BU4" s="121"/>
      <c r="BV4" s="121"/>
      <c r="BW4" s="121"/>
      <c r="BX4" s="121"/>
      <c r="BY4" s="121"/>
      <c r="BZ4" s="121"/>
      <c r="CA4" s="121"/>
      <c r="CB4" s="121"/>
      <c r="CC4" s="154"/>
      <c r="CD4" s="120" t="s">
        <v>145</v>
      </c>
      <c r="CE4" s="121"/>
      <c r="CF4" s="121"/>
      <c r="CG4" s="121"/>
      <c r="CH4" s="121"/>
      <c r="CI4" s="121"/>
      <c r="CJ4" s="121"/>
      <c r="CK4" s="121"/>
      <c r="CL4" s="121"/>
      <c r="CM4" s="121"/>
      <c r="CN4" s="154"/>
      <c r="CO4" s="120" t="s">
        <v>144</v>
      </c>
      <c r="CP4" s="121"/>
      <c r="CQ4" s="121"/>
      <c r="CR4" s="121"/>
      <c r="CS4" s="121"/>
      <c r="CT4" s="121"/>
      <c r="CU4" s="121"/>
      <c r="CV4" s="121"/>
      <c r="CW4" s="121"/>
      <c r="CX4" s="121"/>
      <c r="CY4" s="154"/>
      <c r="CZ4" s="57" t="s">
        <v>143</v>
      </c>
      <c r="DA4" s="56"/>
      <c r="DB4" s="47"/>
      <c r="DC4" s="47"/>
      <c r="DD4" s="13"/>
      <c r="DE4" s="13"/>
      <c r="DF4" s="13"/>
      <c r="DG4" s="55"/>
      <c r="DJ4" s="57" t="s">
        <v>142</v>
      </c>
      <c r="DK4" s="56"/>
      <c r="DL4" s="47"/>
      <c r="DM4" s="47"/>
      <c r="DN4" s="13"/>
      <c r="DO4" s="13"/>
      <c r="DP4" s="13"/>
      <c r="DQ4" s="55"/>
    </row>
    <row r="5" spans="1:121" ht="79.95" customHeight="1" thickTop="1" thickBot="1" x14ac:dyDescent="0.35">
      <c r="A5" s="119"/>
      <c r="B5" s="38" t="s">
        <v>123</v>
      </c>
      <c r="C5" s="38" t="s">
        <v>118</v>
      </c>
      <c r="D5" s="38" t="s">
        <v>122</v>
      </c>
      <c r="E5" s="38" t="s">
        <v>141</v>
      </c>
      <c r="F5" s="38" t="s">
        <v>9</v>
      </c>
      <c r="G5" s="38" t="s">
        <v>140</v>
      </c>
      <c r="H5" s="38" t="s">
        <v>139</v>
      </c>
      <c r="I5" s="38" t="s">
        <v>138</v>
      </c>
      <c r="J5" s="38" t="s">
        <v>137</v>
      </c>
      <c r="K5" s="38" t="s">
        <v>136</v>
      </c>
      <c r="L5" s="54"/>
      <c r="M5" s="54"/>
      <c r="O5" s="38" t="s">
        <v>123</v>
      </c>
      <c r="P5" s="38" t="s">
        <v>118</v>
      </c>
      <c r="Q5" s="38" t="s">
        <v>122</v>
      </c>
      <c r="R5" s="38" t="s">
        <v>10</v>
      </c>
      <c r="S5" s="38" t="s">
        <v>9</v>
      </c>
      <c r="T5" s="38" t="s">
        <v>135</v>
      </c>
      <c r="U5" s="38" t="s">
        <v>134</v>
      </c>
      <c r="V5" s="38" t="s">
        <v>133</v>
      </c>
      <c r="W5" s="38" t="s">
        <v>132</v>
      </c>
      <c r="X5" s="38"/>
      <c r="AA5" s="38" t="s">
        <v>123</v>
      </c>
      <c r="AB5" s="38" t="s">
        <v>118</v>
      </c>
      <c r="AC5" s="38" t="s">
        <v>122</v>
      </c>
      <c r="AD5" s="38" t="s">
        <v>10</v>
      </c>
      <c r="AE5" s="38" t="s">
        <v>9</v>
      </c>
      <c r="AF5" s="38" t="s">
        <v>117</v>
      </c>
      <c r="AG5" s="38" t="s">
        <v>11</v>
      </c>
      <c r="AH5" s="38" t="s">
        <v>129</v>
      </c>
      <c r="AI5" s="38" t="s">
        <v>131</v>
      </c>
      <c r="AJ5" s="38" t="s">
        <v>130</v>
      </c>
      <c r="AL5" s="38" t="s">
        <v>123</v>
      </c>
      <c r="AM5" s="38" t="s">
        <v>118</v>
      </c>
      <c r="AN5" s="38" t="s">
        <v>122</v>
      </c>
      <c r="AO5" s="38" t="s">
        <v>10</v>
      </c>
      <c r="AP5" s="38" t="s">
        <v>9</v>
      </c>
      <c r="AQ5" s="38" t="s">
        <v>117</v>
      </c>
      <c r="AR5" s="38" t="s">
        <v>11</v>
      </c>
      <c r="AS5" s="38" t="s">
        <v>129</v>
      </c>
      <c r="AT5" s="38"/>
      <c r="AW5" s="38" t="s">
        <v>123</v>
      </c>
      <c r="AX5" s="38" t="s">
        <v>118</v>
      </c>
      <c r="AY5" s="38" t="s">
        <v>122</v>
      </c>
      <c r="AZ5" s="38" t="s">
        <v>10</v>
      </c>
      <c r="BA5" s="38" t="s">
        <v>9</v>
      </c>
      <c r="BB5" s="38" t="s">
        <v>117</v>
      </c>
      <c r="BC5" s="38" t="s">
        <v>12</v>
      </c>
      <c r="BD5" s="38" t="s">
        <v>126</v>
      </c>
      <c r="BE5" s="38" t="s">
        <v>128</v>
      </c>
      <c r="BF5" s="38" t="s">
        <v>127</v>
      </c>
      <c r="BH5" s="38" t="s">
        <v>123</v>
      </c>
      <c r="BI5" s="38" t="s">
        <v>118</v>
      </c>
      <c r="BJ5" s="38" t="s">
        <v>122</v>
      </c>
      <c r="BK5" s="38" t="s">
        <v>10</v>
      </c>
      <c r="BL5" s="38" t="s">
        <v>9</v>
      </c>
      <c r="BM5" s="38" t="s">
        <v>117</v>
      </c>
      <c r="BN5" s="38" t="s">
        <v>12</v>
      </c>
      <c r="BO5" s="38" t="s">
        <v>126</v>
      </c>
      <c r="BP5" s="38" t="s">
        <v>125</v>
      </c>
      <c r="BQ5" s="38" t="s">
        <v>124</v>
      </c>
      <c r="BS5" s="38" t="s">
        <v>123</v>
      </c>
      <c r="BT5" s="38" t="s">
        <v>118</v>
      </c>
      <c r="BU5" s="38" t="s">
        <v>122</v>
      </c>
      <c r="BV5" s="38" t="s">
        <v>10</v>
      </c>
      <c r="BW5" s="38" t="s">
        <v>9</v>
      </c>
      <c r="BX5" s="38" t="s">
        <v>117</v>
      </c>
      <c r="BY5" s="38" t="s">
        <v>12</v>
      </c>
      <c r="BZ5" s="38" t="s">
        <v>116</v>
      </c>
      <c r="CA5" s="38" t="s">
        <v>115</v>
      </c>
      <c r="CB5" s="38"/>
      <c r="CD5" s="38" t="s">
        <v>123</v>
      </c>
      <c r="CE5" s="38" t="s">
        <v>118</v>
      </c>
      <c r="CF5" s="38" t="s">
        <v>122</v>
      </c>
      <c r="CG5" s="38" t="s">
        <v>10</v>
      </c>
      <c r="CH5" s="38" t="s">
        <v>9</v>
      </c>
      <c r="CI5" s="38" t="s">
        <v>117</v>
      </c>
      <c r="CJ5" s="38" t="s">
        <v>12</v>
      </c>
      <c r="CK5" s="38" t="s">
        <v>116</v>
      </c>
      <c r="CL5" s="38" t="s">
        <v>115</v>
      </c>
      <c r="CM5" s="38"/>
      <c r="CO5" s="38" t="s">
        <v>123</v>
      </c>
      <c r="CP5" s="38" t="s">
        <v>118</v>
      </c>
      <c r="CQ5" s="38" t="s">
        <v>122</v>
      </c>
      <c r="CR5" s="38" t="s">
        <v>10</v>
      </c>
      <c r="CS5" s="38" t="s">
        <v>9</v>
      </c>
      <c r="CT5" s="38" t="s">
        <v>117</v>
      </c>
      <c r="CU5" s="38" t="s">
        <v>12</v>
      </c>
      <c r="CV5" s="38" t="s">
        <v>116</v>
      </c>
      <c r="CW5" s="38" t="s">
        <v>115</v>
      </c>
      <c r="CX5" s="38" t="s">
        <v>121</v>
      </c>
      <c r="CY5" s="38" t="s">
        <v>120</v>
      </c>
      <c r="CZ5" s="38" t="s">
        <v>87</v>
      </c>
      <c r="DA5" s="38" t="s">
        <v>86</v>
      </c>
      <c r="DB5" s="38" t="s">
        <v>85</v>
      </c>
      <c r="DC5" s="38" t="s">
        <v>84</v>
      </c>
      <c r="DD5" s="38" t="s">
        <v>119</v>
      </c>
      <c r="DE5" s="38" t="s">
        <v>118</v>
      </c>
      <c r="DF5" s="38" t="s">
        <v>117</v>
      </c>
      <c r="DG5" s="38" t="s">
        <v>12</v>
      </c>
      <c r="DH5" s="38" t="s">
        <v>116</v>
      </c>
      <c r="DI5" s="38" t="s">
        <v>115</v>
      </c>
      <c r="DJ5" s="53" t="s">
        <v>114</v>
      </c>
      <c r="DK5" s="53" t="s">
        <v>113</v>
      </c>
      <c r="DL5" s="52" t="s">
        <v>112</v>
      </c>
      <c r="DM5" s="52" t="s">
        <v>111</v>
      </c>
      <c r="DN5" s="52" t="s">
        <v>110</v>
      </c>
      <c r="DO5" s="52" t="s">
        <v>109</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6"/>
      <c r="AX7" s="6"/>
      <c r="AY7" s="34"/>
      <c r="AZ7" s="6"/>
      <c r="BA7" s="6"/>
      <c r="BB7" s="6"/>
      <c r="BC7" s="6"/>
      <c r="BD7" s="6"/>
      <c r="BE7" s="6"/>
      <c r="BF7" s="6"/>
      <c r="BH7" s="6"/>
      <c r="BI7" s="6"/>
      <c r="BJ7" s="34"/>
      <c r="BK7" s="6"/>
      <c r="BL7" s="6"/>
      <c r="BM7" s="6"/>
      <c r="BN7" s="6"/>
      <c r="BO7" s="6"/>
      <c r="BP7" s="6"/>
      <c r="BQ7" s="6"/>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4"/>
      <c r="BK9" s="6"/>
      <c r="BL9" s="6"/>
      <c r="BM9" s="6"/>
      <c r="BN9" s="6"/>
      <c r="BO9" s="6"/>
      <c r="BP9" s="6"/>
      <c r="BQ9" s="6"/>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f>DataG14.9!K47</f>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4">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f>DataG14.9!Y59</f>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f>DataG14.9!Y64</f>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45" t="s">
        <v>108</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7"/>
    </row>
    <row r="74" spans="1:120" x14ac:dyDescent="0.3">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50"/>
    </row>
    <row r="75" spans="1:120" x14ac:dyDescent="0.3">
      <c r="A75" s="151" t="s">
        <v>107</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3"/>
    </row>
    <row r="77" spans="1:120" ht="15.6" x14ac:dyDescent="0.3">
      <c r="A77" s="1" t="s">
        <v>106</v>
      </c>
    </row>
    <row r="78" spans="1:120" ht="15.6" x14ac:dyDescent="0.3">
      <c r="A78" s="1" t="s">
        <v>105</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20</vt:i4>
      </vt:variant>
    </vt:vector>
  </HeadingPairs>
  <TitlesOfParts>
    <vt:vector size="33" baseType="lpstr">
      <vt:lpstr>ReadMe</vt:lpstr>
      <vt:lpstr>T14.1</vt:lpstr>
      <vt:lpstr>DataG14.1</vt:lpstr>
      <vt:lpstr>DataG14.2</vt:lpstr>
      <vt:lpstr>DataG14.3</vt:lpstr>
      <vt:lpstr>DataG14.7</vt:lpstr>
      <vt:lpstr>DataG14.9</vt:lpstr>
      <vt:lpstr>DataG14.10</vt:lpstr>
      <vt:lpstr>DataG14.11</vt:lpstr>
      <vt:lpstr>DataG14.12</vt:lpstr>
      <vt:lpstr>DataG14.13</vt:lpstr>
      <vt:lpstr>DataG14.14</vt:lpstr>
      <vt:lpstr>DataG14.15</vt:lpstr>
      <vt:lpstr>G14.1</vt:lpstr>
      <vt:lpstr>G14.2</vt:lpstr>
      <vt:lpstr>G14.3</vt:lpstr>
      <vt:lpstr>G14.4</vt:lpstr>
      <vt:lpstr>G14.5</vt:lpstr>
      <vt:lpstr>G14.6</vt:lpstr>
      <vt:lpstr>G14.7</vt:lpstr>
      <vt:lpstr>G14.8</vt:lpstr>
      <vt:lpstr>G14.9</vt:lpstr>
      <vt:lpstr>G14.10</vt:lpstr>
      <vt:lpstr>G14.11</vt:lpstr>
      <vt:lpstr>G14.12</vt:lpstr>
      <vt:lpstr>G14.13</vt:lpstr>
      <vt:lpstr>G14.14</vt:lpstr>
      <vt:lpstr>G14.15</vt:lpstr>
      <vt:lpstr>G14.16</vt:lpstr>
      <vt:lpstr>G14.17</vt:lpstr>
      <vt:lpstr>G14.18</vt:lpstr>
      <vt:lpstr>G14.19</vt:lpstr>
      <vt:lpstr>G14.20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2019-07-25T14:16:21Z</dcterms:modified>
</cp:coreProperties>
</file>