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2.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3.xml" ContentType="application/vnd.openxmlformats-officedocument.spreadsheetml.work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worksheets/sheet4.xml" ContentType="application/vnd.openxmlformats-officedocument.spreadsheetml.work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1.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theme/themeOverride2.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theme/themeOverride3.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Users\t.piketty\Dropbox\Piketty2021BreveHistoireEgalite\LivreFR\xls\other\"/>
    </mc:Choice>
  </mc:AlternateContent>
  <bookViews>
    <workbookView xWindow="0" yWindow="-456" windowWidth="28800" windowHeight="18000"/>
  </bookViews>
  <sheets>
    <sheet name="ReadMe" sheetId="39" r:id="rId1"/>
    <sheet name="G1" sheetId="45" r:id="rId2"/>
    <sheet name="G2" sheetId="46" r:id="rId3"/>
    <sheet name="G3" sheetId="147" r:id="rId4"/>
    <sheet name="G4" sheetId="54" r:id="rId5"/>
    <sheet name="G5" sheetId="109" r:id="rId6"/>
    <sheet name="G6" sheetId="55" r:id="rId7"/>
    <sheet name="G7" sheetId="56" r:id="rId8"/>
    <sheet name="G8" sheetId="91" r:id="rId9"/>
    <sheet name="G9" sheetId="70" r:id="rId10"/>
    <sheet name="G10" sheetId="74" r:id="rId11"/>
    <sheet name="G11" sheetId="69" r:id="rId12"/>
    <sheet name="G12" sheetId="76" r:id="rId13"/>
    <sheet name="G13" sheetId="139" r:id="rId14"/>
    <sheet name="G14" sheetId="77" r:id="rId15"/>
    <sheet name="G15" sheetId="67" r:id="rId16"/>
    <sheet name="G16" sheetId="86" r:id="rId17"/>
    <sheet name="G17" sheetId="61" r:id="rId18"/>
    <sheet name="G18" sheetId="144" r:id="rId19"/>
    <sheet name="G19" sheetId="101" r:id="rId20"/>
    <sheet name="T1" sheetId="53" r:id="rId21"/>
    <sheet name="G20" sheetId="97" r:id="rId22"/>
    <sheet name="G21" sheetId="98" r:id="rId23"/>
    <sheet name="G22" sheetId="99" r:id="rId24"/>
    <sheet name="G23" sheetId="107" r:id="rId25"/>
    <sheet name="G24" sheetId="102" r:id="rId26"/>
    <sheet name="G25" sheetId="78" r:id="rId27"/>
    <sheet name="G26" sheetId="103" r:id="rId28"/>
    <sheet name="G27" sheetId="125" r:id="rId29"/>
    <sheet name="G28" sheetId="124" r:id="rId30"/>
    <sheet name="G29" sheetId="119" r:id="rId31"/>
    <sheet name="G30" sheetId="43" r:id="rId32"/>
    <sheet name="T2" sheetId="111" r:id="rId33"/>
    <sheet name="G31" sheetId="149" r:id="rId34"/>
    <sheet name="G32" sheetId="112" r:id="rId35"/>
    <sheet name="G33" sheetId="127" r:id="rId36"/>
    <sheet name="G34" sheetId="82" r:id="rId37"/>
    <sheet name="G35" sheetId="83" r:id="rId38"/>
    <sheet name="G36" sheetId="153" r:id="rId39"/>
    <sheet name="G37" sheetId="128" r:id="rId40"/>
    <sheet name="G38" sheetId="141" r:id="rId41"/>
    <sheet name="T3" sheetId="113" r:id="rId42"/>
    <sheet name="G39" sheetId="133" r:id="rId43"/>
    <sheet name="G40" sheetId="134" r:id="rId44"/>
    <sheet name="G41" sheetId="151" r:id="rId45"/>
    <sheet name="DataG1" sheetId="47" r:id="rId46"/>
    <sheet name="DataG2" sheetId="48" r:id="rId47"/>
    <sheet name="DataG3" sheetId="146" r:id="rId48"/>
    <sheet name="DataG4" sheetId="63" r:id="rId49"/>
    <sheet name="DataG5" sheetId="110" r:id="rId50"/>
    <sheet name="DataG6" sheetId="106" r:id="rId51"/>
    <sheet name="DataG7" sheetId="58" r:id="rId52"/>
    <sheet name="DataG8" sheetId="90" r:id="rId53"/>
    <sheet name="DataG9" sheetId="73" r:id="rId54"/>
    <sheet name="DataG10" sheetId="75" r:id="rId55"/>
    <sheet name="DataG11" sheetId="72" r:id="rId56"/>
    <sheet name="DataG12" sheetId="79" r:id="rId57"/>
    <sheet name="DataG13" sheetId="140" r:id="rId58"/>
    <sheet name="DataG14" sheetId="80" r:id="rId59"/>
    <sheet name="DataG15" sheetId="68" r:id="rId60"/>
    <sheet name="DataG16" sheetId="87" r:id="rId61"/>
    <sheet name="DataG17" sheetId="65" r:id="rId62"/>
    <sheet name="DataG18" sheetId="145" r:id="rId63"/>
    <sheet name="DataG19" sheetId="96" r:id="rId64"/>
    <sheet name="DataG20" sheetId="92" r:id="rId65"/>
    <sheet name="DataG21" sheetId="93" r:id="rId66"/>
    <sheet name="DataG22" sheetId="94" r:id="rId67"/>
    <sheet name="DataG23" sheetId="108" r:id="rId68"/>
    <sheet name="DataG24" sheetId="104" r:id="rId69"/>
    <sheet name="DataG25" sheetId="81" r:id="rId70"/>
    <sheet name="DataG26" sheetId="148" r:id="rId71"/>
    <sheet name="DataG27" sheetId="126" r:id="rId72"/>
    <sheet name="DataG28" sheetId="123" r:id="rId73"/>
    <sheet name="DataG29" sheetId="120" r:id="rId74"/>
    <sheet name="DataG30" sheetId="44" r:id="rId75"/>
    <sheet name="DataG31" sheetId="150" r:id="rId76"/>
    <sheet name="DataG32" sheetId="114" r:id="rId77"/>
    <sheet name="DataG33" sheetId="130" r:id="rId78"/>
    <sheet name="DataG34" sheetId="84" r:id="rId79"/>
    <sheet name="DataG35" sheetId="85" r:id="rId80"/>
    <sheet name="DataG36" sheetId="154" r:id="rId81"/>
    <sheet name="DataG37" sheetId="131" r:id="rId82"/>
    <sheet name="DataG38" sheetId="142" r:id="rId83"/>
    <sheet name="DataG39" sheetId="135" r:id="rId84"/>
    <sheet name="DataG40" sheetId="136" r:id="rId85"/>
    <sheet name="DataG41" sheetId="132"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_ISC01" localSheetId="67">[1]Q_ISC1!$1:$12</definedName>
    <definedName name="__ISC01" localSheetId="72">[1]Q_ISC1!$1:$12</definedName>
    <definedName name="__ISC01" localSheetId="73">[1]Q_ISC1!$1:$12</definedName>
    <definedName name="__ISC01" localSheetId="49">[1]Q_ISC1!$1:$12</definedName>
    <definedName name="__ISC01">[2]Q_ISC1!$1:$12</definedName>
    <definedName name="__ISC2">[3]Q_ISC2!$1:$18</definedName>
    <definedName name="__ISC3" localSheetId="67">[4]ISC01!$B:$B+[5]Q_ISC3!$1:$23</definedName>
    <definedName name="__ISC3" localSheetId="72">[4]ISC01!$B:$B+[5]Q_ISC3!$1:$23</definedName>
    <definedName name="__ISC3" localSheetId="73">[4]ISC01!$B:$B+[5]Q_ISC3!$1:$23</definedName>
    <definedName name="__ISC3" localSheetId="49">[4]ISC01!$B:$B+[5]Q_ISC3!$1:$23</definedName>
    <definedName name="__ISC3">[6]ISC01!$B:$B+[5]Q_ISC3!$1:$23</definedName>
    <definedName name="__ISC567" localSheetId="67">[7]Q_ISC567!$1:$23</definedName>
    <definedName name="__ISC567" localSheetId="72">[7]Q_ISC567!$1:$23</definedName>
    <definedName name="__ISC567" localSheetId="73">[7]Q_ISC567!$1:$23</definedName>
    <definedName name="__ISC567" localSheetId="49">[7]Q_ISC567!$1:$23</definedName>
    <definedName name="__ISC567">[8]Q_ISC567!$1:$23</definedName>
    <definedName name="_10000" localSheetId="54">[9]Регион!#REF!</definedName>
    <definedName name="_10000" localSheetId="56">[9]Регион!#REF!</definedName>
    <definedName name="_10000" localSheetId="57">[9]Регион!#REF!</definedName>
    <definedName name="_10000" localSheetId="58">[9]Регион!#REF!</definedName>
    <definedName name="_10000" localSheetId="60">[9]Регион!#REF!</definedName>
    <definedName name="_10000" localSheetId="61">[9]Регион!#REF!</definedName>
    <definedName name="_10000" localSheetId="62">[9]Регион!#REF!</definedName>
    <definedName name="_10000" localSheetId="46">[9]Регион!#REF!</definedName>
    <definedName name="_10000" localSheetId="67">[9]Регион!#REF!</definedName>
    <definedName name="_10000" localSheetId="68">[9]Регион!#REF!</definedName>
    <definedName name="_10000" localSheetId="70">[9]Регион!#REF!</definedName>
    <definedName name="_10000" localSheetId="71">[9]Регион!#REF!</definedName>
    <definedName name="_10000" localSheetId="72">[9]Регион!#REF!</definedName>
    <definedName name="_10000" localSheetId="73">[9]Регион!#REF!</definedName>
    <definedName name="_10000" localSheetId="47">[9]Регион!#REF!</definedName>
    <definedName name="_10000" localSheetId="74">[9]Регион!#REF!</definedName>
    <definedName name="_10000" localSheetId="78">[9]Регион!#REF!</definedName>
    <definedName name="_10000" localSheetId="79">[9]Регион!#REF!</definedName>
    <definedName name="_10000" localSheetId="80">[9]Регион!#REF!</definedName>
    <definedName name="_10000" localSheetId="81">[9]Регион!#REF!</definedName>
    <definedName name="_10000" localSheetId="48">[9]Регион!#REF!</definedName>
    <definedName name="_10000" localSheetId="84">[9]Регион!#REF!</definedName>
    <definedName name="_10000" localSheetId="85">[9]Регион!#REF!</definedName>
    <definedName name="_10000" localSheetId="49">[9]Регион!#REF!</definedName>
    <definedName name="_10000" localSheetId="51">[9]Регион!#REF!</definedName>
    <definedName name="_10000" localSheetId="52">[9]Регион!#REF!</definedName>
    <definedName name="_10000" localSheetId="53">[9]Регион!#REF!</definedName>
    <definedName name="_10000" localSheetId="0">[9]Регион!#REF!</definedName>
    <definedName name="_10000" localSheetId="20">[9]Регион!#REF!</definedName>
    <definedName name="_10000" localSheetId="32">[9]Регион!#REF!</definedName>
    <definedName name="_10000" localSheetId="41">[9]Регион!#REF!</definedName>
    <definedName name="_10000">[9]Регион!#REF!</definedName>
    <definedName name="_1080" localSheetId="54">[10]Регион!#REF!</definedName>
    <definedName name="_1080" localSheetId="56">[10]Регион!#REF!</definedName>
    <definedName name="_1080" localSheetId="57">[10]Регион!#REF!</definedName>
    <definedName name="_1080" localSheetId="58">[10]Регион!#REF!</definedName>
    <definedName name="_1080" localSheetId="60">[10]Регион!#REF!</definedName>
    <definedName name="_1080" localSheetId="61">[10]Регион!#REF!</definedName>
    <definedName name="_1080" localSheetId="62">[10]Регион!#REF!</definedName>
    <definedName name="_1080" localSheetId="46">[10]Регион!#REF!</definedName>
    <definedName name="_1080" localSheetId="67">[10]Регион!#REF!</definedName>
    <definedName name="_1080" localSheetId="68">[10]Регион!#REF!</definedName>
    <definedName name="_1080" localSheetId="70">[10]Регион!#REF!</definedName>
    <definedName name="_1080" localSheetId="71">[10]Регион!#REF!</definedName>
    <definedName name="_1080" localSheetId="72">[10]Регион!#REF!</definedName>
    <definedName name="_1080" localSheetId="73">[10]Регион!#REF!</definedName>
    <definedName name="_1080" localSheetId="47">[10]Регион!#REF!</definedName>
    <definedName name="_1080" localSheetId="74">[10]Регион!#REF!</definedName>
    <definedName name="_1080" localSheetId="78">[10]Регион!#REF!</definedName>
    <definedName name="_1080" localSheetId="79">[10]Регион!#REF!</definedName>
    <definedName name="_1080" localSheetId="80">[10]Регион!#REF!</definedName>
    <definedName name="_1080" localSheetId="81">[10]Регион!#REF!</definedName>
    <definedName name="_1080" localSheetId="48">[10]Регион!#REF!</definedName>
    <definedName name="_1080" localSheetId="84">[10]Регион!#REF!</definedName>
    <definedName name="_1080" localSheetId="85">[10]Регион!#REF!</definedName>
    <definedName name="_1080" localSheetId="49">[10]Регион!#REF!</definedName>
    <definedName name="_1080" localSheetId="51">[10]Регион!#REF!</definedName>
    <definedName name="_1080" localSheetId="52">[10]Регион!#REF!</definedName>
    <definedName name="_1080" localSheetId="53">[10]Регион!#REF!</definedName>
    <definedName name="_1080" localSheetId="20">[10]Регион!#REF!</definedName>
    <definedName name="_1080" localSheetId="32">[10]Регион!#REF!</definedName>
    <definedName name="_1080" localSheetId="41">[10]Регион!#REF!</definedName>
    <definedName name="_1080">[10]Регион!#REF!</definedName>
    <definedName name="_1090" localSheetId="54">[10]Регион!#REF!</definedName>
    <definedName name="_1090" localSheetId="56">[10]Регион!#REF!</definedName>
    <definedName name="_1090" localSheetId="57">[10]Регион!#REF!</definedName>
    <definedName name="_1090" localSheetId="58">[10]Регион!#REF!</definedName>
    <definedName name="_1090" localSheetId="60">[10]Регион!#REF!</definedName>
    <definedName name="_1090" localSheetId="61">[10]Регион!#REF!</definedName>
    <definedName name="_1090" localSheetId="62">[10]Регион!#REF!</definedName>
    <definedName name="_1090" localSheetId="46">[10]Регион!#REF!</definedName>
    <definedName name="_1090" localSheetId="67">[10]Регион!#REF!</definedName>
    <definedName name="_1090" localSheetId="68">[10]Регион!#REF!</definedName>
    <definedName name="_1090" localSheetId="70">[10]Регион!#REF!</definedName>
    <definedName name="_1090" localSheetId="71">[10]Регион!#REF!</definedName>
    <definedName name="_1090" localSheetId="72">[10]Регион!#REF!</definedName>
    <definedName name="_1090" localSheetId="73">[10]Регион!#REF!</definedName>
    <definedName name="_1090" localSheetId="47">[10]Регион!#REF!</definedName>
    <definedName name="_1090" localSheetId="74">[10]Регион!#REF!</definedName>
    <definedName name="_1090" localSheetId="78">[10]Регион!#REF!</definedName>
    <definedName name="_1090" localSheetId="79">[10]Регион!#REF!</definedName>
    <definedName name="_1090" localSheetId="80">[10]Регион!#REF!</definedName>
    <definedName name="_1090" localSheetId="81">[10]Регион!#REF!</definedName>
    <definedName name="_1090" localSheetId="48">[10]Регион!#REF!</definedName>
    <definedName name="_1090" localSheetId="84">[10]Регион!#REF!</definedName>
    <definedName name="_1090" localSheetId="85">[10]Регион!#REF!</definedName>
    <definedName name="_1090" localSheetId="49">[10]Регион!#REF!</definedName>
    <definedName name="_1090" localSheetId="51">[10]Регион!#REF!</definedName>
    <definedName name="_1090" localSheetId="52">[10]Регион!#REF!</definedName>
    <definedName name="_1090" localSheetId="53">[10]Регион!#REF!</definedName>
    <definedName name="_1090" localSheetId="20">[10]Регион!#REF!</definedName>
    <definedName name="_1090" localSheetId="32">[10]Регион!#REF!</definedName>
    <definedName name="_1090" localSheetId="41">[10]Регион!#REF!</definedName>
    <definedName name="_1090">[10]Регион!#REF!</definedName>
    <definedName name="_1100" localSheetId="54">[10]Регион!#REF!</definedName>
    <definedName name="_1100" localSheetId="56">[10]Регион!#REF!</definedName>
    <definedName name="_1100" localSheetId="57">[10]Регион!#REF!</definedName>
    <definedName name="_1100" localSheetId="58">[10]Регион!#REF!</definedName>
    <definedName name="_1100" localSheetId="60">[10]Регион!#REF!</definedName>
    <definedName name="_1100" localSheetId="61">[10]Регион!#REF!</definedName>
    <definedName name="_1100" localSheetId="62">[10]Регион!#REF!</definedName>
    <definedName name="_1100" localSheetId="46">[10]Регион!#REF!</definedName>
    <definedName name="_1100" localSheetId="67">[10]Регион!#REF!</definedName>
    <definedName name="_1100" localSheetId="68">[10]Регион!#REF!</definedName>
    <definedName name="_1100" localSheetId="70">[10]Регион!#REF!</definedName>
    <definedName name="_1100" localSheetId="71">[10]Регион!#REF!</definedName>
    <definedName name="_1100" localSheetId="72">[10]Регион!#REF!</definedName>
    <definedName name="_1100" localSheetId="73">[10]Регион!#REF!</definedName>
    <definedName name="_1100" localSheetId="47">[10]Регион!#REF!</definedName>
    <definedName name="_1100" localSheetId="74">[10]Регион!#REF!</definedName>
    <definedName name="_1100" localSheetId="78">[10]Регион!#REF!</definedName>
    <definedName name="_1100" localSheetId="79">[10]Регион!#REF!</definedName>
    <definedName name="_1100" localSheetId="80">[10]Регион!#REF!</definedName>
    <definedName name="_1100" localSheetId="81">[10]Регион!#REF!</definedName>
    <definedName name="_1100" localSheetId="48">[10]Регион!#REF!</definedName>
    <definedName name="_1100" localSheetId="84">[10]Регион!#REF!</definedName>
    <definedName name="_1100" localSheetId="85">[10]Регион!#REF!</definedName>
    <definedName name="_1100" localSheetId="49">[10]Регион!#REF!</definedName>
    <definedName name="_1100" localSheetId="51">[10]Регион!#REF!</definedName>
    <definedName name="_1100" localSheetId="52">[10]Регион!#REF!</definedName>
    <definedName name="_1100" localSheetId="53">[10]Регион!#REF!</definedName>
    <definedName name="_1100" localSheetId="20">[10]Регион!#REF!</definedName>
    <definedName name="_1100" localSheetId="32">[10]Регион!#REF!</definedName>
    <definedName name="_1100" localSheetId="41">[10]Регион!#REF!</definedName>
    <definedName name="_1100">[10]Регион!#REF!</definedName>
    <definedName name="_1110" localSheetId="54">[10]Регион!#REF!</definedName>
    <definedName name="_1110" localSheetId="56">[10]Регион!#REF!</definedName>
    <definedName name="_1110" localSheetId="57">[10]Регион!#REF!</definedName>
    <definedName name="_1110" localSheetId="58">[10]Регион!#REF!</definedName>
    <definedName name="_1110" localSheetId="60">[10]Регион!#REF!</definedName>
    <definedName name="_1110" localSheetId="61">[10]Регион!#REF!</definedName>
    <definedName name="_1110" localSheetId="62">[10]Регион!#REF!</definedName>
    <definedName name="_1110" localSheetId="46">[10]Регион!#REF!</definedName>
    <definedName name="_1110" localSheetId="67">[10]Регион!#REF!</definedName>
    <definedName name="_1110" localSheetId="68">[10]Регион!#REF!</definedName>
    <definedName name="_1110" localSheetId="70">[10]Регион!#REF!</definedName>
    <definedName name="_1110" localSheetId="71">[10]Регион!#REF!</definedName>
    <definedName name="_1110" localSheetId="72">[10]Регион!#REF!</definedName>
    <definedName name="_1110" localSheetId="73">[10]Регион!#REF!</definedName>
    <definedName name="_1110" localSheetId="47">[10]Регион!#REF!</definedName>
    <definedName name="_1110" localSheetId="74">[10]Регион!#REF!</definedName>
    <definedName name="_1110" localSheetId="78">[10]Регион!#REF!</definedName>
    <definedName name="_1110" localSheetId="79">[10]Регион!#REF!</definedName>
    <definedName name="_1110" localSheetId="80">[10]Регион!#REF!</definedName>
    <definedName name="_1110" localSheetId="81">[10]Регион!#REF!</definedName>
    <definedName name="_1110" localSheetId="48">[10]Регион!#REF!</definedName>
    <definedName name="_1110" localSheetId="84">[10]Регион!#REF!</definedName>
    <definedName name="_1110" localSheetId="85">[10]Регион!#REF!</definedName>
    <definedName name="_1110" localSheetId="49">[10]Регион!#REF!</definedName>
    <definedName name="_1110" localSheetId="51">[10]Регион!#REF!</definedName>
    <definedName name="_1110" localSheetId="52">[10]Регион!#REF!</definedName>
    <definedName name="_1110" localSheetId="53">[10]Регион!#REF!</definedName>
    <definedName name="_1110" localSheetId="20">[10]Регион!#REF!</definedName>
    <definedName name="_1110" localSheetId="32">[10]Регион!#REF!</definedName>
    <definedName name="_1110" localSheetId="41">[10]Регион!#REF!</definedName>
    <definedName name="_1110">[10]Регион!#REF!</definedName>
    <definedName name="_2" localSheetId="54">[9]Регион!#REF!</definedName>
    <definedName name="_2" localSheetId="56">[9]Регион!#REF!</definedName>
    <definedName name="_2" localSheetId="57">[9]Регион!#REF!</definedName>
    <definedName name="_2" localSheetId="58">[9]Регион!#REF!</definedName>
    <definedName name="_2" localSheetId="60">[9]Регион!#REF!</definedName>
    <definedName name="_2" localSheetId="61">[9]Регион!#REF!</definedName>
    <definedName name="_2" localSheetId="62">[9]Регион!#REF!</definedName>
    <definedName name="_2" localSheetId="46">[9]Регион!#REF!</definedName>
    <definedName name="_2" localSheetId="67">[9]Регион!#REF!</definedName>
    <definedName name="_2" localSheetId="68">[9]Регион!#REF!</definedName>
    <definedName name="_2" localSheetId="70">[9]Регион!#REF!</definedName>
    <definedName name="_2" localSheetId="71">[9]Регион!#REF!</definedName>
    <definedName name="_2" localSheetId="72">[9]Регион!#REF!</definedName>
    <definedName name="_2" localSheetId="73">[9]Регион!#REF!</definedName>
    <definedName name="_2" localSheetId="47">[9]Регион!#REF!</definedName>
    <definedName name="_2" localSheetId="74">[9]Регион!#REF!</definedName>
    <definedName name="_2" localSheetId="78">[9]Регион!#REF!</definedName>
    <definedName name="_2" localSheetId="79">[9]Регион!#REF!</definedName>
    <definedName name="_2" localSheetId="80">[9]Регион!#REF!</definedName>
    <definedName name="_2" localSheetId="81">[9]Регион!#REF!</definedName>
    <definedName name="_2" localSheetId="48">[9]Регион!#REF!</definedName>
    <definedName name="_2" localSheetId="84">[9]Регион!#REF!</definedName>
    <definedName name="_2" localSheetId="85">[9]Регион!#REF!</definedName>
    <definedName name="_2" localSheetId="49">[9]Регион!#REF!</definedName>
    <definedName name="_2" localSheetId="51">[9]Регион!#REF!</definedName>
    <definedName name="_2" localSheetId="52">[9]Регион!#REF!</definedName>
    <definedName name="_2" localSheetId="53">[9]Регион!#REF!</definedName>
    <definedName name="_2" localSheetId="20">[9]Регион!#REF!</definedName>
    <definedName name="_2" localSheetId="32">[9]Регион!#REF!</definedName>
    <definedName name="_2" localSheetId="41">[9]Регион!#REF!</definedName>
    <definedName name="_2">[9]Регион!#REF!</definedName>
    <definedName name="_2010" localSheetId="54">#REF!</definedName>
    <definedName name="_2010" localSheetId="56">#REF!</definedName>
    <definedName name="_2010" localSheetId="57">#REF!</definedName>
    <definedName name="_2010" localSheetId="58">#REF!</definedName>
    <definedName name="_2010" localSheetId="60">#REF!</definedName>
    <definedName name="_2010" localSheetId="61">#REF!</definedName>
    <definedName name="_2010" localSheetId="62">#REF!</definedName>
    <definedName name="_2010" localSheetId="46">#REF!</definedName>
    <definedName name="_2010" localSheetId="67">#REF!</definedName>
    <definedName name="_2010" localSheetId="68">#REF!</definedName>
    <definedName name="_2010" localSheetId="70">#REF!</definedName>
    <definedName name="_2010" localSheetId="71">#REF!</definedName>
    <definedName name="_2010" localSheetId="72">#REF!</definedName>
    <definedName name="_2010" localSheetId="73">#REF!</definedName>
    <definedName name="_2010" localSheetId="47">#REF!</definedName>
    <definedName name="_2010" localSheetId="74">#REF!</definedName>
    <definedName name="_2010" localSheetId="78">#REF!</definedName>
    <definedName name="_2010" localSheetId="79">#REF!</definedName>
    <definedName name="_2010" localSheetId="80">#REF!</definedName>
    <definedName name="_2010" localSheetId="81">#REF!</definedName>
    <definedName name="_2010" localSheetId="48">#REF!</definedName>
    <definedName name="_2010" localSheetId="84">#REF!</definedName>
    <definedName name="_2010" localSheetId="85">#REF!</definedName>
    <definedName name="_2010" localSheetId="49">#REF!</definedName>
    <definedName name="_2010" localSheetId="51">#REF!</definedName>
    <definedName name="_2010" localSheetId="52">#REF!</definedName>
    <definedName name="_2010" localSheetId="53">#REF!</definedName>
    <definedName name="_2010" localSheetId="0">#REF!</definedName>
    <definedName name="_2010" localSheetId="20">#REF!</definedName>
    <definedName name="_2010" localSheetId="32">#REF!</definedName>
    <definedName name="_2010">#REF!</definedName>
    <definedName name="_2080" localSheetId="54">[10]Регион!#REF!</definedName>
    <definedName name="_2080" localSheetId="56">[10]Регион!#REF!</definedName>
    <definedName name="_2080" localSheetId="57">[10]Регион!#REF!</definedName>
    <definedName name="_2080" localSheetId="58">[10]Регион!#REF!</definedName>
    <definedName name="_2080" localSheetId="60">[10]Регион!#REF!</definedName>
    <definedName name="_2080" localSheetId="61">[10]Регион!#REF!</definedName>
    <definedName name="_2080" localSheetId="62">[10]Регион!#REF!</definedName>
    <definedName name="_2080" localSheetId="46">[10]Регион!#REF!</definedName>
    <definedName name="_2080" localSheetId="67">[10]Регион!#REF!</definedName>
    <definedName name="_2080" localSheetId="68">[10]Регион!#REF!</definedName>
    <definedName name="_2080" localSheetId="70">[10]Регион!#REF!</definedName>
    <definedName name="_2080" localSheetId="71">[10]Регион!#REF!</definedName>
    <definedName name="_2080" localSheetId="72">[10]Регион!#REF!</definedName>
    <definedName name="_2080" localSheetId="73">[10]Регион!#REF!</definedName>
    <definedName name="_2080" localSheetId="47">[10]Регион!#REF!</definedName>
    <definedName name="_2080" localSheetId="74">[10]Регион!#REF!</definedName>
    <definedName name="_2080" localSheetId="78">[10]Регион!#REF!</definedName>
    <definedName name="_2080" localSheetId="79">[10]Регион!#REF!</definedName>
    <definedName name="_2080" localSheetId="80">[10]Регион!#REF!</definedName>
    <definedName name="_2080" localSheetId="81">[10]Регион!#REF!</definedName>
    <definedName name="_2080" localSheetId="48">[10]Регион!#REF!</definedName>
    <definedName name="_2080" localSheetId="84">[10]Регион!#REF!</definedName>
    <definedName name="_2080" localSheetId="85">[10]Регион!#REF!</definedName>
    <definedName name="_2080" localSheetId="49">[10]Регион!#REF!</definedName>
    <definedName name="_2080" localSheetId="51">[10]Регион!#REF!</definedName>
    <definedName name="_2080" localSheetId="52">[10]Регион!#REF!</definedName>
    <definedName name="_2080" localSheetId="53">[10]Регион!#REF!</definedName>
    <definedName name="_2080" localSheetId="0">[10]Регион!#REF!</definedName>
    <definedName name="_2080" localSheetId="20">[10]Регион!#REF!</definedName>
    <definedName name="_2080" localSheetId="32">[10]Регион!#REF!</definedName>
    <definedName name="_2080" localSheetId="41">[10]Регион!#REF!</definedName>
    <definedName name="_2080">[10]Регион!#REF!</definedName>
    <definedName name="_2090" localSheetId="54">[10]Регион!#REF!</definedName>
    <definedName name="_2090" localSheetId="56">[10]Регион!#REF!</definedName>
    <definedName name="_2090" localSheetId="57">[10]Регион!#REF!</definedName>
    <definedName name="_2090" localSheetId="58">[10]Регион!#REF!</definedName>
    <definedName name="_2090" localSheetId="60">[10]Регион!#REF!</definedName>
    <definedName name="_2090" localSheetId="61">[10]Регион!#REF!</definedName>
    <definedName name="_2090" localSheetId="62">[10]Регион!#REF!</definedName>
    <definedName name="_2090" localSheetId="46">[10]Регион!#REF!</definedName>
    <definedName name="_2090" localSheetId="67">[10]Регион!#REF!</definedName>
    <definedName name="_2090" localSheetId="68">[10]Регион!#REF!</definedName>
    <definedName name="_2090" localSheetId="70">[10]Регион!#REF!</definedName>
    <definedName name="_2090" localSheetId="71">[10]Регион!#REF!</definedName>
    <definedName name="_2090" localSheetId="72">[10]Регион!#REF!</definedName>
    <definedName name="_2090" localSheetId="73">[10]Регион!#REF!</definedName>
    <definedName name="_2090" localSheetId="47">[10]Регион!#REF!</definedName>
    <definedName name="_2090" localSheetId="74">[10]Регион!#REF!</definedName>
    <definedName name="_2090" localSheetId="78">[10]Регион!#REF!</definedName>
    <definedName name="_2090" localSheetId="79">[10]Регион!#REF!</definedName>
    <definedName name="_2090" localSheetId="80">[10]Регион!#REF!</definedName>
    <definedName name="_2090" localSheetId="81">[10]Регион!#REF!</definedName>
    <definedName name="_2090" localSheetId="48">[10]Регион!#REF!</definedName>
    <definedName name="_2090" localSheetId="84">[10]Регион!#REF!</definedName>
    <definedName name="_2090" localSheetId="85">[10]Регион!#REF!</definedName>
    <definedName name="_2090" localSheetId="49">[10]Регион!#REF!</definedName>
    <definedName name="_2090" localSheetId="51">[10]Регион!#REF!</definedName>
    <definedName name="_2090" localSheetId="52">[10]Регион!#REF!</definedName>
    <definedName name="_2090" localSheetId="53">[10]Регион!#REF!</definedName>
    <definedName name="_2090" localSheetId="20">[10]Регион!#REF!</definedName>
    <definedName name="_2090" localSheetId="32">[10]Регион!#REF!</definedName>
    <definedName name="_2090" localSheetId="41">[10]Регион!#REF!</definedName>
    <definedName name="_2090">[10]Регион!#REF!</definedName>
    <definedName name="_2100" localSheetId="54">[10]Регион!#REF!</definedName>
    <definedName name="_2100" localSheetId="56">[10]Регион!#REF!</definedName>
    <definedName name="_2100" localSheetId="57">[10]Регион!#REF!</definedName>
    <definedName name="_2100" localSheetId="58">[10]Регион!#REF!</definedName>
    <definedName name="_2100" localSheetId="60">[10]Регион!#REF!</definedName>
    <definedName name="_2100" localSheetId="61">[10]Регион!#REF!</definedName>
    <definedName name="_2100" localSheetId="62">[10]Регион!#REF!</definedName>
    <definedName name="_2100" localSheetId="46">[10]Регион!#REF!</definedName>
    <definedName name="_2100" localSheetId="67">[10]Регион!#REF!</definedName>
    <definedName name="_2100" localSheetId="68">[10]Регион!#REF!</definedName>
    <definedName name="_2100" localSheetId="70">[10]Регион!#REF!</definedName>
    <definedName name="_2100" localSheetId="71">[10]Регион!#REF!</definedName>
    <definedName name="_2100" localSheetId="72">[10]Регион!#REF!</definedName>
    <definedName name="_2100" localSheetId="73">[10]Регион!#REF!</definedName>
    <definedName name="_2100" localSheetId="47">[10]Регион!#REF!</definedName>
    <definedName name="_2100" localSheetId="74">[10]Регион!#REF!</definedName>
    <definedName name="_2100" localSheetId="78">[10]Регион!#REF!</definedName>
    <definedName name="_2100" localSheetId="79">[10]Регион!#REF!</definedName>
    <definedName name="_2100" localSheetId="80">[10]Регион!#REF!</definedName>
    <definedName name="_2100" localSheetId="81">[10]Регион!#REF!</definedName>
    <definedName name="_2100" localSheetId="48">[10]Регион!#REF!</definedName>
    <definedName name="_2100" localSheetId="84">[10]Регион!#REF!</definedName>
    <definedName name="_2100" localSheetId="85">[10]Регион!#REF!</definedName>
    <definedName name="_2100" localSheetId="49">[10]Регион!#REF!</definedName>
    <definedName name="_2100" localSheetId="51">[10]Регион!#REF!</definedName>
    <definedName name="_2100" localSheetId="52">[10]Регион!#REF!</definedName>
    <definedName name="_2100" localSheetId="53">[10]Регион!#REF!</definedName>
    <definedName name="_2100" localSheetId="20">[10]Регион!#REF!</definedName>
    <definedName name="_2100" localSheetId="32">[10]Регион!#REF!</definedName>
    <definedName name="_2100" localSheetId="41">[10]Регион!#REF!</definedName>
    <definedName name="_2100">[10]Регион!#REF!</definedName>
    <definedName name="_2110" localSheetId="54">[10]Регион!#REF!</definedName>
    <definedName name="_2110" localSheetId="56">[10]Регион!#REF!</definedName>
    <definedName name="_2110" localSheetId="57">[10]Регион!#REF!</definedName>
    <definedName name="_2110" localSheetId="58">[10]Регион!#REF!</definedName>
    <definedName name="_2110" localSheetId="60">[10]Регион!#REF!</definedName>
    <definedName name="_2110" localSheetId="61">[10]Регион!#REF!</definedName>
    <definedName name="_2110" localSheetId="62">[10]Регион!#REF!</definedName>
    <definedName name="_2110" localSheetId="46">[10]Регион!#REF!</definedName>
    <definedName name="_2110" localSheetId="67">[10]Регион!#REF!</definedName>
    <definedName name="_2110" localSheetId="68">[10]Регион!#REF!</definedName>
    <definedName name="_2110" localSheetId="70">[10]Регион!#REF!</definedName>
    <definedName name="_2110" localSheetId="71">[10]Регион!#REF!</definedName>
    <definedName name="_2110" localSheetId="72">[10]Регион!#REF!</definedName>
    <definedName name="_2110" localSheetId="73">[10]Регион!#REF!</definedName>
    <definedName name="_2110" localSheetId="47">[10]Регион!#REF!</definedName>
    <definedName name="_2110" localSheetId="74">[10]Регион!#REF!</definedName>
    <definedName name="_2110" localSheetId="78">[10]Регион!#REF!</definedName>
    <definedName name="_2110" localSheetId="79">[10]Регион!#REF!</definedName>
    <definedName name="_2110" localSheetId="80">[10]Регион!#REF!</definedName>
    <definedName name="_2110" localSheetId="81">[10]Регион!#REF!</definedName>
    <definedName name="_2110" localSheetId="48">[10]Регион!#REF!</definedName>
    <definedName name="_2110" localSheetId="84">[10]Регион!#REF!</definedName>
    <definedName name="_2110" localSheetId="85">[10]Регион!#REF!</definedName>
    <definedName name="_2110" localSheetId="49">[10]Регион!#REF!</definedName>
    <definedName name="_2110" localSheetId="51">[10]Регион!#REF!</definedName>
    <definedName name="_2110" localSheetId="52">[10]Регион!#REF!</definedName>
    <definedName name="_2110" localSheetId="53">[10]Регион!#REF!</definedName>
    <definedName name="_2110" localSheetId="20">[10]Регион!#REF!</definedName>
    <definedName name="_2110" localSheetId="32">[10]Регион!#REF!</definedName>
    <definedName name="_2110" localSheetId="41">[10]Регион!#REF!</definedName>
    <definedName name="_2110">[10]Регион!#REF!</definedName>
    <definedName name="_3080" localSheetId="54">[10]Регион!#REF!</definedName>
    <definedName name="_3080" localSheetId="56">[10]Регион!#REF!</definedName>
    <definedName name="_3080" localSheetId="57">[10]Регион!#REF!</definedName>
    <definedName name="_3080" localSheetId="58">[10]Регион!#REF!</definedName>
    <definedName name="_3080" localSheetId="60">[10]Регион!#REF!</definedName>
    <definedName name="_3080" localSheetId="61">[10]Регион!#REF!</definedName>
    <definedName name="_3080" localSheetId="62">[10]Регион!#REF!</definedName>
    <definedName name="_3080" localSheetId="46">[10]Регион!#REF!</definedName>
    <definedName name="_3080" localSheetId="67">[10]Регион!#REF!</definedName>
    <definedName name="_3080" localSheetId="68">[10]Регион!#REF!</definedName>
    <definedName name="_3080" localSheetId="70">[10]Регион!#REF!</definedName>
    <definedName name="_3080" localSheetId="71">[10]Регион!#REF!</definedName>
    <definedName name="_3080" localSheetId="72">[10]Регион!#REF!</definedName>
    <definedName name="_3080" localSheetId="73">[10]Регион!#REF!</definedName>
    <definedName name="_3080" localSheetId="47">[10]Регион!#REF!</definedName>
    <definedName name="_3080" localSheetId="74">[10]Регион!#REF!</definedName>
    <definedName name="_3080" localSheetId="78">[10]Регион!#REF!</definedName>
    <definedName name="_3080" localSheetId="79">[10]Регион!#REF!</definedName>
    <definedName name="_3080" localSheetId="80">[10]Регион!#REF!</definedName>
    <definedName name="_3080" localSheetId="81">[10]Регион!#REF!</definedName>
    <definedName name="_3080" localSheetId="48">[10]Регион!#REF!</definedName>
    <definedName name="_3080" localSheetId="84">[10]Регион!#REF!</definedName>
    <definedName name="_3080" localSheetId="85">[10]Регион!#REF!</definedName>
    <definedName name="_3080" localSheetId="49">[10]Регион!#REF!</definedName>
    <definedName name="_3080" localSheetId="51">[10]Регион!#REF!</definedName>
    <definedName name="_3080" localSheetId="52">[10]Регион!#REF!</definedName>
    <definedName name="_3080" localSheetId="53">[10]Регион!#REF!</definedName>
    <definedName name="_3080" localSheetId="20">[10]Регион!#REF!</definedName>
    <definedName name="_3080" localSheetId="32">[10]Регион!#REF!</definedName>
    <definedName name="_3080" localSheetId="41">[10]Регион!#REF!</definedName>
    <definedName name="_3080">[10]Регион!#REF!</definedName>
    <definedName name="_3090" localSheetId="54">[10]Регион!#REF!</definedName>
    <definedName name="_3090" localSheetId="56">[10]Регион!#REF!</definedName>
    <definedName name="_3090" localSheetId="57">[10]Регион!#REF!</definedName>
    <definedName name="_3090" localSheetId="58">[10]Регион!#REF!</definedName>
    <definedName name="_3090" localSheetId="60">[10]Регион!#REF!</definedName>
    <definedName name="_3090" localSheetId="61">[10]Регион!#REF!</definedName>
    <definedName name="_3090" localSheetId="62">[10]Регион!#REF!</definedName>
    <definedName name="_3090" localSheetId="46">[10]Регион!#REF!</definedName>
    <definedName name="_3090" localSheetId="67">[10]Регион!#REF!</definedName>
    <definedName name="_3090" localSheetId="68">[10]Регион!#REF!</definedName>
    <definedName name="_3090" localSheetId="70">[10]Регион!#REF!</definedName>
    <definedName name="_3090" localSheetId="71">[10]Регион!#REF!</definedName>
    <definedName name="_3090" localSheetId="72">[10]Регион!#REF!</definedName>
    <definedName name="_3090" localSheetId="73">[10]Регион!#REF!</definedName>
    <definedName name="_3090" localSheetId="47">[10]Регион!#REF!</definedName>
    <definedName name="_3090" localSheetId="74">[10]Регион!#REF!</definedName>
    <definedName name="_3090" localSheetId="78">[10]Регион!#REF!</definedName>
    <definedName name="_3090" localSheetId="79">[10]Регион!#REF!</definedName>
    <definedName name="_3090" localSheetId="80">[10]Регион!#REF!</definedName>
    <definedName name="_3090" localSheetId="81">[10]Регион!#REF!</definedName>
    <definedName name="_3090" localSheetId="48">[10]Регион!#REF!</definedName>
    <definedName name="_3090" localSheetId="84">[10]Регион!#REF!</definedName>
    <definedName name="_3090" localSheetId="85">[10]Регион!#REF!</definedName>
    <definedName name="_3090" localSheetId="49">[10]Регион!#REF!</definedName>
    <definedName name="_3090" localSheetId="51">[10]Регион!#REF!</definedName>
    <definedName name="_3090" localSheetId="52">[10]Регион!#REF!</definedName>
    <definedName name="_3090" localSheetId="53">[10]Регион!#REF!</definedName>
    <definedName name="_3090" localSheetId="20">[10]Регион!#REF!</definedName>
    <definedName name="_3090" localSheetId="32">[10]Регион!#REF!</definedName>
    <definedName name="_3090" localSheetId="41">[10]Регион!#REF!</definedName>
    <definedName name="_3090">[10]Регион!#REF!</definedName>
    <definedName name="_3100" localSheetId="54">[10]Регион!#REF!</definedName>
    <definedName name="_3100" localSheetId="56">[10]Регион!#REF!</definedName>
    <definedName name="_3100" localSheetId="57">[10]Регион!#REF!</definedName>
    <definedName name="_3100" localSheetId="58">[10]Регион!#REF!</definedName>
    <definedName name="_3100" localSheetId="60">[10]Регион!#REF!</definedName>
    <definedName name="_3100" localSheetId="61">[10]Регион!#REF!</definedName>
    <definedName name="_3100" localSheetId="62">[10]Регион!#REF!</definedName>
    <definedName name="_3100" localSheetId="46">[10]Регион!#REF!</definedName>
    <definedName name="_3100" localSheetId="67">[10]Регион!#REF!</definedName>
    <definedName name="_3100" localSheetId="68">[10]Регион!#REF!</definedName>
    <definedName name="_3100" localSheetId="70">[10]Регион!#REF!</definedName>
    <definedName name="_3100" localSheetId="71">[10]Регион!#REF!</definedName>
    <definedName name="_3100" localSheetId="72">[10]Регион!#REF!</definedName>
    <definedName name="_3100" localSheetId="73">[10]Регион!#REF!</definedName>
    <definedName name="_3100" localSheetId="47">[10]Регион!#REF!</definedName>
    <definedName name="_3100" localSheetId="74">[10]Регион!#REF!</definedName>
    <definedName name="_3100" localSheetId="78">[10]Регион!#REF!</definedName>
    <definedName name="_3100" localSheetId="79">[10]Регион!#REF!</definedName>
    <definedName name="_3100" localSheetId="80">[10]Регион!#REF!</definedName>
    <definedName name="_3100" localSheetId="81">[10]Регион!#REF!</definedName>
    <definedName name="_3100" localSheetId="48">[10]Регион!#REF!</definedName>
    <definedName name="_3100" localSheetId="84">[10]Регион!#REF!</definedName>
    <definedName name="_3100" localSheetId="85">[10]Регион!#REF!</definedName>
    <definedName name="_3100" localSheetId="49">[10]Регион!#REF!</definedName>
    <definedName name="_3100" localSheetId="51">[10]Регион!#REF!</definedName>
    <definedName name="_3100" localSheetId="52">[10]Регион!#REF!</definedName>
    <definedName name="_3100" localSheetId="53">[10]Регион!#REF!</definedName>
    <definedName name="_3100" localSheetId="20">[10]Регион!#REF!</definedName>
    <definedName name="_3100" localSheetId="32">[10]Регион!#REF!</definedName>
    <definedName name="_3100" localSheetId="41">[10]Регион!#REF!</definedName>
    <definedName name="_3100">[10]Регион!#REF!</definedName>
    <definedName name="_3110" localSheetId="54">[10]Регион!#REF!</definedName>
    <definedName name="_3110" localSheetId="56">[10]Регион!#REF!</definedName>
    <definedName name="_3110" localSheetId="57">[10]Регион!#REF!</definedName>
    <definedName name="_3110" localSheetId="58">[10]Регион!#REF!</definedName>
    <definedName name="_3110" localSheetId="60">[10]Регион!#REF!</definedName>
    <definedName name="_3110" localSheetId="61">[10]Регион!#REF!</definedName>
    <definedName name="_3110" localSheetId="62">[10]Регион!#REF!</definedName>
    <definedName name="_3110" localSheetId="46">[10]Регион!#REF!</definedName>
    <definedName name="_3110" localSheetId="67">[10]Регион!#REF!</definedName>
    <definedName name="_3110" localSheetId="68">[10]Регион!#REF!</definedName>
    <definedName name="_3110" localSheetId="70">[10]Регион!#REF!</definedName>
    <definedName name="_3110" localSheetId="71">[10]Регион!#REF!</definedName>
    <definedName name="_3110" localSheetId="72">[10]Регион!#REF!</definedName>
    <definedName name="_3110" localSheetId="73">[10]Регион!#REF!</definedName>
    <definedName name="_3110" localSheetId="47">[10]Регион!#REF!</definedName>
    <definedName name="_3110" localSheetId="74">[10]Регион!#REF!</definedName>
    <definedName name="_3110" localSheetId="78">[10]Регион!#REF!</definedName>
    <definedName name="_3110" localSheetId="79">[10]Регион!#REF!</definedName>
    <definedName name="_3110" localSheetId="80">[10]Регион!#REF!</definedName>
    <definedName name="_3110" localSheetId="81">[10]Регион!#REF!</definedName>
    <definedName name="_3110" localSheetId="48">[10]Регион!#REF!</definedName>
    <definedName name="_3110" localSheetId="84">[10]Регион!#REF!</definedName>
    <definedName name="_3110" localSheetId="85">[10]Регион!#REF!</definedName>
    <definedName name="_3110" localSheetId="49">[10]Регион!#REF!</definedName>
    <definedName name="_3110" localSheetId="51">[10]Регион!#REF!</definedName>
    <definedName name="_3110" localSheetId="52">[10]Регион!#REF!</definedName>
    <definedName name="_3110" localSheetId="53">[10]Регион!#REF!</definedName>
    <definedName name="_3110" localSheetId="20">[10]Регион!#REF!</definedName>
    <definedName name="_3110" localSheetId="32">[10]Регион!#REF!</definedName>
    <definedName name="_3110" localSheetId="41">[10]Регион!#REF!</definedName>
    <definedName name="_3110">[10]Регион!#REF!</definedName>
    <definedName name="_4080" localSheetId="54">[10]Регион!#REF!</definedName>
    <definedName name="_4080" localSheetId="56">[10]Регион!#REF!</definedName>
    <definedName name="_4080" localSheetId="57">[10]Регион!#REF!</definedName>
    <definedName name="_4080" localSheetId="58">[10]Регион!#REF!</definedName>
    <definedName name="_4080" localSheetId="60">[10]Регион!#REF!</definedName>
    <definedName name="_4080" localSheetId="61">[10]Регион!#REF!</definedName>
    <definedName name="_4080" localSheetId="62">[10]Регион!#REF!</definedName>
    <definedName name="_4080" localSheetId="46">[10]Регион!#REF!</definedName>
    <definedName name="_4080" localSheetId="67">[10]Регион!#REF!</definedName>
    <definedName name="_4080" localSheetId="68">[10]Регион!#REF!</definedName>
    <definedName name="_4080" localSheetId="70">[10]Регион!#REF!</definedName>
    <definedName name="_4080" localSheetId="71">[10]Регион!#REF!</definedName>
    <definedName name="_4080" localSheetId="72">[10]Регион!#REF!</definedName>
    <definedName name="_4080" localSheetId="73">[10]Регион!#REF!</definedName>
    <definedName name="_4080" localSheetId="47">[10]Регион!#REF!</definedName>
    <definedName name="_4080" localSheetId="74">[10]Регион!#REF!</definedName>
    <definedName name="_4080" localSheetId="78">[10]Регион!#REF!</definedName>
    <definedName name="_4080" localSheetId="79">[10]Регион!#REF!</definedName>
    <definedName name="_4080" localSheetId="80">[10]Регион!#REF!</definedName>
    <definedName name="_4080" localSheetId="81">[10]Регион!#REF!</definedName>
    <definedName name="_4080" localSheetId="48">[10]Регион!#REF!</definedName>
    <definedName name="_4080" localSheetId="84">[10]Регион!#REF!</definedName>
    <definedName name="_4080" localSheetId="85">[10]Регион!#REF!</definedName>
    <definedName name="_4080" localSheetId="49">[10]Регион!#REF!</definedName>
    <definedName name="_4080" localSheetId="51">[10]Регион!#REF!</definedName>
    <definedName name="_4080" localSheetId="52">[10]Регион!#REF!</definedName>
    <definedName name="_4080" localSheetId="53">[10]Регион!#REF!</definedName>
    <definedName name="_4080" localSheetId="20">[10]Регион!#REF!</definedName>
    <definedName name="_4080" localSheetId="32">[10]Регион!#REF!</definedName>
    <definedName name="_4080" localSheetId="41">[10]Регион!#REF!</definedName>
    <definedName name="_4080">[10]Регион!#REF!</definedName>
    <definedName name="_4090" localSheetId="54">[10]Регион!#REF!</definedName>
    <definedName name="_4090" localSheetId="56">[10]Регион!#REF!</definedName>
    <definedName name="_4090" localSheetId="57">[10]Регион!#REF!</definedName>
    <definedName name="_4090" localSheetId="58">[10]Регион!#REF!</definedName>
    <definedName name="_4090" localSheetId="60">[10]Регион!#REF!</definedName>
    <definedName name="_4090" localSheetId="61">[10]Регион!#REF!</definedName>
    <definedName name="_4090" localSheetId="62">[10]Регион!#REF!</definedName>
    <definedName name="_4090" localSheetId="46">[10]Регион!#REF!</definedName>
    <definedName name="_4090" localSheetId="67">[10]Регион!#REF!</definedName>
    <definedName name="_4090" localSheetId="68">[10]Регион!#REF!</definedName>
    <definedName name="_4090" localSheetId="70">[10]Регион!#REF!</definedName>
    <definedName name="_4090" localSheetId="71">[10]Регион!#REF!</definedName>
    <definedName name="_4090" localSheetId="72">[10]Регион!#REF!</definedName>
    <definedName name="_4090" localSheetId="73">[10]Регион!#REF!</definedName>
    <definedName name="_4090" localSheetId="47">[10]Регион!#REF!</definedName>
    <definedName name="_4090" localSheetId="74">[10]Регион!#REF!</definedName>
    <definedName name="_4090" localSheetId="78">[10]Регион!#REF!</definedName>
    <definedName name="_4090" localSheetId="79">[10]Регион!#REF!</definedName>
    <definedName name="_4090" localSheetId="80">[10]Регион!#REF!</definedName>
    <definedName name="_4090" localSheetId="81">[10]Регион!#REF!</definedName>
    <definedName name="_4090" localSheetId="48">[10]Регион!#REF!</definedName>
    <definedName name="_4090" localSheetId="84">[10]Регион!#REF!</definedName>
    <definedName name="_4090" localSheetId="85">[10]Регион!#REF!</definedName>
    <definedName name="_4090" localSheetId="49">[10]Регион!#REF!</definedName>
    <definedName name="_4090" localSheetId="51">[10]Регион!#REF!</definedName>
    <definedName name="_4090" localSheetId="52">[10]Регион!#REF!</definedName>
    <definedName name="_4090" localSheetId="53">[10]Регион!#REF!</definedName>
    <definedName name="_4090" localSheetId="20">[10]Регион!#REF!</definedName>
    <definedName name="_4090" localSheetId="32">[10]Регион!#REF!</definedName>
    <definedName name="_4090" localSheetId="41">[10]Регион!#REF!</definedName>
    <definedName name="_4090">[10]Регион!#REF!</definedName>
    <definedName name="_4100" localSheetId="54">[10]Регион!#REF!</definedName>
    <definedName name="_4100" localSheetId="56">[10]Регион!#REF!</definedName>
    <definedName name="_4100" localSheetId="57">[10]Регион!#REF!</definedName>
    <definedName name="_4100" localSheetId="58">[10]Регион!#REF!</definedName>
    <definedName name="_4100" localSheetId="60">[10]Регион!#REF!</definedName>
    <definedName name="_4100" localSheetId="61">[10]Регион!#REF!</definedName>
    <definedName name="_4100" localSheetId="62">[10]Регион!#REF!</definedName>
    <definedName name="_4100" localSheetId="46">[10]Регион!#REF!</definedName>
    <definedName name="_4100" localSheetId="67">[10]Регион!#REF!</definedName>
    <definedName name="_4100" localSheetId="68">[10]Регион!#REF!</definedName>
    <definedName name="_4100" localSheetId="70">[10]Регион!#REF!</definedName>
    <definedName name="_4100" localSheetId="71">[10]Регион!#REF!</definedName>
    <definedName name="_4100" localSheetId="72">[10]Регион!#REF!</definedName>
    <definedName name="_4100" localSheetId="73">[10]Регион!#REF!</definedName>
    <definedName name="_4100" localSheetId="47">[10]Регион!#REF!</definedName>
    <definedName name="_4100" localSheetId="74">[10]Регион!#REF!</definedName>
    <definedName name="_4100" localSheetId="78">[10]Регион!#REF!</definedName>
    <definedName name="_4100" localSheetId="79">[10]Регион!#REF!</definedName>
    <definedName name="_4100" localSheetId="80">[10]Регион!#REF!</definedName>
    <definedName name="_4100" localSheetId="81">[10]Регион!#REF!</definedName>
    <definedName name="_4100" localSheetId="48">[10]Регион!#REF!</definedName>
    <definedName name="_4100" localSheetId="84">[10]Регион!#REF!</definedName>
    <definedName name="_4100" localSheetId="85">[10]Регион!#REF!</definedName>
    <definedName name="_4100" localSheetId="49">[10]Регион!#REF!</definedName>
    <definedName name="_4100" localSheetId="51">[10]Регион!#REF!</definedName>
    <definedName name="_4100" localSheetId="52">[10]Регион!#REF!</definedName>
    <definedName name="_4100" localSheetId="53">[10]Регион!#REF!</definedName>
    <definedName name="_4100" localSheetId="20">[10]Регион!#REF!</definedName>
    <definedName name="_4100" localSheetId="32">[10]Регион!#REF!</definedName>
    <definedName name="_4100" localSheetId="41">[10]Регион!#REF!</definedName>
    <definedName name="_4100">[10]Регион!#REF!</definedName>
    <definedName name="_4110" localSheetId="54">[10]Регион!#REF!</definedName>
    <definedName name="_4110" localSheetId="56">[10]Регион!#REF!</definedName>
    <definedName name="_4110" localSheetId="57">[10]Регион!#REF!</definedName>
    <definedName name="_4110" localSheetId="58">[10]Регион!#REF!</definedName>
    <definedName name="_4110" localSheetId="60">[10]Регион!#REF!</definedName>
    <definedName name="_4110" localSheetId="61">[10]Регион!#REF!</definedName>
    <definedName name="_4110" localSheetId="62">[10]Регион!#REF!</definedName>
    <definedName name="_4110" localSheetId="46">[10]Регион!#REF!</definedName>
    <definedName name="_4110" localSheetId="67">[10]Регион!#REF!</definedName>
    <definedName name="_4110" localSheetId="68">[10]Регион!#REF!</definedName>
    <definedName name="_4110" localSheetId="70">[10]Регион!#REF!</definedName>
    <definedName name="_4110" localSheetId="71">[10]Регион!#REF!</definedName>
    <definedName name="_4110" localSheetId="72">[10]Регион!#REF!</definedName>
    <definedName name="_4110" localSheetId="73">[10]Регион!#REF!</definedName>
    <definedName name="_4110" localSheetId="47">[10]Регион!#REF!</definedName>
    <definedName name="_4110" localSheetId="74">[10]Регион!#REF!</definedName>
    <definedName name="_4110" localSheetId="78">[10]Регион!#REF!</definedName>
    <definedName name="_4110" localSheetId="79">[10]Регион!#REF!</definedName>
    <definedName name="_4110" localSheetId="80">[10]Регион!#REF!</definedName>
    <definedName name="_4110" localSheetId="81">[10]Регион!#REF!</definedName>
    <definedName name="_4110" localSheetId="48">[10]Регион!#REF!</definedName>
    <definedName name="_4110" localSheetId="84">[10]Регион!#REF!</definedName>
    <definedName name="_4110" localSheetId="85">[10]Регион!#REF!</definedName>
    <definedName name="_4110" localSheetId="49">[10]Регион!#REF!</definedName>
    <definedName name="_4110" localSheetId="51">[10]Регион!#REF!</definedName>
    <definedName name="_4110" localSheetId="52">[10]Регион!#REF!</definedName>
    <definedName name="_4110" localSheetId="53">[10]Регион!#REF!</definedName>
    <definedName name="_4110" localSheetId="20">[10]Регион!#REF!</definedName>
    <definedName name="_4110" localSheetId="32">[10]Регион!#REF!</definedName>
    <definedName name="_4110" localSheetId="41">[10]Регион!#REF!</definedName>
    <definedName name="_4110">[10]Регион!#REF!</definedName>
    <definedName name="_5080" localSheetId="54">[10]Регион!#REF!</definedName>
    <definedName name="_5080" localSheetId="56">[10]Регион!#REF!</definedName>
    <definedName name="_5080" localSheetId="57">[10]Регион!#REF!</definedName>
    <definedName name="_5080" localSheetId="58">[10]Регион!#REF!</definedName>
    <definedName name="_5080" localSheetId="60">[10]Регион!#REF!</definedName>
    <definedName name="_5080" localSheetId="61">[10]Регион!#REF!</definedName>
    <definedName name="_5080" localSheetId="62">[10]Регион!#REF!</definedName>
    <definedName name="_5080" localSheetId="46">[10]Регион!#REF!</definedName>
    <definedName name="_5080" localSheetId="67">[10]Регион!#REF!</definedName>
    <definedName name="_5080" localSheetId="68">[10]Регион!#REF!</definedName>
    <definedName name="_5080" localSheetId="70">[10]Регион!#REF!</definedName>
    <definedName name="_5080" localSheetId="71">[10]Регион!#REF!</definedName>
    <definedName name="_5080" localSheetId="72">[10]Регион!#REF!</definedName>
    <definedName name="_5080" localSheetId="73">[10]Регион!#REF!</definedName>
    <definedName name="_5080" localSheetId="47">[10]Регион!#REF!</definedName>
    <definedName name="_5080" localSheetId="74">[10]Регион!#REF!</definedName>
    <definedName name="_5080" localSheetId="78">[10]Регион!#REF!</definedName>
    <definedName name="_5080" localSheetId="79">[10]Регион!#REF!</definedName>
    <definedName name="_5080" localSheetId="80">[10]Регион!#REF!</definedName>
    <definedName name="_5080" localSheetId="81">[10]Регион!#REF!</definedName>
    <definedName name="_5080" localSheetId="48">[10]Регион!#REF!</definedName>
    <definedName name="_5080" localSheetId="84">[10]Регион!#REF!</definedName>
    <definedName name="_5080" localSheetId="85">[10]Регион!#REF!</definedName>
    <definedName name="_5080" localSheetId="49">[10]Регион!#REF!</definedName>
    <definedName name="_5080" localSheetId="51">[10]Регион!#REF!</definedName>
    <definedName name="_5080" localSheetId="52">[10]Регион!#REF!</definedName>
    <definedName name="_5080" localSheetId="53">[10]Регион!#REF!</definedName>
    <definedName name="_5080" localSheetId="20">[10]Регион!#REF!</definedName>
    <definedName name="_5080" localSheetId="32">[10]Регион!#REF!</definedName>
    <definedName name="_5080" localSheetId="41">[10]Регион!#REF!</definedName>
    <definedName name="_5080">[10]Регион!#REF!</definedName>
    <definedName name="_5090" localSheetId="54">[10]Регион!#REF!</definedName>
    <definedName name="_5090" localSheetId="56">[10]Регион!#REF!</definedName>
    <definedName name="_5090" localSheetId="57">[10]Регион!#REF!</definedName>
    <definedName name="_5090" localSheetId="58">[10]Регион!#REF!</definedName>
    <definedName name="_5090" localSheetId="60">[10]Регион!#REF!</definedName>
    <definedName name="_5090" localSheetId="61">[10]Регион!#REF!</definedName>
    <definedName name="_5090" localSheetId="62">[10]Регион!#REF!</definedName>
    <definedName name="_5090" localSheetId="46">[10]Регион!#REF!</definedName>
    <definedName name="_5090" localSheetId="67">[10]Регион!#REF!</definedName>
    <definedName name="_5090" localSheetId="68">[10]Регион!#REF!</definedName>
    <definedName name="_5090" localSheetId="70">[10]Регион!#REF!</definedName>
    <definedName name="_5090" localSheetId="71">[10]Регион!#REF!</definedName>
    <definedName name="_5090" localSheetId="72">[10]Регион!#REF!</definedName>
    <definedName name="_5090" localSheetId="73">[10]Регион!#REF!</definedName>
    <definedName name="_5090" localSheetId="47">[10]Регион!#REF!</definedName>
    <definedName name="_5090" localSheetId="74">[10]Регион!#REF!</definedName>
    <definedName name="_5090" localSheetId="78">[10]Регион!#REF!</definedName>
    <definedName name="_5090" localSheetId="79">[10]Регион!#REF!</definedName>
    <definedName name="_5090" localSheetId="80">[10]Регион!#REF!</definedName>
    <definedName name="_5090" localSheetId="81">[10]Регион!#REF!</definedName>
    <definedName name="_5090" localSheetId="48">[10]Регион!#REF!</definedName>
    <definedName name="_5090" localSheetId="84">[10]Регион!#REF!</definedName>
    <definedName name="_5090" localSheetId="85">[10]Регион!#REF!</definedName>
    <definedName name="_5090" localSheetId="49">[10]Регион!#REF!</definedName>
    <definedName name="_5090" localSheetId="51">[10]Регион!#REF!</definedName>
    <definedName name="_5090" localSheetId="52">[10]Регион!#REF!</definedName>
    <definedName name="_5090" localSheetId="53">[10]Регион!#REF!</definedName>
    <definedName name="_5090" localSheetId="20">[10]Регион!#REF!</definedName>
    <definedName name="_5090" localSheetId="32">[10]Регион!#REF!</definedName>
    <definedName name="_5090" localSheetId="41">[10]Регион!#REF!</definedName>
    <definedName name="_5090">[10]Регион!#REF!</definedName>
    <definedName name="_5100" localSheetId="54">[10]Регион!#REF!</definedName>
    <definedName name="_5100" localSheetId="56">[10]Регион!#REF!</definedName>
    <definedName name="_5100" localSheetId="57">[10]Регион!#REF!</definedName>
    <definedName name="_5100" localSheetId="58">[10]Регион!#REF!</definedName>
    <definedName name="_5100" localSheetId="60">[10]Регион!#REF!</definedName>
    <definedName name="_5100" localSheetId="61">[10]Регион!#REF!</definedName>
    <definedName name="_5100" localSheetId="62">[10]Регион!#REF!</definedName>
    <definedName name="_5100" localSheetId="46">[10]Регион!#REF!</definedName>
    <definedName name="_5100" localSheetId="67">[10]Регион!#REF!</definedName>
    <definedName name="_5100" localSheetId="68">[10]Регион!#REF!</definedName>
    <definedName name="_5100" localSheetId="70">[10]Регион!#REF!</definedName>
    <definedName name="_5100" localSheetId="71">[10]Регион!#REF!</definedName>
    <definedName name="_5100" localSheetId="72">[10]Регион!#REF!</definedName>
    <definedName name="_5100" localSheetId="73">[10]Регион!#REF!</definedName>
    <definedName name="_5100" localSheetId="47">[10]Регион!#REF!</definedName>
    <definedName name="_5100" localSheetId="74">[10]Регион!#REF!</definedName>
    <definedName name="_5100" localSheetId="78">[10]Регион!#REF!</definedName>
    <definedName name="_5100" localSheetId="79">[10]Регион!#REF!</definedName>
    <definedName name="_5100" localSheetId="80">[10]Регион!#REF!</definedName>
    <definedName name="_5100" localSheetId="81">[10]Регион!#REF!</definedName>
    <definedName name="_5100" localSheetId="48">[10]Регион!#REF!</definedName>
    <definedName name="_5100" localSheetId="84">[10]Регион!#REF!</definedName>
    <definedName name="_5100" localSheetId="85">[10]Регион!#REF!</definedName>
    <definedName name="_5100" localSheetId="49">[10]Регион!#REF!</definedName>
    <definedName name="_5100" localSheetId="51">[10]Регион!#REF!</definedName>
    <definedName name="_5100" localSheetId="52">[10]Регион!#REF!</definedName>
    <definedName name="_5100" localSheetId="53">[10]Регион!#REF!</definedName>
    <definedName name="_5100" localSheetId="20">[10]Регион!#REF!</definedName>
    <definedName name="_5100" localSheetId="32">[10]Регион!#REF!</definedName>
    <definedName name="_5100" localSheetId="41">[10]Регион!#REF!</definedName>
    <definedName name="_5100">[10]Регион!#REF!</definedName>
    <definedName name="_5110" localSheetId="54">[10]Регион!#REF!</definedName>
    <definedName name="_5110" localSheetId="56">[10]Регион!#REF!</definedName>
    <definedName name="_5110" localSheetId="57">[10]Регион!#REF!</definedName>
    <definedName name="_5110" localSheetId="58">[10]Регион!#REF!</definedName>
    <definedName name="_5110" localSheetId="60">[10]Регион!#REF!</definedName>
    <definedName name="_5110" localSheetId="61">[10]Регион!#REF!</definedName>
    <definedName name="_5110" localSheetId="62">[10]Регион!#REF!</definedName>
    <definedName name="_5110" localSheetId="46">[10]Регион!#REF!</definedName>
    <definedName name="_5110" localSheetId="67">[10]Регион!#REF!</definedName>
    <definedName name="_5110" localSheetId="68">[10]Регион!#REF!</definedName>
    <definedName name="_5110" localSheetId="70">[10]Регион!#REF!</definedName>
    <definedName name="_5110" localSheetId="71">[10]Регион!#REF!</definedName>
    <definedName name="_5110" localSheetId="72">[10]Регион!#REF!</definedName>
    <definedName name="_5110" localSheetId="73">[10]Регион!#REF!</definedName>
    <definedName name="_5110" localSheetId="47">[10]Регион!#REF!</definedName>
    <definedName name="_5110" localSheetId="74">[10]Регион!#REF!</definedName>
    <definedName name="_5110" localSheetId="78">[10]Регион!#REF!</definedName>
    <definedName name="_5110" localSheetId="79">[10]Регион!#REF!</definedName>
    <definedName name="_5110" localSheetId="80">[10]Регион!#REF!</definedName>
    <definedName name="_5110" localSheetId="81">[10]Регион!#REF!</definedName>
    <definedName name="_5110" localSheetId="48">[10]Регион!#REF!</definedName>
    <definedName name="_5110" localSheetId="84">[10]Регион!#REF!</definedName>
    <definedName name="_5110" localSheetId="85">[10]Регион!#REF!</definedName>
    <definedName name="_5110" localSheetId="49">[10]Регион!#REF!</definedName>
    <definedName name="_5110" localSheetId="51">[10]Регион!#REF!</definedName>
    <definedName name="_5110" localSheetId="52">[10]Регион!#REF!</definedName>
    <definedName name="_5110" localSheetId="53">[10]Регион!#REF!</definedName>
    <definedName name="_5110" localSheetId="20">[10]Регион!#REF!</definedName>
    <definedName name="_5110" localSheetId="32">[10]Регион!#REF!</definedName>
    <definedName name="_5110" localSheetId="41">[10]Регион!#REF!</definedName>
    <definedName name="_5110">[10]Регион!#REF!</definedName>
    <definedName name="_6080" localSheetId="54">[10]Регион!#REF!</definedName>
    <definedName name="_6080" localSheetId="56">[10]Регион!#REF!</definedName>
    <definedName name="_6080" localSheetId="57">[10]Регион!#REF!</definedName>
    <definedName name="_6080" localSheetId="58">[10]Регион!#REF!</definedName>
    <definedName name="_6080" localSheetId="60">[10]Регион!#REF!</definedName>
    <definedName name="_6080" localSheetId="61">[10]Регион!#REF!</definedName>
    <definedName name="_6080" localSheetId="62">[10]Регион!#REF!</definedName>
    <definedName name="_6080" localSheetId="46">[10]Регион!#REF!</definedName>
    <definedName name="_6080" localSheetId="67">[10]Регион!#REF!</definedName>
    <definedName name="_6080" localSheetId="68">[10]Регион!#REF!</definedName>
    <definedName name="_6080" localSheetId="70">[10]Регион!#REF!</definedName>
    <definedName name="_6080" localSheetId="71">[10]Регион!#REF!</definedName>
    <definedName name="_6080" localSheetId="72">[10]Регион!#REF!</definedName>
    <definedName name="_6080" localSheetId="73">[10]Регион!#REF!</definedName>
    <definedName name="_6080" localSheetId="47">[10]Регион!#REF!</definedName>
    <definedName name="_6080" localSheetId="74">[10]Регион!#REF!</definedName>
    <definedName name="_6080" localSheetId="78">[10]Регион!#REF!</definedName>
    <definedName name="_6080" localSheetId="79">[10]Регион!#REF!</definedName>
    <definedName name="_6080" localSheetId="80">[10]Регион!#REF!</definedName>
    <definedName name="_6080" localSheetId="81">[10]Регион!#REF!</definedName>
    <definedName name="_6080" localSheetId="48">[10]Регион!#REF!</definedName>
    <definedName name="_6080" localSheetId="84">[10]Регион!#REF!</definedName>
    <definedName name="_6080" localSheetId="85">[10]Регион!#REF!</definedName>
    <definedName name="_6080" localSheetId="49">[10]Регион!#REF!</definedName>
    <definedName name="_6080" localSheetId="51">[10]Регион!#REF!</definedName>
    <definedName name="_6080" localSheetId="52">[10]Регион!#REF!</definedName>
    <definedName name="_6080" localSheetId="53">[10]Регион!#REF!</definedName>
    <definedName name="_6080" localSheetId="20">[10]Регион!#REF!</definedName>
    <definedName name="_6080" localSheetId="32">[10]Регион!#REF!</definedName>
    <definedName name="_6080" localSheetId="41">[10]Регион!#REF!</definedName>
    <definedName name="_6080">[10]Регион!#REF!</definedName>
    <definedName name="_6090" localSheetId="54">[10]Регион!#REF!</definedName>
    <definedName name="_6090" localSheetId="56">[10]Регион!#REF!</definedName>
    <definedName name="_6090" localSheetId="57">[10]Регион!#REF!</definedName>
    <definedName name="_6090" localSheetId="58">[10]Регион!#REF!</definedName>
    <definedName name="_6090" localSheetId="60">[10]Регион!#REF!</definedName>
    <definedName name="_6090" localSheetId="61">[10]Регион!#REF!</definedName>
    <definedName name="_6090" localSheetId="62">[10]Регион!#REF!</definedName>
    <definedName name="_6090" localSheetId="46">[10]Регион!#REF!</definedName>
    <definedName name="_6090" localSheetId="67">[10]Регион!#REF!</definedName>
    <definedName name="_6090" localSheetId="68">[10]Регион!#REF!</definedName>
    <definedName name="_6090" localSheetId="70">[10]Регион!#REF!</definedName>
    <definedName name="_6090" localSheetId="71">[10]Регион!#REF!</definedName>
    <definedName name="_6090" localSheetId="72">[10]Регион!#REF!</definedName>
    <definedName name="_6090" localSheetId="73">[10]Регион!#REF!</definedName>
    <definedName name="_6090" localSheetId="47">[10]Регион!#REF!</definedName>
    <definedName name="_6090" localSheetId="74">[10]Регион!#REF!</definedName>
    <definedName name="_6090" localSheetId="78">[10]Регион!#REF!</definedName>
    <definedName name="_6090" localSheetId="79">[10]Регион!#REF!</definedName>
    <definedName name="_6090" localSheetId="80">[10]Регион!#REF!</definedName>
    <definedName name="_6090" localSheetId="81">[10]Регион!#REF!</definedName>
    <definedName name="_6090" localSheetId="48">[10]Регион!#REF!</definedName>
    <definedName name="_6090" localSheetId="84">[10]Регион!#REF!</definedName>
    <definedName name="_6090" localSheetId="85">[10]Регион!#REF!</definedName>
    <definedName name="_6090" localSheetId="49">[10]Регион!#REF!</definedName>
    <definedName name="_6090" localSheetId="51">[10]Регион!#REF!</definedName>
    <definedName name="_6090" localSheetId="52">[10]Регион!#REF!</definedName>
    <definedName name="_6090" localSheetId="53">[10]Регион!#REF!</definedName>
    <definedName name="_6090" localSheetId="20">[10]Регион!#REF!</definedName>
    <definedName name="_6090" localSheetId="32">[10]Регион!#REF!</definedName>
    <definedName name="_6090" localSheetId="41">[10]Регион!#REF!</definedName>
    <definedName name="_6090">[10]Регион!#REF!</definedName>
    <definedName name="_6100" localSheetId="54">[10]Регион!#REF!</definedName>
    <definedName name="_6100" localSheetId="56">[10]Регион!#REF!</definedName>
    <definedName name="_6100" localSheetId="57">[10]Регион!#REF!</definedName>
    <definedName name="_6100" localSheetId="58">[10]Регион!#REF!</definedName>
    <definedName name="_6100" localSheetId="60">[10]Регион!#REF!</definedName>
    <definedName name="_6100" localSheetId="61">[10]Регион!#REF!</definedName>
    <definedName name="_6100" localSheetId="62">[10]Регион!#REF!</definedName>
    <definedName name="_6100" localSheetId="46">[10]Регион!#REF!</definedName>
    <definedName name="_6100" localSheetId="67">[10]Регион!#REF!</definedName>
    <definedName name="_6100" localSheetId="68">[10]Регион!#REF!</definedName>
    <definedName name="_6100" localSheetId="70">[10]Регион!#REF!</definedName>
    <definedName name="_6100" localSheetId="71">[10]Регион!#REF!</definedName>
    <definedName name="_6100" localSheetId="72">[10]Регион!#REF!</definedName>
    <definedName name="_6100" localSheetId="73">[10]Регион!#REF!</definedName>
    <definedName name="_6100" localSheetId="47">[10]Регион!#REF!</definedName>
    <definedName name="_6100" localSheetId="74">[10]Регион!#REF!</definedName>
    <definedName name="_6100" localSheetId="78">[10]Регион!#REF!</definedName>
    <definedName name="_6100" localSheetId="79">[10]Регион!#REF!</definedName>
    <definedName name="_6100" localSheetId="80">[10]Регион!#REF!</definedName>
    <definedName name="_6100" localSheetId="81">[10]Регион!#REF!</definedName>
    <definedName name="_6100" localSheetId="48">[10]Регион!#REF!</definedName>
    <definedName name="_6100" localSheetId="84">[10]Регион!#REF!</definedName>
    <definedName name="_6100" localSheetId="85">[10]Регион!#REF!</definedName>
    <definedName name="_6100" localSheetId="49">[10]Регион!#REF!</definedName>
    <definedName name="_6100" localSheetId="51">[10]Регион!#REF!</definedName>
    <definedName name="_6100" localSheetId="52">[10]Регион!#REF!</definedName>
    <definedName name="_6100" localSheetId="53">[10]Регион!#REF!</definedName>
    <definedName name="_6100" localSheetId="20">[10]Регион!#REF!</definedName>
    <definedName name="_6100" localSheetId="32">[10]Регион!#REF!</definedName>
    <definedName name="_6100" localSheetId="41">[10]Регион!#REF!</definedName>
    <definedName name="_6100">[10]Регион!#REF!</definedName>
    <definedName name="_6110" localSheetId="54">[10]Регион!#REF!</definedName>
    <definedName name="_6110" localSheetId="56">[10]Регион!#REF!</definedName>
    <definedName name="_6110" localSheetId="57">[10]Регион!#REF!</definedName>
    <definedName name="_6110" localSheetId="58">[10]Регион!#REF!</definedName>
    <definedName name="_6110" localSheetId="60">[10]Регион!#REF!</definedName>
    <definedName name="_6110" localSheetId="61">[10]Регион!#REF!</definedName>
    <definedName name="_6110" localSheetId="62">[10]Регион!#REF!</definedName>
    <definedName name="_6110" localSheetId="46">[10]Регион!#REF!</definedName>
    <definedName name="_6110" localSheetId="67">[10]Регион!#REF!</definedName>
    <definedName name="_6110" localSheetId="68">[10]Регион!#REF!</definedName>
    <definedName name="_6110" localSheetId="70">[10]Регион!#REF!</definedName>
    <definedName name="_6110" localSheetId="71">[10]Регион!#REF!</definedName>
    <definedName name="_6110" localSheetId="72">[10]Регион!#REF!</definedName>
    <definedName name="_6110" localSheetId="73">[10]Регион!#REF!</definedName>
    <definedName name="_6110" localSheetId="47">[10]Регион!#REF!</definedName>
    <definedName name="_6110" localSheetId="74">[10]Регион!#REF!</definedName>
    <definedName name="_6110" localSheetId="78">[10]Регион!#REF!</definedName>
    <definedName name="_6110" localSheetId="79">[10]Регион!#REF!</definedName>
    <definedName name="_6110" localSheetId="80">[10]Регион!#REF!</definedName>
    <definedName name="_6110" localSheetId="81">[10]Регион!#REF!</definedName>
    <definedName name="_6110" localSheetId="48">[10]Регион!#REF!</definedName>
    <definedName name="_6110" localSheetId="84">[10]Регион!#REF!</definedName>
    <definedName name="_6110" localSheetId="85">[10]Регион!#REF!</definedName>
    <definedName name="_6110" localSheetId="49">[10]Регион!#REF!</definedName>
    <definedName name="_6110" localSheetId="51">[10]Регион!#REF!</definedName>
    <definedName name="_6110" localSheetId="52">[10]Регион!#REF!</definedName>
    <definedName name="_6110" localSheetId="53">[10]Регион!#REF!</definedName>
    <definedName name="_6110" localSheetId="20">[10]Регион!#REF!</definedName>
    <definedName name="_6110" localSheetId="32">[10]Регион!#REF!</definedName>
    <definedName name="_6110" localSheetId="41">[10]Регион!#REF!</definedName>
    <definedName name="_6110">[10]Регион!#REF!</definedName>
    <definedName name="_7031_1" localSheetId="54">[10]Регион!#REF!</definedName>
    <definedName name="_7031_1" localSheetId="56">[10]Регион!#REF!</definedName>
    <definedName name="_7031_1" localSheetId="57">[10]Регион!#REF!</definedName>
    <definedName name="_7031_1" localSheetId="58">[10]Регион!#REF!</definedName>
    <definedName name="_7031_1" localSheetId="60">[10]Регион!#REF!</definedName>
    <definedName name="_7031_1" localSheetId="61">[10]Регион!#REF!</definedName>
    <definedName name="_7031_1" localSheetId="62">[10]Регион!#REF!</definedName>
    <definedName name="_7031_1" localSheetId="46">[10]Регион!#REF!</definedName>
    <definedName name="_7031_1" localSheetId="67">[10]Регион!#REF!</definedName>
    <definedName name="_7031_1" localSheetId="68">[10]Регион!#REF!</definedName>
    <definedName name="_7031_1" localSheetId="70">[10]Регион!#REF!</definedName>
    <definedName name="_7031_1" localSheetId="71">[10]Регион!#REF!</definedName>
    <definedName name="_7031_1" localSheetId="72">[10]Регион!#REF!</definedName>
    <definedName name="_7031_1" localSheetId="73">[10]Регион!#REF!</definedName>
    <definedName name="_7031_1" localSheetId="47">[10]Регион!#REF!</definedName>
    <definedName name="_7031_1" localSheetId="74">[10]Регион!#REF!</definedName>
    <definedName name="_7031_1" localSheetId="78">[10]Регион!#REF!</definedName>
    <definedName name="_7031_1" localSheetId="79">[10]Регион!#REF!</definedName>
    <definedName name="_7031_1" localSheetId="80">[10]Регион!#REF!</definedName>
    <definedName name="_7031_1" localSheetId="81">[10]Регион!#REF!</definedName>
    <definedName name="_7031_1" localSheetId="48">[10]Регион!#REF!</definedName>
    <definedName name="_7031_1" localSheetId="84">[10]Регион!#REF!</definedName>
    <definedName name="_7031_1" localSheetId="85">[10]Регион!#REF!</definedName>
    <definedName name="_7031_1" localSheetId="49">[10]Регион!#REF!</definedName>
    <definedName name="_7031_1" localSheetId="51">[10]Регион!#REF!</definedName>
    <definedName name="_7031_1" localSheetId="52">[10]Регион!#REF!</definedName>
    <definedName name="_7031_1" localSheetId="53">[10]Регион!#REF!</definedName>
    <definedName name="_7031_1" localSheetId="20">[10]Регион!#REF!</definedName>
    <definedName name="_7031_1" localSheetId="32">[10]Регион!#REF!</definedName>
    <definedName name="_7031_1" localSheetId="41">[10]Регион!#REF!</definedName>
    <definedName name="_7031_1">[10]Регион!#REF!</definedName>
    <definedName name="_7031_2" localSheetId="54">[10]Регион!#REF!</definedName>
    <definedName name="_7031_2" localSheetId="56">[10]Регион!#REF!</definedName>
    <definedName name="_7031_2" localSheetId="57">[10]Регион!#REF!</definedName>
    <definedName name="_7031_2" localSheetId="58">[10]Регион!#REF!</definedName>
    <definedName name="_7031_2" localSheetId="60">[10]Регион!#REF!</definedName>
    <definedName name="_7031_2" localSheetId="61">[10]Регион!#REF!</definedName>
    <definedName name="_7031_2" localSheetId="62">[10]Регион!#REF!</definedName>
    <definedName name="_7031_2" localSheetId="46">[10]Регион!#REF!</definedName>
    <definedName name="_7031_2" localSheetId="67">[10]Регион!#REF!</definedName>
    <definedName name="_7031_2" localSheetId="68">[10]Регион!#REF!</definedName>
    <definedName name="_7031_2" localSheetId="70">[10]Регион!#REF!</definedName>
    <definedName name="_7031_2" localSheetId="71">[10]Регион!#REF!</definedName>
    <definedName name="_7031_2" localSheetId="72">[10]Регион!#REF!</definedName>
    <definedName name="_7031_2" localSheetId="73">[10]Регион!#REF!</definedName>
    <definedName name="_7031_2" localSheetId="47">[10]Регион!#REF!</definedName>
    <definedName name="_7031_2" localSheetId="74">[10]Регион!#REF!</definedName>
    <definedName name="_7031_2" localSheetId="78">[10]Регион!#REF!</definedName>
    <definedName name="_7031_2" localSheetId="79">[10]Регион!#REF!</definedName>
    <definedName name="_7031_2" localSheetId="80">[10]Регион!#REF!</definedName>
    <definedName name="_7031_2" localSheetId="81">[10]Регион!#REF!</definedName>
    <definedName name="_7031_2" localSheetId="48">[10]Регион!#REF!</definedName>
    <definedName name="_7031_2" localSheetId="84">[10]Регион!#REF!</definedName>
    <definedName name="_7031_2" localSheetId="85">[10]Регион!#REF!</definedName>
    <definedName name="_7031_2" localSheetId="49">[10]Регион!#REF!</definedName>
    <definedName name="_7031_2" localSheetId="51">[10]Регион!#REF!</definedName>
    <definedName name="_7031_2" localSheetId="52">[10]Регион!#REF!</definedName>
    <definedName name="_7031_2" localSheetId="53">[10]Регион!#REF!</definedName>
    <definedName name="_7031_2" localSheetId="20">[10]Регион!#REF!</definedName>
    <definedName name="_7031_2" localSheetId="32">[10]Регион!#REF!</definedName>
    <definedName name="_7031_2" localSheetId="41">[10]Регион!#REF!</definedName>
    <definedName name="_7031_2">[10]Регион!#REF!</definedName>
    <definedName name="_7032_1" localSheetId="54">[10]Регион!#REF!</definedName>
    <definedName name="_7032_1" localSheetId="56">[10]Регион!#REF!</definedName>
    <definedName name="_7032_1" localSheetId="57">[10]Регион!#REF!</definedName>
    <definedName name="_7032_1" localSheetId="58">[10]Регион!#REF!</definedName>
    <definedName name="_7032_1" localSheetId="60">[10]Регион!#REF!</definedName>
    <definedName name="_7032_1" localSheetId="61">[10]Регион!#REF!</definedName>
    <definedName name="_7032_1" localSheetId="62">[10]Регион!#REF!</definedName>
    <definedName name="_7032_1" localSheetId="46">[10]Регион!#REF!</definedName>
    <definedName name="_7032_1" localSheetId="67">[10]Регион!#REF!</definedName>
    <definedName name="_7032_1" localSheetId="68">[10]Регион!#REF!</definedName>
    <definedName name="_7032_1" localSheetId="70">[10]Регион!#REF!</definedName>
    <definedName name="_7032_1" localSheetId="71">[10]Регион!#REF!</definedName>
    <definedName name="_7032_1" localSheetId="72">[10]Регион!#REF!</definedName>
    <definedName name="_7032_1" localSheetId="73">[10]Регион!#REF!</definedName>
    <definedName name="_7032_1" localSheetId="47">[10]Регион!#REF!</definedName>
    <definedName name="_7032_1" localSheetId="74">[10]Регион!#REF!</definedName>
    <definedName name="_7032_1" localSheetId="78">[10]Регион!#REF!</definedName>
    <definedName name="_7032_1" localSheetId="79">[10]Регион!#REF!</definedName>
    <definedName name="_7032_1" localSheetId="80">[10]Регион!#REF!</definedName>
    <definedName name="_7032_1" localSheetId="81">[10]Регион!#REF!</definedName>
    <definedName name="_7032_1" localSheetId="48">[10]Регион!#REF!</definedName>
    <definedName name="_7032_1" localSheetId="84">[10]Регион!#REF!</definedName>
    <definedName name="_7032_1" localSheetId="85">[10]Регион!#REF!</definedName>
    <definedName name="_7032_1" localSheetId="49">[10]Регион!#REF!</definedName>
    <definedName name="_7032_1" localSheetId="51">[10]Регион!#REF!</definedName>
    <definedName name="_7032_1" localSheetId="52">[10]Регион!#REF!</definedName>
    <definedName name="_7032_1" localSheetId="53">[10]Регион!#REF!</definedName>
    <definedName name="_7032_1" localSheetId="20">[10]Регион!#REF!</definedName>
    <definedName name="_7032_1" localSheetId="32">[10]Регион!#REF!</definedName>
    <definedName name="_7032_1" localSheetId="41">[10]Регион!#REF!</definedName>
    <definedName name="_7032_1">[10]Регион!#REF!</definedName>
    <definedName name="_7032_2" localSheetId="54">[10]Регион!#REF!</definedName>
    <definedName name="_7032_2" localSheetId="56">[10]Регион!#REF!</definedName>
    <definedName name="_7032_2" localSheetId="57">[10]Регион!#REF!</definedName>
    <definedName name="_7032_2" localSheetId="58">[10]Регион!#REF!</definedName>
    <definedName name="_7032_2" localSheetId="60">[10]Регион!#REF!</definedName>
    <definedName name="_7032_2" localSheetId="61">[10]Регион!#REF!</definedName>
    <definedName name="_7032_2" localSheetId="62">[10]Регион!#REF!</definedName>
    <definedName name="_7032_2" localSheetId="46">[10]Регион!#REF!</definedName>
    <definedName name="_7032_2" localSheetId="67">[10]Регион!#REF!</definedName>
    <definedName name="_7032_2" localSheetId="68">[10]Регион!#REF!</definedName>
    <definedName name="_7032_2" localSheetId="70">[10]Регион!#REF!</definedName>
    <definedName name="_7032_2" localSheetId="71">[10]Регион!#REF!</definedName>
    <definedName name="_7032_2" localSheetId="72">[10]Регион!#REF!</definedName>
    <definedName name="_7032_2" localSheetId="73">[10]Регион!#REF!</definedName>
    <definedName name="_7032_2" localSheetId="47">[10]Регион!#REF!</definedName>
    <definedName name="_7032_2" localSheetId="74">[10]Регион!#REF!</definedName>
    <definedName name="_7032_2" localSheetId="78">[10]Регион!#REF!</definedName>
    <definedName name="_7032_2" localSheetId="79">[10]Регион!#REF!</definedName>
    <definedName name="_7032_2" localSheetId="80">[10]Регион!#REF!</definedName>
    <definedName name="_7032_2" localSheetId="81">[10]Регион!#REF!</definedName>
    <definedName name="_7032_2" localSheetId="48">[10]Регион!#REF!</definedName>
    <definedName name="_7032_2" localSheetId="84">[10]Регион!#REF!</definedName>
    <definedName name="_7032_2" localSheetId="85">[10]Регион!#REF!</definedName>
    <definedName name="_7032_2" localSheetId="49">[10]Регион!#REF!</definedName>
    <definedName name="_7032_2" localSheetId="51">[10]Регион!#REF!</definedName>
    <definedName name="_7032_2" localSheetId="52">[10]Регион!#REF!</definedName>
    <definedName name="_7032_2" localSheetId="53">[10]Регион!#REF!</definedName>
    <definedName name="_7032_2" localSheetId="20">[10]Регион!#REF!</definedName>
    <definedName name="_7032_2" localSheetId="32">[10]Регион!#REF!</definedName>
    <definedName name="_7032_2" localSheetId="41">[10]Регион!#REF!</definedName>
    <definedName name="_7032_2">[10]Регион!#REF!</definedName>
    <definedName name="_7033_1" localSheetId="54">[10]Регион!#REF!</definedName>
    <definedName name="_7033_1" localSheetId="56">[10]Регион!#REF!</definedName>
    <definedName name="_7033_1" localSheetId="57">[10]Регион!#REF!</definedName>
    <definedName name="_7033_1" localSheetId="58">[10]Регион!#REF!</definedName>
    <definedName name="_7033_1" localSheetId="60">[10]Регион!#REF!</definedName>
    <definedName name="_7033_1" localSheetId="61">[10]Регион!#REF!</definedName>
    <definedName name="_7033_1" localSheetId="62">[10]Регион!#REF!</definedName>
    <definedName name="_7033_1" localSheetId="46">[10]Регион!#REF!</definedName>
    <definedName name="_7033_1" localSheetId="67">[10]Регион!#REF!</definedName>
    <definedName name="_7033_1" localSheetId="68">[10]Регион!#REF!</definedName>
    <definedName name="_7033_1" localSheetId="70">[10]Регион!#REF!</definedName>
    <definedName name="_7033_1" localSheetId="71">[10]Регион!#REF!</definedName>
    <definedName name="_7033_1" localSheetId="72">[10]Регион!#REF!</definedName>
    <definedName name="_7033_1" localSheetId="73">[10]Регион!#REF!</definedName>
    <definedName name="_7033_1" localSheetId="47">[10]Регион!#REF!</definedName>
    <definedName name="_7033_1" localSheetId="74">[10]Регион!#REF!</definedName>
    <definedName name="_7033_1" localSheetId="78">[10]Регион!#REF!</definedName>
    <definedName name="_7033_1" localSheetId="79">[10]Регион!#REF!</definedName>
    <definedName name="_7033_1" localSheetId="80">[10]Регион!#REF!</definedName>
    <definedName name="_7033_1" localSheetId="81">[10]Регион!#REF!</definedName>
    <definedName name="_7033_1" localSheetId="48">[10]Регион!#REF!</definedName>
    <definedName name="_7033_1" localSheetId="84">[10]Регион!#REF!</definedName>
    <definedName name="_7033_1" localSheetId="85">[10]Регион!#REF!</definedName>
    <definedName name="_7033_1" localSheetId="49">[10]Регион!#REF!</definedName>
    <definedName name="_7033_1" localSheetId="51">[10]Регион!#REF!</definedName>
    <definedName name="_7033_1" localSheetId="52">[10]Регион!#REF!</definedName>
    <definedName name="_7033_1" localSheetId="53">[10]Регион!#REF!</definedName>
    <definedName name="_7033_1" localSheetId="20">[10]Регион!#REF!</definedName>
    <definedName name="_7033_1" localSheetId="32">[10]Регион!#REF!</definedName>
    <definedName name="_7033_1" localSheetId="41">[10]Регион!#REF!</definedName>
    <definedName name="_7033_1">[10]Регион!#REF!</definedName>
    <definedName name="_7033_2" localSheetId="54">[10]Регион!#REF!</definedName>
    <definedName name="_7033_2" localSheetId="56">[10]Регион!#REF!</definedName>
    <definedName name="_7033_2" localSheetId="57">[10]Регион!#REF!</definedName>
    <definedName name="_7033_2" localSheetId="58">[10]Регион!#REF!</definedName>
    <definedName name="_7033_2" localSheetId="60">[10]Регион!#REF!</definedName>
    <definedName name="_7033_2" localSheetId="61">[10]Регион!#REF!</definedName>
    <definedName name="_7033_2" localSheetId="62">[10]Регион!#REF!</definedName>
    <definedName name="_7033_2" localSheetId="46">[10]Регион!#REF!</definedName>
    <definedName name="_7033_2" localSheetId="67">[10]Регион!#REF!</definedName>
    <definedName name="_7033_2" localSheetId="68">[10]Регион!#REF!</definedName>
    <definedName name="_7033_2" localSheetId="70">[10]Регион!#REF!</definedName>
    <definedName name="_7033_2" localSheetId="71">[10]Регион!#REF!</definedName>
    <definedName name="_7033_2" localSheetId="72">[10]Регион!#REF!</definedName>
    <definedName name="_7033_2" localSheetId="73">[10]Регион!#REF!</definedName>
    <definedName name="_7033_2" localSheetId="47">[10]Регион!#REF!</definedName>
    <definedName name="_7033_2" localSheetId="74">[10]Регион!#REF!</definedName>
    <definedName name="_7033_2" localSheetId="78">[10]Регион!#REF!</definedName>
    <definedName name="_7033_2" localSheetId="79">[10]Регион!#REF!</definedName>
    <definedName name="_7033_2" localSheetId="80">[10]Регион!#REF!</definedName>
    <definedName name="_7033_2" localSheetId="81">[10]Регион!#REF!</definedName>
    <definedName name="_7033_2" localSheetId="48">[10]Регион!#REF!</definedName>
    <definedName name="_7033_2" localSheetId="84">[10]Регион!#REF!</definedName>
    <definedName name="_7033_2" localSheetId="85">[10]Регион!#REF!</definedName>
    <definedName name="_7033_2" localSheetId="49">[10]Регион!#REF!</definedName>
    <definedName name="_7033_2" localSheetId="51">[10]Регион!#REF!</definedName>
    <definedName name="_7033_2" localSheetId="52">[10]Регион!#REF!</definedName>
    <definedName name="_7033_2" localSheetId="53">[10]Регион!#REF!</definedName>
    <definedName name="_7033_2" localSheetId="20">[10]Регион!#REF!</definedName>
    <definedName name="_7033_2" localSheetId="32">[10]Регион!#REF!</definedName>
    <definedName name="_7033_2" localSheetId="41">[10]Регион!#REF!</definedName>
    <definedName name="_7033_2">[10]Регион!#REF!</definedName>
    <definedName name="_7034_1" localSheetId="54">[10]Регион!#REF!</definedName>
    <definedName name="_7034_1" localSheetId="56">[10]Регион!#REF!</definedName>
    <definedName name="_7034_1" localSheetId="57">[10]Регион!#REF!</definedName>
    <definedName name="_7034_1" localSheetId="58">[10]Регион!#REF!</definedName>
    <definedName name="_7034_1" localSheetId="60">[10]Регион!#REF!</definedName>
    <definedName name="_7034_1" localSheetId="61">[10]Регион!#REF!</definedName>
    <definedName name="_7034_1" localSheetId="62">[10]Регион!#REF!</definedName>
    <definedName name="_7034_1" localSheetId="46">[10]Регион!#REF!</definedName>
    <definedName name="_7034_1" localSheetId="67">[10]Регион!#REF!</definedName>
    <definedName name="_7034_1" localSheetId="68">[10]Регион!#REF!</definedName>
    <definedName name="_7034_1" localSheetId="70">[10]Регион!#REF!</definedName>
    <definedName name="_7034_1" localSheetId="71">[10]Регион!#REF!</definedName>
    <definedName name="_7034_1" localSheetId="72">[10]Регион!#REF!</definedName>
    <definedName name="_7034_1" localSheetId="73">[10]Регион!#REF!</definedName>
    <definedName name="_7034_1" localSheetId="47">[10]Регион!#REF!</definedName>
    <definedName name="_7034_1" localSheetId="74">[10]Регион!#REF!</definedName>
    <definedName name="_7034_1" localSheetId="78">[10]Регион!#REF!</definedName>
    <definedName name="_7034_1" localSheetId="79">[10]Регион!#REF!</definedName>
    <definedName name="_7034_1" localSheetId="80">[10]Регион!#REF!</definedName>
    <definedName name="_7034_1" localSheetId="81">[10]Регион!#REF!</definedName>
    <definedName name="_7034_1" localSheetId="48">[10]Регион!#REF!</definedName>
    <definedName name="_7034_1" localSheetId="84">[10]Регион!#REF!</definedName>
    <definedName name="_7034_1" localSheetId="85">[10]Регион!#REF!</definedName>
    <definedName name="_7034_1" localSheetId="49">[10]Регион!#REF!</definedName>
    <definedName name="_7034_1" localSheetId="51">[10]Регион!#REF!</definedName>
    <definedName name="_7034_1" localSheetId="52">[10]Регион!#REF!</definedName>
    <definedName name="_7034_1" localSheetId="53">[10]Регион!#REF!</definedName>
    <definedName name="_7034_1" localSheetId="20">[10]Регион!#REF!</definedName>
    <definedName name="_7034_1" localSheetId="32">[10]Регион!#REF!</definedName>
    <definedName name="_7034_1" localSheetId="41">[10]Регион!#REF!</definedName>
    <definedName name="_7034_1">[10]Регион!#REF!</definedName>
    <definedName name="_7034_2" localSheetId="54">[10]Регион!#REF!</definedName>
    <definedName name="_7034_2" localSheetId="56">[10]Регион!#REF!</definedName>
    <definedName name="_7034_2" localSheetId="57">[10]Регион!#REF!</definedName>
    <definedName name="_7034_2" localSheetId="58">[10]Регион!#REF!</definedName>
    <definedName name="_7034_2" localSheetId="60">[10]Регион!#REF!</definedName>
    <definedName name="_7034_2" localSheetId="61">[10]Регион!#REF!</definedName>
    <definedName name="_7034_2" localSheetId="62">[10]Регион!#REF!</definedName>
    <definedName name="_7034_2" localSheetId="46">[10]Регион!#REF!</definedName>
    <definedName name="_7034_2" localSheetId="67">[10]Регион!#REF!</definedName>
    <definedName name="_7034_2" localSheetId="68">[10]Регион!#REF!</definedName>
    <definedName name="_7034_2" localSheetId="70">[10]Регион!#REF!</definedName>
    <definedName name="_7034_2" localSheetId="71">[10]Регион!#REF!</definedName>
    <definedName name="_7034_2" localSheetId="72">[10]Регион!#REF!</definedName>
    <definedName name="_7034_2" localSheetId="73">[10]Регион!#REF!</definedName>
    <definedName name="_7034_2" localSheetId="47">[10]Регион!#REF!</definedName>
    <definedName name="_7034_2" localSheetId="74">[10]Регион!#REF!</definedName>
    <definedName name="_7034_2" localSheetId="78">[10]Регион!#REF!</definedName>
    <definedName name="_7034_2" localSheetId="79">[10]Регион!#REF!</definedName>
    <definedName name="_7034_2" localSheetId="80">[10]Регион!#REF!</definedName>
    <definedName name="_7034_2" localSheetId="81">[10]Регион!#REF!</definedName>
    <definedName name="_7034_2" localSheetId="48">[10]Регион!#REF!</definedName>
    <definedName name="_7034_2" localSheetId="84">[10]Регион!#REF!</definedName>
    <definedName name="_7034_2" localSheetId="85">[10]Регион!#REF!</definedName>
    <definedName name="_7034_2" localSheetId="49">[10]Регион!#REF!</definedName>
    <definedName name="_7034_2" localSheetId="51">[10]Регион!#REF!</definedName>
    <definedName name="_7034_2" localSheetId="52">[10]Регион!#REF!</definedName>
    <definedName name="_7034_2" localSheetId="53">[10]Регион!#REF!</definedName>
    <definedName name="_7034_2" localSheetId="20">[10]Регион!#REF!</definedName>
    <definedName name="_7034_2" localSheetId="32">[10]Регион!#REF!</definedName>
    <definedName name="_7034_2" localSheetId="41">[10]Регион!#REF!</definedName>
    <definedName name="_7034_2">[10]Регион!#REF!</definedName>
    <definedName name="_AMO_UniqueIdentifier" hidden="1">"'16080110-a65e-4b7d-bbc4-c28d125b3946'"</definedName>
    <definedName name="_CEL96">#N/A</definedName>
    <definedName name="_DEL96">#N/A</definedName>
    <definedName name="_DZR96">#N/A</definedName>
    <definedName name="_ftnref1" localSheetId="56">DataG12!$K$3</definedName>
    <definedName name="_ISC01" localSheetId="67">[1]Q_ISC1!$1:$12</definedName>
    <definedName name="_ISC01" localSheetId="72">[1]Q_ISC1!$1:$12</definedName>
    <definedName name="_ISC01" localSheetId="73">[1]Q_ISC1!$1:$12</definedName>
    <definedName name="_ISC01" localSheetId="49">[1]Q_ISC1!$1:$12</definedName>
    <definedName name="_ISC01">[2]Q_ISC1!$1:$12</definedName>
    <definedName name="_ISC2">[3]Q_ISC2!$1:$18</definedName>
    <definedName name="_ISC3" localSheetId="67">[4]ISC01!$B:$B+[5]Q_ISC3!$1:$23</definedName>
    <definedName name="_ISC3" localSheetId="72">[4]ISC01!$B:$B+[5]Q_ISC3!$1:$23</definedName>
    <definedName name="_ISC3" localSheetId="73">[4]ISC01!$B:$B+[5]Q_ISC3!$1:$23</definedName>
    <definedName name="_ISC3" localSheetId="49">[4]ISC01!$B:$B+[5]Q_ISC3!$1:$23</definedName>
    <definedName name="_ISC3">[6]ISC01!$B:$B+[5]Q_ISC3!$1:$23</definedName>
    <definedName name="_ISC567" localSheetId="67">[7]Q_ISC567!$1:$23</definedName>
    <definedName name="_ISC567" localSheetId="72">[7]Q_ISC567!$1:$23</definedName>
    <definedName name="_ISC567" localSheetId="73">[7]Q_ISC567!$1:$23</definedName>
    <definedName name="_ISC567" localSheetId="49">[7]Q_ISC567!$1:$23</definedName>
    <definedName name="_ISC567">[8]Q_ISC567!$1:$23</definedName>
    <definedName name="_NEZ96">#N/A</definedName>
    <definedName name="_OST96">#N/A</definedName>
    <definedName name="_SAM96">#N/A</definedName>
    <definedName name="Acurrent" localSheetId="62">#REF!</definedName>
    <definedName name="Acurrent" localSheetId="67">#REF!</definedName>
    <definedName name="Acurrent" localSheetId="70">#REF!</definedName>
    <definedName name="Acurrent" localSheetId="72">#REF!</definedName>
    <definedName name="Acurrent" localSheetId="73">#REF!</definedName>
    <definedName name="Acurrent" localSheetId="74">#REF!</definedName>
    <definedName name="Acurrent" localSheetId="80">#REF!</definedName>
    <definedName name="Acurrent" localSheetId="84">#REF!</definedName>
    <definedName name="Acurrent" localSheetId="49">#REF!</definedName>
    <definedName name="Acurrent" localSheetId="0">#REF!</definedName>
    <definedName name="Acurrent">#REF!</definedName>
    <definedName name="adjustments_to_BO_according_to_CdG2000" localSheetId="62">#REF!</definedName>
    <definedName name="adjustments_to_BO_according_to_CdG2000" localSheetId="67">#REF!</definedName>
    <definedName name="adjustments_to_BO_according_to_CdG2000" localSheetId="70">#REF!</definedName>
    <definedName name="adjustments_to_BO_according_to_CdG2000" localSheetId="72">#REF!</definedName>
    <definedName name="adjustments_to_BO_according_to_CdG2000" localSheetId="73">#REF!</definedName>
    <definedName name="adjustments_to_BO_according_to_CdG2000" localSheetId="74">#REF!</definedName>
    <definedName name="adjustments_to_BO_according_to_CdG2000" localSheetId="80">#REF!</definedName>
    <definedName name="adjustments_to_BO_according_to_CdG2000" localSheetId="84">#REF!</definedName>
    <definedName name="adjustments_to_BO_according_to_CdG2000" localSheetId="49">#REF!</definedName>
    <definedName name="adjustments_to_BO_according_to_CdG2000" localSheetId="0">#REF!</definedName>
    <definedName name="adjustments_to_BO_according_to_CdG2000">#REF!</definedName>
    <definedName name="calcul" localSheetId="67">'[11]Calcul_B1.1'!$A$1:$L$37</definedName>
    <definedName name="calcul" localSheetId="72">'[11]Calcul_B1.1'!$A$1:$L$37</definedName>
    <definedName name="calcul" localSheetId="73">'[11]Calcul_B1.1'!$A$1:$L$37</definedName>
    <definedName name="calcul" localSheetId="49">'[11]Calcul_B1.1'!$A$1:$L$37</definedName>
    <definedName name="calcul">'[12]Calcul_B1.1'!$A$1:$L$37</definedName>
    <definedName name="calcul1">'[13]Calcul_B1.1'!$A$1:$L$37</definedName>
    <definedName name="CdG_consolidé___volume_4__page_19___Commission" localSheetId="62">#REF!</definedName>
    <definedName name="CdG_consolidé___volume_4__page_19___Commission" localSheetId="67">#REF!</definedName>
    <definedName name="CdG_consolidé___volume_4__page_19___Commission" localSheetId="70">#REF!</definedName>
    <definedName name="CdG_consolidé___volume_4__page_19___Commission" localSheetId="72">#REF!</definedName>
    <definedName name="CdG_consolidé___volume_4__page_19___Commission" localSheetId="73">#REF!</definedName>
    <definedName name="CdG_consolidé___volume_4__page_19___Commission" localSheetId="74">#REF!</definedName>
    <definedName name="CdG_consolidé___volume_4__page_19___Commission" localSheetId="80">#REF!</definedName>
    <definedName name="CdG_consolidé___volume_4__page_19___Commission" localSheetId="84">#REF!</definedName>
    <definedName name="CdG_consolidé___volume_4__page_19___Commission" localSheetId="49">#REF!</definedName>
    <definedName name="CdG_consolidé___volume_4__page_19___Commission" localSheetId="0">#REF!</definedName>
    <definedName name="CdG_consolidé___volume_4__page_19___Commission">#REF!</definedName>
    <definedName name="column_head" localSheetId="54">#REF!</definedName>
    <definedName name="column_head" localSheetId="56">#REF!</definedName>
    <definedName name="column_head" localSheetId="57">#REF!</definedName>
    <definedName name="column_head" localSheetId="58">#REF!</definedName>
    <definedName name="column_head" localSheetId="60">#REF!</definedName>
    <definedName name="column_head" localSheetId="61">#REF!</definedName>
    <definedName name="column_head" localSheetId="62">#REF!</definedName>
    <definedName name="column_head" localSheetId="46">#REF!</definedName>
    <definedName name="column_head" localSheetId="67">#REF!</definedName>
    <definedName name="column_head" localSheetId="68">#REF!</definedName>
    <definedName name="column_head" localSheetId="69">#REF!</definedName>
    <definedName name="column_head" localSheetId="70">#REF!</definedName>
    <definedName name="column_head" localSheetId="71">#REF!</definedName>
    <definedName name="column_head" localSheetId="72">#REF!</definedName>
    <definedName name="column_head" localSheetId="73">#REF!</definedName>
    <definedName name="column_head" localSheetId="47">#REF!</definedName>
    <definedName name="column_head" localSheetId="74">#REF!</definedName>
    <definedName name="column_head" localSheetId="78">#REF!</definedName>
    <definedName name="column_head" localSheetId="79">#REF!</definedName>
    <definedName name="column_head" localSheetId="80">#REF!</definedName>
    <definedName name="column_head" localSheetId="81">#REF!</definedName>
    <definedName name="column_head" localSheetId="48">#REF!</definedName>
    <definedName name="column_head" localSheetId="84">#REF!</definedName>
    <definedName name="column_head" localSheetId="85">#REF!</definedName>
    <definedName name="column_head" localSheetId="49">#REF!</definedName>
    <definedName name="column_head" localSheetId="51">#REF!</definedName>
    <definedName name="column_head" localSheetId="52">#REF!</definedName>
    <definedName name="column_head" localSheetId="53">#REF!</definedName>
    <definedName name="column_head" localSheetId="0">#REF!</definedName>
    <definedName name="column_head" localSheetId="20">#REF!</definedName>
    <definedName name="column_head" localSheetId="32">#REF!</definedName>
    <definedName name="column_head">#REF!</definedName>
    <definedName name="column_headings" localSheetId="54">#REF!</definedName>
    <definedName name="column_headings" localSheetId="56">#REF!</definedName>
    <definedName name="column_headings" localSheetId="57">#REF!</definedName>
    <definedName name="column_headings" localSheetId="58">#REF!</definedName>
    <definedName name="column_headings" localSheetId="60">#REF!</definedName>
    <definedName name="column_headings" localSheetId="61">#REF!</definedName>
    <definedName name="column_headings" localSheetId="62">#REF!</definedName>
    <definedName name="column_headings" localSheetId="46">#REF!</definedName>
    <definedName name="column_headings" localSheetId="64">#REF!</definedName>
    <definedName name="column_headings" localSheetId="65">#REF!</definedName>
    <definedName name="column_headings" localSheetId="67">#REF!</definedName>
    <definedName name="column_headings" localSheetId="68">#REF!</definedName>
    <definedName name="column_headings" localSheetId="69">#REF!</definedName>
    <definedName name="column_headings" localSheetId="70">#REF!</definedName>
    <definedName name="column_headings" localSheetId="71">#REF!</definedName>
    <definedName name="column_headings" localSheetId="72">#REF!</definedName>
    <definedName name="column_headings" localSheetId="73">#REF!</definedName>
    <definedName name="column_headings" localSheetId="47">#REF!</definedName>
    <definedName name="column_headings" localSheetId="74">#REF!</definedName>
    <definedName name="column_headings" localSheetId="78">#REF!</definedName>
    <definedName name="column_headings" localSheetId="79">#REF!</definedName>
    <definedName name="column_headings" localSheetId="80">#REF!</definedName>
    <definedName name="column_headings" localSheetId="81">#REF!</definedName>
    <definedName name="column_headings" localSheetId="48">#REF!</definedName>
    <definedName name="column_headings" localSheetId="84">#REF!</definedName>
    <definedName name="column_headings" localSheetId="85">#REF!</definedName>
    <definedName name="column_headings" localSheetId="49">#REF!</definedName>
    <definedName name="column_headings" localSheetId="51">#REF!</definedName>
    <definedName name="column_headings" localSheetId="52">#REF!</definedName>
    <definedName name="column_headings" localSheetId="53">#REF!</definedName>
    <definedName name="column_headings" localSheetId="0">#REF!</definedName>
    <definedName name="column_headings" localSheetId="20">#REF!</definedName>
    <definedName name="column_headings" localSheetId="32">#REF!</definedName>
    <definedName name="column_headings">#REF!</definedName>
    <definedName name="column_numbers" localSheetId="54">#REF!</definedName>
    <definedName name="column_numbers" localSheetId="56">#REF!</definedName>
    <definedName name="column_numbers" localSheetId="57">#REF!</definedName>
    <definedName name="column_numbers" localSheetId="58">#REF!</definedName>
    <definedName name="column_numbers" localSheetId="60">#REF!</definedName>
    <definedName name="column_numbers" localSheetId="61">#REF!</definedName>
    <definedName name="column_numbers" localSheetId="62">#REF!</definedName>
    <definedName name="column_numbers" localSheetId="46">#REF!</definedName>
    <definedName name="column_numbers" localSheetId="64">#REF!</definedName>
    <definedName name="column_numbers" localSheetId="65">#REF!</definedName>
    <definedName name="column_numbers" localSheetId="67">#REF!</definedName>
    <definedName name="column_numbers" localSheetId="68">#REF!</definedName>
    <definedName name="column_numbers" localSheetId="69">#REF!</definedName>
    <definedName name="column_numbers" localSheetId="70">#REF!</definedName>
    <definedName name="column_numbers" localSheetId="71">#REF!</definedName>
    <definedName name="column_numbers" localSheetId="72">#REF!</definedName>
    <definedName name="column_numbers" localSheetId="73">#REF!</definedName>
    <definedName name="column_numbers" localSheetId="47">#REF!</definedName>
    <definedName name="column_numbers" localSheetId="74">#REF!</definedName>
    <definedName name="column_numbers" localSheetId="78">#REF!</definedName>
    <definedName name="column_numbers" localSheetId="79">#REF!</definedName>
    <definedName name="column_numbers" localSheetId="80">#REF!</definedName>
    <definedName name="column_numbers" localSheetId="81">#REF!</definedName>
    <definedName name="column_numbers" localSheetId="48">#REF!</definedName>
    <definedName name="column_numbers" localSheetId="84">#REF!</definedName>
    <definedName name="column_numbers" localSheetId="85">#REF!</definedName>
    <definedName name="column_numbers" localSheetId="49">#REF!</definedName>
    <definedName name="column_numbers" localSheetId="51">#REF!</definedName>
    <definedName name="column_numbers" localSheetId="52">#REF!</definedName>
    <definedName name="column_numbers" localSheetId="53">#REF!</definedName>
    <definedName name="column_numbers" localSheetId="0">#REF!</definedName>
    <definedName name="column_numbers" localSheetId="20">#REF!</definedName>
    <definedName name="column_numbers" localSheetId="32">#REF!</definedName>
    <definedName name="column_numbers">#REF!</definedName>
    <definedName name="comments_on_B21" localSheetId="62">#REF!</definedName>
    <definedName name="comments_on_B21" localSheetId="67">#REF!</definedName>
    <definedName name="comments_on_B21" localSheetId="70">#REF!</definedName>
    <definedName name="comments_on_B21" localSheetId="72">#REF!</definedName>
    <definedName name="comments_on_B21" localSheetId="73">#REF!</definedName>
    <definedName name="comments_on_B21" localSheetId="74">#REF!</definedName>
    <definedName name="comments_on_B21" localSheetId="80">#REF!</definedName>
    <definedName name="comments_on_B21" localSheetId="84">#REF!</definedName>
    <definedName name="comments_on_B21" localSheetId="49">#REF!</definedName>
    <definedName name="comments_on_B21">#REF!</definedName>
    <definedName name="Compte_de_gestion_2000_C.02__Theo_Mestrom_s_file_25062001" localSheetId="62">#REF!</definedName>
    <definedName name="Compte_de_gestion_2000_C.02__Theo_Mestrom_s_file_25062001" localSheetId="67">#REF!</definedName>
    <definedName name="Compte_de_gestion_2000_C.02__Theo_Mestrom_s_file_25062001" localSheetId="70">#REF!</definedName>
    <definedName name="Compte_de_gestion_2000_C.02__Theo_Mestrom_s_file_25062001" localSheetId="72">#REF!</definedName>
    <definedName name="Compte_de_gestion_2000_C.02__Theo_Mestrom_s_file_25062001" localSheetId="73">#REF!</definedName>
    <definedName name="Compte_de_gestion_2000_C.02__Theo_Mestrom_s_file_25062001" localSheetId="74">#REF!</definedName>
    <definedName name="Compte_de_gestion_2000_C.02__Theo_Mestrom_s_file_25062001" localSheetId="80">#REF!</definedName>
    <definedName name="Compte_de_gestion_2000_C.02__Theo_Mestrom_s_file_25062001" localSheetId="84">#REF!</definedName>
    <definedName name="Compte_de_gestion_2000_C.02__Theo_Mestrom_s_file_25062001" localSheetId="49">#REF!</definedName>
    <definedName name="Compte_de_gestion_2000_C.02__Theo_Mestrom_s_file_25062001">#REF!</definedName>
    <definedName name="council" localSheetId="62">#REF!</definedName>
    <definedName name="council" localSheetId="67">#REF!</definedName>
    <definedName name="council" localSheetId="70">#REF!</definedName>
    <definedName name="council" localSheetId="72">#REF!</definedName>
    <definedName name="council" localSheetId="73">#REF!</definedName>
    <definedName name="council" localSheetId="74">#REF!</definedName>
    <definedName name="council" localSheetId="80">#REF!</definedName>
    <definedName name="council" localSheetId="84">#REF!</definedName>
    <definedName name="council" localSheetId="49">#REF!</definedName>
    <definedName name="council">#REF!</definedName>
    <definedName name="Country">[14]Countries!$A$1:$C$53</definedName>
    <definedName name="court_of_auditors" localSheetId="62">#REF!</definedName>
    <definedName name="court_of_auditors" localSheetId="67">#REF!</definedName>
    <definedName name="court_of_auditors" localSheetId="70">#REF!</definedName>
    <definedName name="court_of_auditors" localSheetId="72">#REF!</definedName>
    <definedName name="court_of_auditors" localSheetId="73">#REF!</definedName>
    <definedName name="court_of_auditors" localSheetId="74">#REF!</definedName>
    <definedName name="court_of_auditors" localSheetId="80">#REF!</definedName>
    <definedName name="court_of_auditors" localSheetId="84">#REF!</definedName>
    <definedName name="court_of_auditors" localSheetId="49">#REF!</definedName>
    <definedName name="court_of_auditors" localSheetId="0">#REF!</definedName>
    <definedName name="court_of_auditors">#REF!</definedName>
    <definedName name="court_of_jusitce" localSheetId="62">#REF!</definedName>
    <definedName name="court_of_jusitce" localSheetId="67">#REF!</definedName>
    <definedName name="court_of_jusitce" localSheetId="70">#REF!</definedName>
    <definedName name="court_of_jusitce" localSheetId="72">#REF!</definedName>
    <definedName name="court_of_jusitce" localSheetId="73">#REF!</definedName>
    <definedName name="court_of_jusitce" localSheetId="74">#REF!</definedName>
    <definedName name="court_of_jusitce" localSheetId="80">#REF!</definedName>
    <definedName name="court_of_jusitce" localSheetId="84">#REF!</definedName>
    <definedName name="court_of_jusitce" localSheetId="49">#REF!</definedName>
    <definedName name="court_of_jusitce" localSheetId="0">#REF!</definedName>
    <definedName name="court_of_jusitce">#REF!</definedName>
    <definedName name="data" localSheetId="54">#REF!</definedName>
    <definedName name="data" localSheetId="56">#REF!</definedName>
    <definedName name="data" localSheetId="57">#REF!</definedName>
    <definedName name="data" localSheetId="58">#REF!</definedName>
    <definedName name="data" localSheetId="60">#REF!</definedName>
    <definedName name="data" localSheetId="61">#REF!</definedName>
    <definedName name="data" localSheetId="62">#REF!</definedName>
    <definedName name="data" localSheetId="46">#REF!</definedName>
    <definedName name="data" localSheetId="64">#REF!</definedName>
    <definedName name="data" localSheetId="65">#REF!</definedName>
    <definedName name="data" localSheetId="67">#REF!</definedName>
    <definedName name="data" localSheetId="68">#REF!</definedName>
    <definedName name="data" localSheetId="69">#REF!</definedName>
    <definedName name="data" localSheetId="70">#REF!</definedName>
    <definedName name="data" localSheetId="71">#REF!</definedName>
    <definedName name="data" localSheetId="72">#REF!</definedName>
    <definedName name="data" localSheetId="73">#REF!</definedName>
    <definedName name="data" localSheetId="47">#REF!</definedName>
    <definedName name="data" localSheetId="74">#REF!</definedName>
    <definedName name="data" localSheetId="78">#REF!</definedName>
    <definedName name="data" localSheetId="79">#REF!</definedName>
    <definedName name="data" localSheetId="80">#REF!</definedName>
    <definedName name="data" localSheetId="81">#REF!</definedName>
    <definedName name="data" localSheetId="48">#REF!</definedName>
    <definedName name="data" localSheetId="84">#REF!</definedName>
    <definedName name="data" localSheetId="85">#REF!</definedName>
    <definedName name="data" localSheetId="49">#REF!</definedName>
    <definedName name="data" localSheetId="51">#REF!</definedName>
    <definedName name="data" localSheetId="52">#REF!</definedName>
    <definedName name="data" localSheetId="53">#REF!</definedName>
    <definedName name="data" localSheetId="0">#REF!</definedName>
    <definedName name="data" localSheetId="20">#REF!</definedName>
    <definedName name="data" localSheetId="32">#REF!</definedName>
    <definedName name="data">#REF!</definedName>
    <definedName name="data2" localSheetId="54">#REF!</definedName>
    <definedName name="data2" localSheetId="56">#REF!</definedName>
    <definedName name="data2" localSheetId="57">#REF!</definedName>
    <definedName name="data2" localSheetId="58">#REF!</definedName>
    <definedName name="data2" localSheetId="60">#REF!</definedName>
    <definedName name="data2" localSheetId="61">#REF!</definedName>
    <definedName name="data2" localSheetId="62">#REF!</definedName>
    <definedName name="data2" localSheetId="46">#REF!</definedName>
    <definedName name="data2" localSheetId="64">#REF!</definedName>
    <definedName name="data2" localSheetId="65">#REF!</definedName>
    <definedName name="data2" localSheetId="67">#REF!</definedName>
    <definedName name="data2" localSheetId="68">#REF!</definedName>
    <definedName name="data2" localSheetId="69">#REF!</definedName>
    <definedName name="data2" localSheetId="70">#REF!</definedName>
    <definedName name="data2" localSheetId="71">#REF!</definedName>
    <definedName name="data2" localSheetId="72">#REF!</definedName>
    <definedName name="data2" localSheetId="73">#REF!</definedName>
    <definedName name="data2" localSheetId="47">#REF!</definedName>
    <definedName name="data2" localSheetId="74">#REF!</definedName>
    <definedName name="data2" localSheetId="78">#REF!</definedName>
    <definedName name="data2" localSheetId="79">#REF!</definedName>
    <definedName name="data2" localSheetId="80">#REF!</definedName>
    <definedName name="data2" localSheetId="81">#REF!</definedName>
    <definedName name="data2" localSheetId="48">#REF!</definedName>
    <definedName name="data2" localSheetId="84">#REF!</definedName>
    <definedName name="data2" localSheetId="85">#REF!</definedName>
    <definedName name="data2" localSheetId="49">#REF!</definedName>
    <definedName name="data2" localSheetId="51">#REF!</definedName>
    <definedName name="data2" localSheetId="52">#REF!</definedName>
    <definedName name="data2" localSheetId="53">#REF!</definedName>
    <definedName name="data2" localSheetId="0">#REF!</definedName>
    <definedName name="data2" localSheetId="20">#REF!</definedName>
    <definedName name="data2" localSheetId="32">#REF!</definedName>
    <definedName name="data2">#REF!</definedName>
    <definedName name="DEL1_96">#N/A</definedName>
    <definedName name="Diag" localSheetId="54">#REF!,#REF!</definedName>
    <definedName name="Diag" localSheetId="56">#REF!,#REF!</definedName>
    <definedName name="Diag" localSheetId="57">#REF!,#REF!</definedName>
    <definedName name="Diag" localSheetId="58">#REF!,#REF!</definedName>
    <definedName name="Diag" localSheetId="60">#REF!,#REF!</definedName>
    <definedName name="Diag" localSheetId="61">#REF!,#REF!</definedName>
    <definedName name="Diag" localSheetId="62">#REF!,#REF!</definedName>
    <definedName name="Diag" localSheetId="46">#REF!,#REF!</definedName>
    <definedName name="Diag" localSheetId="67">#REF!,#REF!</definedName>
    <definedName name="Diag" localSheetId="68">#REF!,#REF!</definedName>
    <definedName name="Diag" localSheetId="69">#REF!,#REF!</definedName>
    <definedName name="Diag" localSheetId="70">#REF!,#REF!</definedName>
    <definedName name="Diag" localSheetId="71">#REF!,#REF!</definedName>
    <definedName name="Diag" localSheetId="72">#REF!,#REF!</definedName>
    <definedName name="Diag" localSheetId="73">#REF!,#REF!</definedName>
    <definedName name="Diag" localSheetId="47">#REF!,#REF!</definedName>
    <definedName name="Diag" localSheetId="74">#REF!,#REF!</definedName>
    <definedName name="Diag" localSheetId="78">#REF!,#REF!</definedName>
    <definedName name="Diag" localSheetId="79">#REF!,#REF!</definedName>
    <definedName name="Diag" localSheetId="80">#REF!,#REF!</definedName>
    <definedName name="Diag" localSheetId="81">#REF!,#REF!</definedName>
    <definedName name="Diag" localSheetId="48">#REF!,#REF!</definedName>
    <definedName name="Diag" localSheetId="84">#REF!,#REF!</definedName>
    <definedName name="Diag" localSheetId="85">#REF!,#REF!</definedName>
    <definedName name="Diag" localSheetId="49">#REF!,#REF!</definedName>
    <definedName name="Diag" localSheetId="51">#REF!,#REF!</definedName>
    <definedName name="Diag" localSheetId="52">#REF!,#REF!</definedName>
    <definedName name="Diag" localSheetId="53">#REF!,#REF!</definedName>
    <definedName name="Diag" localSheetId="0">#REF!,#REF!</definedName>
    <definedName name="Diag" localSheetId="20">#REF!,#REF!</definedName>
    <definedName name="Diag" localSheetId="32">#REF!,#REF!</definedName>
    <definedName name="Diag" localSheetId="41">#REF!,#REF!</definedName>
    <definedName name="Diag">#REF!,#REF!</definedName>
    <definedName name="DUBA96">#N/A</definedName>
    <definedName name="DUBEA96">#N/A</definedName>
    <definedName name="DUCEL96">#N/A</definedName>
    <definedName name="DZRCEL96">#N/A</definedName>
    <definedName name="ea_flux" localSheetId="54">#REF!</definedName>
    <definedName name="ea_flux" localSheetId="56">#REF!</definedName>
    <definedName name="ea_flux" localSheetId="57">#REF!</definedName>
    <definedName name="ea_flux" localSheetId="58">#REF!</definedName>
    <definedName name="ea_flux" localSheetId="60">#REF!</definedName>
    <definedName name="ea_flux" localSheetId="61">#REF!</definedName>
    <definedName name="ea_flux" localSheetId="62">#REF!</definedName>
    <definedName name="ea_flux" localSheetId="46">#REF!</definedName>
    <definedName name="ea_flux" localSheetId="64">#REF!</definedName>
    <definedName name="ea_flux" localSheetId="65">#REF!</definedName>
    <definedName name="ea_flux" localSheetId="67">#REF!</definedName>
    <definedName name="ea_flux" localSheetId="68">#REF!</definedName>
    <definedName name="ea_flux" localSheetId="69">#REF!</definedName>
    <definedName name="ea_flux" localSheetId="70">#REF!</definedName>
    <definedName name="ea_flux" localSheetId="71">#REF!</definedName>
    <definedName name="ea_flux" localSheetId="72">#REF!</definedName>
    <definedName name="ea_flux" localSheetId="73">#REF!</definedName>
    <definedName name="ea_flux" localSheetId="47">#REF!</definedName>
    <definedName name="ea_flux" localSheetId="74">#REF!</definedName>
    <definedName name="ea_flux" localSheetId="78">#REF!</definedName>
    <definedName name="ea_flux" localSheetId="79">#REF!</definedName>
    <definedName name="ea_flux" localSheetId="80">#REF!</definedName>
    <definedName name="ea_flux" localSheetId="81">#REF!</definedName>
    <definedName name="ea_flux" localSheetId="48">#REF!</definedName>
    <definedName name="ea_flux" localSheetId="84">#REF!</definedName>
    <definedName name="ea_flux" localSheetId="85">#REF!</definedName>
    <definedName name="ea_flux" localSheetId="49">#REF!</definedName>
    <definedName name="ea_flux" localSheetId="51">#REF!</definedName>
    <definedName name="ea_flux" localSheetId="52">#REF!</definedName>
    <definedName name="ea_flux" localSheetId="53">#REF!</definedName>
    <definedName name="ea_flux" localSheetId="0">#REF!</definedName>
    <definedName name="ea_flux" localSheetId="20">#REF!</definedName>
    <definedName name="ea_flux" localSheetId="32">#REF!</definedName>
    <definedName name="ea_flux">#REF!</definedName>
    <definedName name="Equilibre" localSheetId="54">#REF!</definedName>
    <definedName name="Equilibre" localSheetId="56">#REF!</definedName>
    <definedName name="Equilibre" localSheetId="57">#REF!</definedName>
    <definedName name="Equilibre" localSheetId="58">#REF!</definedName>
    <definedName name="Equilibre" localSheetId="60">#REF!</definedName>
    <definedName name="Equilibre" localSheetId="61">#REF!</definedName>
    <definedName name="Equilibre" localSheetId="62">#REF!</definedName>
    <definedName name="Equilibre" localSheetId="46">#REF!</definedName>
    <definedName name="Equilibre" localSheetId="64">#REF!</definedName>
    <definedName name="Equilibre" localSheetId="65">#REF!</definedName>
    <definedName name="Equilibre" localSheetId="67">#REF!</definedName>
    <definedName name="Equilibre" localSheetId="68">#REF!</definedName>
    <definedName name="Equilibre" localSheetId="69">#REF!</definedName>
    <definedName name="Equilibre" localSheetId="70">#REF!</definedName>
    <definedName name="Equilibre" localSheetId="71">#REF!</definedName>
    <definedName name="Equilibre" localSheetId="72">#REF!</definedName>
    <definedName name="Equilibre" localSheetId="73">#REF!</definedName>
    <definedName name="Equilibre" localSheetId="47">#REF!</definedName>
    <definedName name="Equilibre" localSheetId="74">#REF!</definedName>
    <definedName name="Equilibre" localSheetId="78">#REF!</definedName>
    <definedName name="Equilibre" localSheetId="79">#REF!</definedName>
    <definedName name="Equilibre" localSheetId="80">#REF!</definedName>
    <definedName name="Equilibre" localSheetId="81">#REF!</definedName>
    <definedName name="Equilibre" localSheetId="48">#REF!</definedName>
    <definedName name="Equilibre" localSheetId="84">#REF!</definedName>
    <definedName name="Equilibre" localSheetId="85">#REF!</definedName>
    <definedName name="Equilibre" localSheetId="49">#REF!</definedName>
    <definedName name="Equilibre" localSheetId="51">#REF!</definedName>
    <definedName name="Equilibre" localSheetId="52">#REF!</definedName>
    <definedName name="Equilibre" localSheetId="53">#REF!</definedName>
    <definedName name="Equilibre" localSheetId="0">#REF!</definedName>
    <definedName name="Equilibre" localSheetId="20">#REF!</definedName>
    <definedName name="Equilibre" localSheetId="32">#REF!</definedName>
    <definedName name="Equilibre">#REF!</definedName>
    <definedName name="european_parliament" localSheetId="62">#REF!</definedName>
    <definedName name="european_parliament" localSheetId="67">#REF!</definedName>
    <definedName name="european_parliament" localSheetId="70">#REF!</definedName>
    <definedName name="european_parliament" localSheetId="72">#REF!</definedName>
    <definedName name="european_parliament" localSheetId="73">#REF!</definedName>
    <definedName name="european_parliament" localSheetId="74">#REF!</definedName>
    <definedName name="european_parliament" localSheetId="80">#REF!</definedName>
    <definedName name="european_parliament" localSheetId="84">#REF!</definedName>
    <definedName name="european_parliament" localSheetId="49">#REF!</definedName>
    <definedName name="european_parliament">#REF!</definedName>
    <definedName name="f1_time">[15]F1_TIME!$A$1:$D$31</definedName>
    <definedName name="females" localSheetId="57">'[16]rba table'!$I$10:$I$49</definedName>
    <definedName name="females" localSheetId="58">'[16]rba table'!$I$10:$I$49</definedName>
    <definedName name="females" localSheetId="61">'[16]rba table'!$I$10:$I$49</definedName>
    <definedName name="females" localSheetId="68">'[17]rba table'!$I$10:$I$49</definedName>
    <definedName name="females" localSheetId="69">'[17]rba table'!$I$10:$I$49</definedName>
    <definedName name="females" localSheetId="70">'[17]rba table'!$I$10:$I$49</definedName>
    <definedName name="females" localSheetId="71">'[16]rba table'!$I$10:$I$49</definedName>
    <definedName name="females" localSheetId="47">'[16]rba table'!$I$10:$I$49</definedName>
    <definedName name="females" localSheetId="74">'[16]rba table'!$I$10:$I$49</definedName>
    <definedName name="females" localSheetId="85">'[17]rba table'!$I$10:$I$49</definedName>
    <definedName name="females">'[18]rba table'!$I$10:$I$49</definedName>
    <definedName name="fg_567" localSheetId="67">[19]FG_567!$A$1:$AC$30</definedName>
    <definedName name="fg_567" localSheetId="72">[19]FG_567!$A$1:$AC$30</definedName>
    <definedName name="fg_567" localSheetId="73">[19]FG_567!$A$1:$AC$30</definedName>
    <definedName name="fg_567" localSheetId="49">[19]FG_567!$A$1:$AC$30</definedName>
    <definedName name="fg_567">[20]FG_567!$A$1:$AC$30</definedName>
    <definedName name="FG_ISC123">[21]FG_123!$A$1:$AZ$45</definedName>
    <definedName name="FG_ISC567" localSheetId="67">[19]FG_567!$A$1:$AZ$45</definedName>
    <definedName name="FG_ISC567" localSheetId="72">[19]FG_567!$A$1:$AZ$45</definedName>
    <definedName name="FG_ISC567" localSheetId="73">[19]FG_567!$A$1:$AZ$45</definedName>
    <definedName name="FG_ISC567" localSheetId="49">[19]FG_567!$A$1:$AZ$45</definedName>
    <definedName name="FG_ISC567">[20]FG_567!$A$1:$AZ$45</definedName>
    <definedName name="fig4b" localSheetId="54">#REF!</definedName>
    <definedName name="fig4b" localSheetId="56">#REF!</definedName>
    <definedName name="fig4b" localSheetId="57">#REF!</definedName>
    <definedName name="fig4b" localSheetId="58">#REF!</definedName>
    <definedName name="fig4b" localSheetId="60">#REF!</definedName>
    <definedName name="fig4b" localSheetId="61">#REF!</definedName>
    <definedName name="fig4b" localSheetId="62">#REF!</definedName>
    <definedName name="fig4b" localSheetId="46">#REF!</definedName>
    <definedName name="fig4b" localSheetId="67">#REF!</definedName>
    <definedName name="fig4b" localSheetId="68">#REF!</definedName>
    <definedName name="fig4b" localSheetId="69">#REF!</definedName>
    <definedName name="fig4b" localSheetId="70">#REF!</definedName>
    <definedName name="fig4b" localSheetId="71">#REF!</definedName>
    <definedName name="fig4b" localSheetId="72">#REF!</definedName>
    <definedName name="fig4b" localSheetId="73">#REF!</definedName>
    <definedName name="fig4b" localSheetId="47">#REF!</definedName>
    <definedName name="fig4b" localSheetId="74">#REF!</definedName>
    <definedName name="fig4b" localSheetId="78">#REF!</definedName>
    <definedName name="fig4b" localSheetId="79">#REF!</definedName>
    <definedName name="fig4b" localSheetId="80">#REF!</definedName>
    <definedName name="fig4b" localSheetId="81">#REF!</definedName>
    <definedName name="fig4b" localSheetId="48">#REF!</definedName>
    <definedName name="fig4b" localSheetId="84">#REF!</definedName>
    <definedName name="fig4b" localSheetId="85">#REF!</definedName>
    <definedName name="fig4b" localSheetId="49">#REF!</definedName>
    <definedName name="fig4b" localSheetId="51">#REF!</definedName>
    <definedName name="fig4b" localSheetId="52">#REF!</definedName>
    <definedName name="fig4b" localSheetId="53">#REF!</definedName>
    <definedName name="fig4b" localSheetId="0">#REF!</definedName>
    <definedName name="fig4b" localSheetId="20">#REF!</definedName>
    <definedName name="fig4b" localSheetId="32">#REF!</definedName>
    <definedName name="fig4b">#REF!</definedName>
    <definedName name="fmtr" localSheetId="54">#REF!</definedName>
    <definedName name="fmtr" localSheetId="56">#REF!</definedName>
    <definedName name="fmtr" localSheetId="57">#REF!</definedName>
    <definedName name="fmtr" localSheetId="58">#REF!</definedName>
    <definedName name="fmtr" localSheetId="60">#REF!</definedName>
    <definedName name="fmtr" localSheetId="61">#REF!</definedName>
    <definedName name="fmtr" localSheetId="62">#REF!</definedName>
    <definedName name="fmtr" localSheetId="46">#REF!</definedName>
    <definedName name="fmtr" localSheetId="67">#REF!</definedName>
    <definedName name="fmtr" localSheetId="68">#REF!</definedName>
    <definedName name="fmtr" localSheetId="69">#REF!</definedName>
    <definedName name="fmtr" localSheetId="70">#REF!</definedName>
    <definedName name="fmtr" localSheetId="71">#REF!</definedName>
    <definedName name="fmtr" localSheetId="72">#REF!</definedName>
    <definedName name="fmtr" localSheetId="73">#REF!</definedName>
    <definedName name="fmtr" localSheetId="47">#REF!</definedName>
    <definedName name="fmtr" localSheetId="74">#REF!</definedName>
    <definedName name="fmtr" localSheetId="78">#REF!</definedName>
    <definedName name="fmtr" localSheetId="79">#REF!</definedName>
    <definedName name="fmtr" localSheetId="80">#REF!</definedName>
    <definedName name="fmtr" localSheetId="81">#REF!</definedName>
    <definedName name="fmtr" localSheetId="48">#REF!</definedName>
    <definedName name="fmtr" localSheetId="84">#REF!</definedName>
    <definedName name="fmtr" localSheetId="85">#REF!</definedName>
    <definedName name="fmtr" localSheetId="49">#REF!</definedName>
    <definedName name="fmtr" localSheetId="51">#REF!</definedName>
    <definedName name="fmtr" localSheetId="52">#REF!</definedName>
    <definedName name="fmtr" localSheetId="53">#REF!</definedName>
    <definedName name="fmtr" localSheetId="0">#REF!</definedName>
    <definedName name="fmtr" localSheetId="20">#REF!</definedName>
    <definedName name="fmtr" localSheetId="32">#REF!</definedName>
    <definedName name="fmtr">#REF!</definedName>
    <definedName name="footno" localSheetId="54">#REF!</definedName>
    <definedName name="footno" localSheetId="56">#REF!</definedName>
    <definedName name="footno" localSheetId="57">#REF!</definedName>
    <definedName name="footno" localSheetId="58">#REF!</definedName>
    <definedName name="footno" localSheetId="60">#REF!</definedName>
    <definedName name="footno" localSheetId="61">#REF!</definedName>
    <definedName name="footno" localSheetId="62">#REF!</definedName>
    <definedName name="footno" localSheetId="46">#REF!</definedName>
    <definedName name="footno" localSheetId="67">#REF!</definedName>
    <definedName name="footno" localSheetId="68">#REF!</definedName>
    <definedName name="footno" localSheetId="69">#REF!</definedName>
    <definedName name="footno" localSheetId="70">#REF!</definedName>
    <definedName name="footno" localSheetId="71">#REF!</definedName>
    <definedName name="footno" localSheetId="72">#REF!</definedName>
    <definedName name="footno" localSheetId="73">#REF!</definedName>
    <definedName name="footno" localSheetId="47">#REF!</definedName>
    <definedName name="footno" localSheetId="74">#REF!</definedName>
    <definedName name="footno" localSheetId="78">#REF!</definedName>
    <definedName name="footno" localSheetId="79">#REF!</definedName>
    <definedName name="footno" localSheetId="80">#REF!</definedName>
    <definedName name="footno" localSheetId="81">#REF!</definedName>
    <definedName name="footno" localSheetId="48">#REF!</definedName>
    <definedName name="footno" localSheetId="84">#REF!</definedName>
    <definedName name="footno" localSheetId="85">#REF!</definedName>
    <definedName name="footno" localSheetId="49">#REF!</definedName>
    <definedName name="footno" localSheetId="51">#REF!</definedName>
    <definedName name="footno" localSheetId="52">#REF!</definedName>
    <definedName name="footno" localSheetId="53">#REF!</definedName>
    <definedName name="footno" localSheetId="0">#REF!</definedName>
    <definedName name="footno" localSheetId="20">#REF!</definedName>
    <definedName name="footno" localSheetId="32">#REF!</definedName>
    <definedName name="footno">#REF!</definedName>
    <definedName name="footnotes" localSheetId="54">#REF!</definedName>
    <definedName name="footnotes" localSheetId="56">#REF!</definedName>
    <definedName name="footnotes" localSheetId="57">#REF!</definedName>
    <definedName name="footnotes" localSheetId="58">#REF!</definedName>
    <definedName name="footnotes" localSheetId="60">#REF!</definedName>
    <definedName name="footnotes" localSheetId="61">#REF!</definedName>
    <definedName name="footnotes" localSheetId="62">#REF!</definedName>
    <definedName name="footnotes" localSheetId="46">#REF!</definedName>
    <definedName name="footnotes" localSheetId="64">#REF!</definedName>
    <definedName name="footnotes" localSheetId="65">#REF!</definedName>
    <definedName name="footnotes" localSheetId="67">#REF!</definedName>
    <definedName name="footnotes" localSheetId="68">#REF!</definedName>
    <definedName name="footnotes" localSheetId="69">#REF!</definedName>
    <definedName name="footnotes" localSheetId="70">#REF!</definedName>
    <definedName name="footnotes" localSheetId="71">#REF!</definedName>
    <definedName name="footnotes" localSheetId="72">#REF!</definedName>
    <definedName name="footnotes" localSheetId="73">#REF!</definedName>
    <definedName name="footnotes" localSheetId="47">#REF!</definedName>
    <definedName name="footnotes" localSheetId="74">#REF!</definedName>
    <definedName name="footnotes" localSheetId="78">#REF!</definedName>
    <definedName name="footnotes" localSheetId="79">#REF!</definedName>
    <definedName name="footnotes" localSheetId="80">#REF!</definedName>
    <definedName name="footnotes" localSheetId="81">#REF!</definedName>
    <definedName name="footnotes" localSheetId="48">#REF!</definedName>
    <definedName name="footnotes" localSheetId="84">#REF!</definedName>
    <definedName name="footnotes" localSheetId="85">#REF!</definedName>
    <definedName name="footnotes" localSheetId="49">#REF!</definedName>
    <definedName name="footnotes" localSheetId="51">#REF!</definedName>
    <definedName name="footnotes" localSheetId="52">#REF!</definedName>
    <definedName name="footnotes" localSheetId="53">#REF!</definedName>
    <definedName name="footnotes" localSheetId="0">#REF!</definedName>
    <definedName name="footnotes" localSheetId="20">#REF!</definedName>
    <definedName name="footnotes" localSheetId="32">#REF!</definedName>
    <definedName name="footnotes">#REF!</definedName>
    <definedName name="footnotes2" localSheetId="54">#REF!</definedName>
    <definedName name="footnotes2" localSheetId="56">#REF!</definedName>
    <definedName name="footnotes2" localSheetId="57">#REF!</definedName>
    <definedName name="footnotes2" localSheetId="58">#REF!</definedName>
    <definedName name="footnotes2" localSheetId="60">#REF!</definedName>
    <definedName name="footnotes2" localSheetId="61">#REF!</definedName>
    <definedName name="footnotes2" localSheetId="62">#REF!</definedName>
    <definedName name="footnotes2" localSheetId="46">#REF!</definedName>
    <definedName name="footnotes2" localSheetId="67">#REF!</definedName>
    <definedName name="footnotes2" localSheetId="68">#REF!</definedName>
    <definedName name="footnotes2" localSheetId="69">#REF!</definedName>
    <definedName name="footnotes2" localSheetId="70">#REF!</definedName>
    <definedName name="footnotes2" localSheetId="71">#REF!</definedName>
    <definedName name="footnotes2" localSheetId="72">#REF!</definedName>
    <definedName name="footnotes2" localSheetId="73">#REF!</definedName>
    <definedName name="footnotes2" localSheetId="47">#REF!</definedName>
    <definedName name="footnotes2" localSheetId="74">#REF!</definedName>
    <definedName name="footnotes2" localSheetId="78">#REF!</definedName>
    <definedName name="footnotes2" localSheetId="79">#REF!</definedName>
    <definedName name="footnotes2" localSheetId="80">#REF!</definedName>
    <definedName name="footnotes2" localSheetId="81">#REF!</definedName>
    <definedName name="footnotes2" localSheetId="48">#REF!</definedName>
    <definedName name="footnotes2" localSheetId="84">#REF!</definedName>
    <definedName name="footnotes2" localSheetId="85">#REF!</definedName>
    <definedName name="footnotes2" localSheetId="49">#REF!</definedName>
    <definedName name="footnotes2" localSheetId="51">#REF!</definedName>
    <definedName name="footnotes2" localSheetId="52">#REF!</definedName>
    <definedName name="footnotes2" localSheetId="53">#REF!</definedName>
    <definedName name="footnotes2" localSheetId="0">#REF!</definedName>
    <definedName name="footnotes2" localSheetId="20">#REF!</definedName>
    <definedName name="footnotes2" localSheetId="32">#REF!</definedName>
    <definedName name="footnotes2">#REF!</definedName>
    <definedName name="GEOG9703" localSheetId="54">#REF!</definedName>
    <definedName name="GEOG9703" localSheetId="56">#REF!</definedName>
    <definedName name="GEOG9703" localSheetId="57">#REF!</definedName>
    <definedName name="GEOG9703" localSheetId="58">#REF!</definedName>
    <definedName name="GEOG9703" localSheetId="60">#REF!</definedName>
    <definedName name="GEOG9703" localSheetId="61">#REF!</definedName>
    <definedName name="GEOG9703" localSheetId="62">#REF!</definedName>
    <definedName name="GEOG9703" localSheetId="46">#REF!</definedName>
    <definedName name="GEOG9703" localSheetId="67">#REF!</definedName>
    <definedName name="GEOG9703" localSheetId="68">#REF!</definedName>
    <definedName name="GEOG9703" localSheetId="69">#REF!</definedName>
    <definedName name="GEOG9703" localSheetId="70">#REF!</definedName>
    <definedName name="GEOG9703" localSheetId="71">#REF!</definedName>
    <definedName name="GEOG9703" localSheetId="72">#REF!</definedName>
    <definedName name="GEOG9703" localSheetId="73">#REF!</definedName>
    <definedName name="GEOG9703" localSheetId="47">#REF!</definedName>
    <definedName name="GEOG9703" localSheetId="74">#REF!</definedName>
    <definedName name="GEOG9703" localSheetId="78">#REF!</definedName>
    <definedName name="GEOG9703" localSheetId="79">#REF!</definedName>
    <definedName name="GEOG9703" localSheetId="80">#REF!</definedName>
    <definedName name="GEOG9703" localSheetId="81">#REF!</definedName>
    <definedName name="GEOG9703" localSheetId="48">#REF!</definedName>
    <definedName name="GEOG9703" localSheetId="84">#REF!</definedName>
    <definedName name="GEOG9703" localSheetId="85">#REF!</definedName>
    <definedName name="GEOG9703" localSheetId="49">#REF!</definedName>
    <definedName name="GEOG9703" localSheetId="51">#REF!</definedName>
    <definedName name="GEOG9703" localSheetId="52">#REF!</definedName>
    <definedName name="GEOG9703" localSheetId="53">#REF!</definedName>
    <definedName name="GEOG9703" localSheetId="0">#REF!</definedName>
    <definedName name="GEOG9703" localSheetId="20">#REF!</definedName>
    <definedName name="GEOG9703" localSheetId="32">#REF!</definedName>
    <definedName name="GEOG9703">#REF!</definedName>
    <definedName name="heading_A" localSheetId="62">#REF!</definedName>
    <definedName name="heading_A" localSheetId="67">#REF!</definedName>
    <definedName name="heading_A" localSheetId="70">#REF!</definedName>
    <definedName name="heading_A" localSheetId="72">#REF!</definedName>
    <definedName name="heading_A" localSheetId="73">#REF!</definedName>
    <definedName name="heading_A" localSheetId="74">#REF!</definedName>
    <definedName name="heading_A" localSheetId="80">#REF!</definedName>
    <definedName name="heading_A" localSheetId="84">#REF!</definedName>
    <definedName name="heading_A" localSheetId="49">#REF!</definedName>
    <definedName name="heading_A">#REF!</definedName>
    <definedName name="headings_current_partB" localSheetId="62">#REF!</definedName>
    <definedName name="headings_current_partB" localSheetId="67">#REF!</definedName>
    <definedName name="headings_current_partB" localSheetId="70">#REF!</definedName>
    <definedName name="headings_current_partB" localSheetId="72">#REF!</definedName>
    <definedName name="headings_current_partB" localSheetId="73">#REF!</definedName>
    <definedName name="headings_current_partB" localSheetId="74">#REF!</definedName>
    <definedName name="headings_current_partB" localSheetId="80">#REF!</definedName>
    <definedName name="headings_current_partB" localSheetId="84">#REF!</definedName>
    <definedName name="headings_current_partB" localSheetId="49">#REF!</definedName>
    <definedName name="headings_current_partB">#REF!</definedName>
    <definedName name="HTML_CodePage" hidden="1">1252</definedName>
    <definedName name="HTML_Control" localSheetId="57" hidden="1">{"'swa xoffs'!$A$4:$Q$37"}</definedName>
    <definedName name="HTML_Control" localSheetId="58" hidden="1">{"'swa xoffs'!$A$4:$Q$37"}</definedName>
    <definedName name="HTML_Control" localSheetId="61" hidden="1">{"'swa xoffs'!$A$4:$Q$37"}</definedName>
    <definedName name="HTML_Control" localSheetId="67" hidden="1">{"'swa xoffs'!$A$4:$Q$37"}</definedName>
    <definedName name="HTML_Control" localSheetId="68" hidden="1">{"'swa xoffs'!$A$4:$Q$37"}</definedName>
    <definedName name="HTML_Control" localSheetId="69" hidden="1">{"'swa xoffs'!$A$4:$Q$37"}</definedName>
    <definedName name="HTML_Control" localSheetId="70" hidden="1">{"'swa xoffs'!$A$4:$Q$37"}</definedName>
    <definedName name="HTML_Control" localSheetId="71" hidden="1">{"'swa xoffs'!$A$4:$Q$37"}</definedName>
    <definedName name="HTML_Control" localSheetId="72" hidden="1">{"'swa xoffs'!$A$4:$Q$37"}</definedName>
    <definedName name="HTML_Control" localSheetId="73" hidden="1">{"'swa xoffs'!$A$4:$Q$37"}</definedName>
    <definedName name="HTML_Control" localSheetId="47" hidden="1">{"'swa xoffs'!$A$4:$Q$37"}</definedName>
    <definedName name="HTML_Control" localSheetId="74" hidden="1">{"'swa xoffs'!$A$4:$Q$37"}</definedName>
    <definedName name="HTML_Control" localSheetId="85" hidden="1">{"'swa xoffs'!$A$4:$Q$37"}</definedName>
    <definedName name="HTML_Control" localSheetId="49" hidden="1">{"'swa xoffs'!$A$4:$Q$37"}</definedName>
    <definedName name="HTML_Control" localSheetId="0" hidden="1">{"'swa xoffs'!$A$4:$Q$37"}</definedName>
    <definedName name="HTML_Control" localSheetId="20" hidden="1">{"'swa xoffs'!$A$4:$Q$37"}</definedName>
    <definedName name="HTML_Control" localSheetId="32" hidden="1">{"'swa xoffs'!$A$4:$Q$37"}</definedName>
    <definedName name="HTML_Control" localSheetId="41"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 localSheetId="67">[22]F1_ALL!$A$1:$AZ$50</definedName>
    <definedName name="INDF1" localSheetId="72">[22]F1_ALL!$A$1:$AZ$50</definedName>
    <definedName name="INDF1" localSheetId="73">[22]F1_ALL!$A$1:$AZ$50</definedName>
    <definedName name="INDF1" localSheetId="49">[22]F1_ALL!$A$1:$AZ$50</definedName>
    <definedName name="INDF1">[23]F1_ALL!$A$1:$AZ$50</definedName>
    <definedName name="indf11">[24]F11_ALL!$A$1:$AZ$15</definedName>
    <definedName name="indf11_94">[25]F11_A94!$A$1:$AE$15</definedName>
    <definedName name="INDF12">[26]F12_ALL!$A$1:$AJ$25</definedName>
    <definedName name="INDF13">[27]F13_ALL!$A$1:$AH$10</definedName>
    <definedName name="INPUT">[28]OUTPUT!$A$1:$E$65536</definedName>
    <definedName name="international_fund_for_Ireland" localSheetId="62">#REF!</definedName>
    <definedName name="international_fund_for_Ireland" localSheetId="67">#REF!</definedName>
    <definedName name="international_fund_for_Ireland" localSheetId="70">#REF!</definedName>
    <definedName name="international_fund_for_Ireland" localSheetId="72">#REF!</definedName>
    <definedName name="international_fund_for_Ireland" localSheetId="73">#REF!</definedName>
    <definedName name="international_fund_for_Ireland" localSheetId="74">#REF!</definedName>
    <definedName name="international_fund_for_Ireland" localSheetId="80">#REF!</definedName>
    <definedName name="international_fund_for_Ireland" localSheetId="84">#REF!</definedName>
    <definedName name="international_fund_for_Ireland" localSheetId="49">#REF!</definedName>
    <definedName name="international_fund_for_Ireland" localSheetId="0">#REF!</definedName>
    <definedName name="international_fund_for_Ireland">#REF!</definedName>
    <definedName name="ISO">[29]Results!$B$9</definedName>
    <definedName name="LANGUAGES" localSheetId="62">#REF!</definedName>
    <definedName name="LANGUAGES" localSheetId="67">#REF!</definedName>
    <definedName name="LANGUAGES" localSheetId="70">#REF!</definedName>
    <definedName name="LANGUAGES" localSheetId="72">#REF!</definedName>
    <definedName name="LANGUAGES" localSheetId="73">#REF!</definedName>
    <definedName name="LANGUAGES" localSheetId="74">#REF!</definedName>
    <definedName name="LANGUAGES" localSheetId="80">#REF!</definedName>
    <definedName name="LANGUAGES" localSheetId="84">#REF!</definedName>
    <definedName name="LANGUAGES" localSheetId="49">#REF!</definedName>
    <definedName name="LANGUAGES" localSheetId="0">#REF!</definedName>
    <definedName name="LANGUAGES">#REF!</definedName>
    <definedName name="males" localSheetId="57">'[16]rba table'!$C$10:$C$49</definedName>
    <definedName name="males" localSheetId="58">'[16]rba table'!$C$10:$C$49</definedName>
    <definedName name="males" localSheetId="61">'[16]rba table'!$C$10:$C$49</definedName>
    <definedName name="males" localSheetId="68">'[17]rba table'!$C$10:$C$49</definedName>
    <definedName name="males" localSheetId="69">'[17]rba table'!$C$10:$C$49</definedName>
    <definedName name="males" localSheetId="70">'[17]rba table'!$C$10:$C$49</definedName>
    <definedName name="males" localSheetId="71">'[16]rba table'!$C$10:$C$49</definedName>
    <definedName name="males" localSheetId="47">'[16]rba table'!$C$10:$C$49</definedName>
    <definedName name="males" localSheetId="74">'[16]rba table'!$C$10:$C$49</definedName>
    <definedName name="males" localSheetId="85">'[17]rba table'!$C$10:$C$49</definedName>
    <definedName name="males">'[18]rba table'!$C$10:$C$49</definedName>
    <definedName name="Measure">[29]Results!$B$11</definedName>
    <definedName name="NAZEV">#N/A</definedName>
    <definedName name="NEZAM96">#N/A</definedName>
    <definedName name="nomenclature_FRENCH" localSheetId="62">#REF!</definedName>
    <definedName name="nomenclature_FRENCH" localSheetId="67">#REF!</definedName>
    <definedName name="nomenclature_FRENCH" localSheetId="70">#REF!</definedName>
    <definedName name="nomenclature_FRENCH" localSheetId="72">#REF!</definedName>
    <definedName name="nomenclature_FRENCH" localSheetId="73">#REF!</definedName>
    <definedName name="nomenclature_FRENCH" localSheetId="74">#REF!</definedName>
    <definedName name="nomenclature_FRENCH" localSheetId="80">#REF!</definedName>
    <definedName name="nomenclature_FRENCH" localSheetId="84">#REF!</definedName>
    <definedName name="nomenclature_FRENCH" localSheetId="49">#REF!</definedName>
    <definedName name="nomenclature_FRENCH" localSheetId="0">#REF!</definedName>
    <definedName name="nomenclature_FRENCH">#REF!</definedName>
    <definedName name="p5_age">[30]p5_ageISC5a!$A$1:$D$55</definedName>
    <definedName name="p5nr" localSheetId="67">[31]P5nr_2!$A$1:$AC$43</definedName>
    <definedName name="p5nr" localSheetId="72">[31]P5nr_2!$A$1:$AC$43</definedName>
    <definedName name="p5nr" localSheetId="73">[31]P5nr_2!$A$1:$AC$43</definedName>
    <definedName name="p5nr" localSheetId="49">[31]P5nr_2!$A$1:$AC$43</definedName>
    <definedName name="p5nr">[32]P5nr_2!$A$1:$AC$43</definedName>
    <definedName name="PIB" localSheetId="54">#REF!</definedName>
    <definedName name="PIB" localSheetId="56">#REF!</definedName>
    <definedName name="PIB" localSheetId="57">#REF!</definedName>
    <definedName name="PIB" localSheetId="58">#REF!</definedName>
    <definedName name="PIB" localSheetId="60">#REF!</definedName>
    <definedName name="PIB" localSheetId="61">#REF!</definedName>
    <definedName name="PIB" localSheetId="62">#REF!</definedName>
    <definedName name="PIB" localSheetId="46">#REF!</definedName>
    <definedName name="PIB" localSheetId="64">#REF!</definedName>
    <definedName name="PIB" localSheetId="65">#REF!</definedName>
    <definedName name="PIB" localSheetId="67">#REF!</definedName>
    <definedName name="PIB" localSheetId="68">#REF!</definedName>
    <definedName name="PIB" localSheetId="69">#REF!</definedName>
    <definedName name="PIB" localSheetId="70">#REF!</definedName>
    <definedName name="PIB" localSheetId="71">#REF!</definedName>
    <definedName name="PIB" localSheetId="72">#REF!</definedName>
    <definedName name="PIB" localSheetId="73">#REF!</definedName>
    <definedName name="PIB" localSheetId="47">#REF!</definedName>
    <definedName name="PIB" localSheetId="74">#REF!</definedName>
    <definedName name="PIB" localSheetId="78">#REF!</definedName>
    <definedName name="PIB" localSheetId="79">#REF!</definedName>
    <definedName name="PIB" localSheetId="80">#REF!</definedName>
    <definedName name="PIB" localSheetId="81">#REF!</definedName>
    <definedName name="PIB" localSheetId="48">#REF!</definedName>
    <definedName name="PIB" localSheetId="84">#REF!</definedName>
    <definedName name="PIB" localSheetId="85">#REF!</definedName>
    <definedName name="PIB" localSheetId="49">#REF!</definedName>
    <definedName name="PIB" localSheetId="51">#REF!</definedName>
    <definedName name="PIB" localSheetId="52">#REF!</definedName>
    <definedName name="PIB" localSheetId="53">#REF!</definedName>
    <definedName name="PIB" localSheetId="0">#REF!</definedName>
    <definedName name="PIB" localSheetId="20">#REF!</definedName>
    <definedName name="PIB" localSheetId="32">#REF!</definedName>
    <definedName name="PIB">#REF!</definedName>
    <definedName name="POpula" localSheetId="67">[33]POpula!$A$1:$I$1559</definedName>
    <definedName name="POpula" localSheetId="72">[33]POpula!$A$1:$I$1559</definedName>
    <definedName name="POpula" localSheetId="73">[33]POpula!$A$1:$I$1559</definedName>
    <definedName name="POpula" localSheetId="49">[33]POpula!$A$1:$I$1559</definedName>
    <definedName name="POpula">[34]POpula!$A$1:$I$1559</definedName>
    <definedName name="popula1" localSheetId="67">[33]POpula!$A$1:$I$1559</definedName>
    <definedName name="popula1" localSheetId="72">[33]POpula!$A$1:$I$1559</definedName>
    <definedName name="popula1" localSheetId="73">[33]POpula!$A$1:$I$1559</definedName>
    <definedName name="popula1" localSheetId="49">[33]POpula!$A$1:$I$1559</definedName>
    <definedName name="popula1">[34]POpula!$A$1:$I$1559</definedName>
    <definedName name="Print_Area" localSheetId="62">#REF!</definedName>
    <definedName name="Print_Area" localSheetId="64">DataG20!$A$4:$E$119</definedName>
    <definedName name="Print_Area" localSheetId="65">DataG21!$A$4:$E$119</definedName>
    <definedName name="Print_Area" localSheetId="67">#REF!</definedName>
    <definedName name="Print_Area" localSheetId="70">#REF!</definedName>
    <definedName name="Print_Area" localSheetId="72">#REF!</definedName>
    <definedName name="Print_Area" localSheetId="73">#REF!</definedName>
    <definedName name="Print_Area" localSheetId="74">#REF!</definedName>
    <definedName name="Print_Area" localSheetId="80">#REF!</definedName>
    <definedName name="Print_Area" localSheetId="84">#REF!</definedName>
    <definedName name="Print_Area" localSheetId="49">#REF!</definedName>
    <definedName name="Print_Area" localSheetId="0">#REF!</definedName>
    <definedName name="Print_Area">#REF!</definedName>
    <definedName name="ref_B1" localSheetId="62">#REF!</definedName>
    <definedName name="ref_B1" localSheetId="67">#REF!</definedName>
    <definedName name="ref_B1" localSheetId="70">#REF!</definedName>
    <definedName name="ref_B1" localSheetId="72">#REF!</definedName>
    <definedName name="ref_B1" localSheetId="73">#REF!</definedName>
    <definedName name="ref_B1" localSheetId="74">#REF!</definedName>
    <definedName name="ref_B1" localSheetId="80">#REF!</definedName>
    <definedName name="ref_B1" localSheetId="84">#REF!</definedName>
    <definedName name="ref_B1" localSheetId="49">#REF!</definedName>
    <definedName name="ref_B1" localSheetId="0">#REF!</definedName>
    <definedName name="ref_B1">#REF!</definedName>
    <definedName name="ref_Cohesion_Fund" localSheetId="62">#REF!</definedName>
    <definedName name="ref_Cohesion_Fund" localSheetId="67">#REF!</definedName>
    <definedName name="ref_Cohesion_Fund" localSheetId="70">#REF!</definedName>
    <definedName name="ref_Cohesion_Fund" localSheetId="72">#REF!</definedName>
    <definedName name="ref_Cohesion_Fund" localSheetId="73">#REF!</definedName>
    <definedName name="ref_Cohesion_Fund" localSheetId="74">#REF!</definedName>
    <definedName name="ref_Cohesion_Fund" localSheetId="80">#REF!</definedName>
    <definedName name="ref_Cohesion_Fund" localSheetId="84">#REF!</definedName>
    <definedName name="ref_Cohesion_Fund" localSheetId="49">#REF!</definedName>
    <definedName name="ref_Cohesion_Fund" localSheetId="0">#REF!</definedName>
    <definedName name="ref_Cohesion_Fund">#REF!</definedName>
    <definedName name="ref_Council" localSheetId="62">#REF!</definedName>
    <definedName name="ref_Council" localSheetId="67">#REF!</definedName>
    <definedName name="ref_Council" localSheetId="70">#REF!</definedName>
    <definedName name="ref_Council" localSheetId="72">#REF!</definedName>
    <definedName name="ref_Council" localSheetId="73">#REF!</definedName>
    <definedName name="ref_Council" localSheetId="74">#REF!</definedName>
    <definedName name="ref_Council" localSheetId="80">#REF!</definedName>
    <definedName name="ref_Council" localSheetId="84">#REF!</definedName>
    <definedName name="ref_Council" localSheetId="49">#REF!</definedName>
    <definedName name="ref_Council">#REF!</definedName>
    <definedName name="ref_Court_Justice" localSheetId="62">#REF!</definedName>
    <definedName name="ref_Court_Justice" localSheetId="67">#REF!</definedName>
    <definedName name="ref_Court_Justice" localSheetId="70">#REF!</definedName>
    <definedName name="ref_Court_Justice" localSheetId="72">#REF!</definedName>
    <definedName name="ref_Court_Justice" localSheetId="73">#REF!</definedName>
    <definedName name="ref_Court_Justice" localSheetId="74">#REF!</definedName>
    <definedName name="ref_Court_Justice" localSheetId="80">#REF!</definedName>
    <definedName name="ref_Court_Justice" localSheetId="84">#REF!</definedName>
    <definedName name="ref_Court_Justice" localSheetId="49">#REF!</definedName>
    <definedName name="ref_Court_Justice">#REF!</definedName>
    <definedName name="ref_DG_ADMIN_BXL" localSheetId="62">#REF!</definedName>
    <definedName name="ref_DG_ADMIN_BXL" localSheetId="67">#REF!</definedName>
    <definedName name="ref_DG_ADMIN_BXL" localSheetId="70">#REF!</definedName>
    <definedName name="ref_DG_ADMIN_BXL" localSheetId="72">#REF!</definedName>
    <definedName name="ref_DG_ADMIN_BXL" localSheetId="73">#REF!</definedName>
    <definedName name="ref_DG_ADMIN_BXL" localSheetId="74">#REF!</definedName>
    <definedName name="ref_DG_ADMIN_BXL" localSheetId="80">#REF!</definedName>
    <definedName name="ref_DG_ADMIN_BXL" localSheetId="84">#REF!</definedName>
    <definedName name="ref_DG_ADMIN_BXL" localSheetId="49">#REF!</definedName>
    <definedName name="ref_DG_ADMIN_BXL">#REF!</definedName>
    <definedName name="ref_DG_ADMIN_LUX" localSheetId="62">#REF!</definedName>
    <definedName name="ref_DG_ADMIN_LUX" localSheetId="67">#REF!</definedName>
    <definedName name="ref_DG_ADMIN_LUX" localSheetId="70">#REF!</definedName>
    <definedName name="ref_DG_ADMIN_LUX" localSheetId="72">#REF!</definedName>
    <definedName name="ref_DG_ADMIN_LUX" localSheetId="73">#REF!</definedName>
    <definedName name="ref_DG_ADMIN_LUX" localSheetId="74">#REF!</definedName>
    <definedName name="ref_DG_ADMIN_LUX" localSheetId="80">#REF!</definedName>
    <definedName name="ref_DG_ADMIN_LUX" localSheetId="84">#REF!</definedName>
    <definedName name="ref_DG_ADMIN_LUX" localSheetId="49">#REF!</definedName>
    <definedName name="ref_DG_ADMIN_LUX">#REF!</definedName>
    <definedName name="ref_DG_AGRI" localSheetId="62">#REF!</definedName>
    <definedName name="ref_DG_AGRI" localSheetId="67">#REF!</definedName>
    <definedName name="ref_DG_AGRI" localSheetId="70">#REF!</definedName>
    <definedName name="ref_DG_AGRI" localSheetId="72">#REF!</definedName>
    <definedName name="ref_DG_AGRI" localSheetId="73">#REF!</definedName>
    <definedName name="ref_DG_AGRI" localSheetId="74">#REF!</definedName>
    <definedName name="ref_DG_AGRI" localSheetId="80">#REF!</definedName>
    <definedName name="ref_DG_AGRI" localSheetId="84">#REF!</definedName>
    <definedName name="ref_DG_AGRI" localSheetId="49">#REF!</definedName>
    <definedName name="ref_DG_AGRI">#REF!</definedName>
    <definedName name="ref_DG_EAC" localSheetId="62">#REF!</definedName>
    <definedName name="ref_DG_EAC" localSheetId="67">#REF!</definedName>
    <definedName name="ref_DG_EAC" localSheetId="70">#REF!</definedName>
    <definedName name="ref_DG_EAC" localSheetId="72">#REF!</definedName>
    <definedName name="ref_DG_EAC" localSheetId="73">#REF!</definedName>
    <definedName name="ref_DG_EAC" localSheetId="74">#REF!</definedName>
    <definedName name="ref_DG_EAC" localSheetId="80">#REF!</definedName>
    <definedName name="ref_DG_EAC" localSheetId="84">#REF!</definedName>
    <definedName name="ref_DG_EAC" localSheetId="49">#REF!</definedName>
    <definedName name="ref_DG_EAC">#REF!</definedName>
    <definedName name="ref_DG_ECFIN" localSheetId="62">#REF!</definedName>
    <definedName name="ref_DG_ECFIN" localSheetId="67">#REF!</definedName>
    <definedName name="ref_DG_ECFIN" localSheetId="70">#REF!</definedName>
    <definedName name="ref_DG_ECFIN" localSheetId="72">#REF!</definedName>
    <definedName name="ref_DG_ECFIN" localSheetId="73">#REF!</definedName>
    <definedName name="ref_DG_ECFIN" localSheetId="74">#REF!</definedName>
    <definedName name="ref_DG_ECFIN" localSheetId="80">#REF!</definedName>
    <definedName name="ref_DG_ECFIN" localSheetId="84">#REF!</definedName>
    <definedName name="ref_DG_ECFIN" localSheetId="49">#REF!</definedName>
    <definedName name="ref_DG_ECFIN">#REF!</definedName>
    <definedName name="ref_DG_ENTR" localSheetId="62">#REF!</definedName>
    <definedName name="ref_DG_ENTR" localSheetId="67">#REF!</definedName>
    <definedName name="ref_DG_ENTR" localSheetId="70">#REF!</definedName>
    <definedName name="ref_DG_ENTR" localSheetId="72">#REF!</definedName>
    <definedName name="ref_DG_ENTR" localSheetId="73">#REF!</definedName>
    <definedName name="ref_DG_ENTR" localSheetId="74">#REF!</definedName>
    <definedName name="ref_DG_ENTR" localSheetId="80">#REF!</definedName>
    <definedName name="ref_DG_ENTR" localSheetId="84">#REF!</definedName>
    <definedName name="ref_DG_ENTR" localSheetId="49">#REF!</definedName>
    <definedName name="ref_DG_ENTR">#REF!</definedName>
    <definedName name="ref_DG_ENTR_Cenelex_berthon" localSheetId="62">#REF!</definedName>
    <definedName name="ref_DG_ENTR_Cenelex_berthon" localSheetId="67">#REF!</definedName>
    <definedName name="ref_DG_ENTR_Cenelex_berthon" localSheetId="70">#REF!</definedName>
    <definedName name="ref_DG_ENTR_Cenelex_berthon" localSheetId="72">#REF!</definedName>
    <definedName name="ref_DG_ENTR_Cenelex_berthon" localSheetId="73">#REF!</definedName>
    <definedName name="ref_DG_ENTR_Cenelex_berthon" localSheetId="74">#REF!</definedName>
    <definedName name="ref_DG_ENTR_Cenelex_berthon" localSheetId="80">#REF!</definedName>
    <definedName name="ref_DG_ENTR_Cenelex_berthon" localSheetId="84">#REF!</definedName>
    <definedName name="ref_DG_ENTR_Cenelex_berthon" localSheetId="49">#REF!</definedName>
    <definedName name="ref_DG_ENTR_Cenelex_berthon">#REF!</definedName>
    <definedName name="ref_DG_FISH" localSheetId="62">#REF!</definedName>
    <definedName name="ref_DG_FISH" localSheetId="67">#REF!</definedName>
    <definedName name="ref_DG_FISH" localSheetId="70">#REF!</definedName>
    <definedName name="ref_DG_FISH" localSheetId="72">#REF!</definedName>
    <definedName name="ref_DG_FISH" localSheetId="73">#REF!</definedName>
    <definedName name="ref_DG_FISH" localSheetId="74">#REF!</definedName>
    <definedName name="ref_DG_FISH" localSheetId="80">#REF!</definedName>
    <definedName name="ref_DG_FISH" localSheetId="84">#REF!</definedName>
    <definedName name="ref_DG_FISH" localSheetId="49">#REF!</definedName>
    <definedName name="ref_DG_FISH">#REF!</definedName>
    <definedName name="ref_DG_INFSO" localSheetId="62">#REF!</definedName>
    <definedName name="ref_DG_INFSO" localSheetId="67">#REF!</definedName>
    <definedName name="ref_DG_INFSO" localSheetId="70">#REF!</definedName>
    <definedName name="ref_DG_INFSO" localSheetId="72">#REF!</definedName>
    <definedName name="ref_DG_INFSO" localSheetId="73">#REF!</definedName>
    <definedName name="ref_DG_INFSO" localSheetId="74">#REF!</definedName>
    <definedName name="ref_DG_INFSO" localSheetId="80">#REF!</definedName>
    <definedName name="ref_DG_INFSO" localSheetId="84">#REF!</definedName>
    <definedName name="ref_DG_INFSO" localSheetId="49">#REF!</definedName>
    <definedName name="ref_DG_INFSO">#REF!</definedName>
    <definedName name="ref_DG_Relex" localSheetId="62">#REF!</definedName>
    <definedName name="ref_DG_Relex" localSheetId="67">#REF!</definedName>
    <definedName name="ref_DG_Relex" localSheetId="70">#REF!</definedName>
    <definedName name="ref_DG_Relex" localSheetId="72">#REF!</definedName>
    <definedName name="ref_DG_Relex" localSheetId="73">#REF!</definedName>
    <definedName name="ref_DG_Relex" localSheetId="74">#REF!</definedName>
    <definedName name="ref_DG_Relex" localSheetId="80">#REF!</definedName>
    <definedName name="ref_DG_Relex" localSheetId="84">#REF!</definedName>
    <definedName name="ref_DG_Relex" localSheetId="49">#REF!</definedName>
    <definedName name="ref_DG_Relex">#REF!</definedName>
    <definedName name="ref_DG_RTD" localSheetId="62">#REF!</definedName>
    <definedName name="ref_DG_RTD" localSheetId="67">#REF!</definedName>
    <definedName name="ref_DG_RTD" localSheetId="70">#REF!</definedName>
    <definedName name="ref_DG_RTD" localSheetId="72">#REF!</definedName>
    <definedName name="ref_DG_RTD" localSheetId="73">#REF!</definedName>
    <definedName name="ref_DG_RTD" localSheetId="74">#REF!</definedName>
    <definedName name="ref_DG_RTD" localSheetId="80">#REF!</definedName>
    <definedName name="ref_DG_RTD" localSheetId="84">#REF!</definedName>
    <definedName name="ref_DG_RTD" localSheetId="49">#REF!</definedName>
    <definedName name="ref_DG_RTD">#REF!</definedName>
    <definedName name="ref_DG_TREN" localSheetId="62">#REF!</definedName>
    <definedName name="ref_DG_TREN" localSheetId="67">#REF!</definedName>
    <definedName name="ref_DG_TREN" localSheetId="70">#REF!</definedName>
    <definedName name="ref_DG_TREN" localSheetId="72">#REF!</definedName>
    <definedName name="ref_DG_TREN" localSheetId="73">#REF!</definedName>
    <definedName name="ref_DG_TREN" localSheetId="74">#REF!</definedName>
    <definedName name="ref_DG_TREN" localSheetId="80">#REF!</definedName>
    <definedName name="ref_DG_TREN" localSheetId="84">#REF!</definedName>
    <definedName name="ref_DG_TREN" localSheetId="49">#REF!</definedName>
    <definedName name="ref_DG_TREN">#REF!</definedName>
    <definedName name="ref_dubus" localSheetId="62">#REF!</definedName>
    <definedName name="ref_dubus" localSheetId="67">#REF!</definedName>
    <definedName name="ref_dubus" localSheetId="70">#REF!</definedName>
    <definedName name="ref_dubus" localSheetId="72">#REF!</definedName>
    <definedName name="ref_dubus" localSheetId="73">#REF!</definedName>
    <definedName name="ref_dubus" localSheetId="74">#REF!</definedName>
    <definedName name="ref_dubus" localSheetId="80">#REF!</definedName>
    <definedName name="ref_dubus" localSheetId="84">#REF!</definedName>
    <definedName name="ref_dubus" localSheetId="49">#REF!</definedName>
    <definedName name="ref_dubus">#REF!</definedName>
    <definedName name="ref_Eur_Parlament" localSheetId="62">#REF!</definedName>
    <definedName name="ref_Eur_Parlament" localSheetId="67">#REF!</definedName>
    <definedName name="ref_Eur_Parlament" localSheetId="70">#REF!</definedName>
    <definedName name="ref_Eur_Parlament" localSheetId="72">#REF!</definedName>
    <definedName name="ref_Eur_Parlament" localSheetId="73">#REF!</definedName>
    <definedName name="ref_Eur_Parlament" localSheetId="74">#REF!</definedName>
    <definedName name="ref_Eur_Parlament" localSheetId="80">#REF!</definedName>
    <definedName name="ref_Eur_Parlament" localSheetId="84">#REF!</definedName>
    <definedName name="ref_Eur_Parlament" localSheetId="49">#REF!</definedName>
    <definedName name="ref_Eur_Parlament">#REF!</definedName>
    <definedName name="ref_JRC_ISPRA" localSheetId="62">#REF!</definedName>
    <definedName name="ref_JRC_ISPRA" localSheetId="67">#REF!</definedName>
    <definedName name="ref_JRC_ISPRA" localSheetId="70">#REF!</definedName>
    <definedName name="ref_JRC_ISPRA" localSheetId="72">#REF!</definedName>
    <definedName name="ref_JRC_ISPRA" localSheetId="73">#REF!</definedName>
    <definedName name="ref_JRC_ISPRA" localSheetId="74">#REF!</definedName>
    <definedName name="ref_JRC_ISPRA" localSheetId="80">#REF!</definedName>
    <definedName name="ref_JRC_ISPRA" localSheetId="84">#REF!</definedName>
    <definedName name="ref_JRC_ISPRA" localSheetId="49">#REF!</definedName>
    <definedName name="ref_JRC_ISPRA">#REF!</definedName>
    <definedName name="ref_OPOCE" localSheetId="62">#REF!</definedName>
    <definedName name="ref_OPOCE" localSheetId="67">#REF!</definedName>
    <definedName name="ref_OPOCE" localSheetId="70">#REF!</definedName>
    <definedName name="ref_OPOCE" localSheetId="72">#REF!</definedName>
    <definedName name="ref_OPOCE" localSheetId="73">#REF!</definedName>
    <definedName name="ref_OPOCE" localSheetId="74">#REF!</definedName>
    <definedName name="ref_OPOCE" localSheetId="80">#REF!</definedName>
    <definedName name="ref_OPOCE" localSheetId="84">#REF!</definedName>
    <definedName name="ref_OPOCE" localSheetId="49">#REF!</definedName>
    <definedName name="ref_OPOCE">#REF!</definedName>
    <definedName name="ref_structural_funds" localSheetId="62">#REF!</definedName>
    <definedName name="ref_structural_funds" localSheetId="67">#REF!</definedName>
    <definedName name="ref_structural_funds" localSheetId="70">#REF!</definedName>
    <definedName name="ref_structural_funds" localSheetId="72">#REF!</definedName>
    <definedName name="ref_structural_funds" localSheetId="73">#REF!</definedName>
    <definedName name="ref_structural_funds" localSheetId="74">#REF!</definedName>
    <definedName name="ref_structural_funds" localSheetId="80">#REF!</definedName>
    <definedName name="ref_structural_funds" localSheetId="84">#REF!</definedName>
    <definedName name="ref_structural_funds" localSheetId="49">#REF!</definedName>
    <definedName name="ref_structural_funds">#REF!</definedName>
    <definedName name="ref_TOTAL_RTD" localSheetId="62">#REF!</definedName>
    <definedName name="ref_TOTAL_RTD" localSheetId="67">#REF!</definedName>
    <definedName name="ref_TOTAL_RTD" localSheetId="70">#REF!</definedName>
    <definedName name="ref_TOTAL_RTD" localSheetId="72">#REF!</definedName>
    <definedName name="ref_TOTAL_RTD" localSheetId="73">#REF!</definedName>
    <definedName name="ref_TOTAL_RTD" localSheetId="74">#REF!</definedName>
    <definedName name="ref_TOTAL_RTD" localSheetId="80">#REF!</definedName>
    <definedName name="ref_TOTAL_RTD" localSheetId="84">#REF!</definedName>
    <definedName name="ref_TOTAL_RTD" localSheetId="49">#REF!</definedName>
    <definedName name="ref_TOTAL_RTD">#REF!</definedName>
    <definedName name="Rentflag" localSheetId="57">IF([35]Comparison!$B$7,"","not ")</definedName>
    <definedName name="Rentflag" localSheetId="58">IF([35]Comparison!$B$7,"","not ")</definedName>
    <definedName name="Rentflag" localSheetId="61">IF([35]Comparison!$B$7,"","not ")</definedName>
    <definedName name="Rentflag" localSheetId="68">IF([36]Comparison!$B$7,"","not ")</definedName>
    <definedName name="Rentflag" localSheetId="69">IF([36]Comparison!$B$7,"","not ")</definedName>
    <definedName name="Rentflag" localSheetId="70">IF([36]Comparison!$B$7,"","not ")</definedName>
    <definedName name="Rentflag" localSheetId="71">IF([35]Comparison!$B$7,"","not ")</definedName>
    <definedName name="Rentflag" localSheetId="47">IF([35]Comparison!$B$7,"","not ")</definedName>
    <definedName name="Rentflag" localSheetId="74">IF([35]Comparison!$B$7,"","not ")</definedName>
    <definedName name="Rentflag" localSheetId="85">IF([36]Comparison!$B$7,"","not ")</definedName>
    <definedName name="Rentflag" localSheetId="0">IF([37]Comparison!$B$7,"","not ")</definedName>
    <definedName name="Rentflag">IF([37]Comparison!$B$7,"","not ")</definedName>
    <definedName name="ressources" localSheetId="54">#REF!</definedName>
    <definedName name="ressources" localSheetId="56">#REF!</definedName>
    <definedName name="ressources" localSheetId="57">#REF!</definedName>
    <definedName name="ressources" localSheetId="58">#REF!</definedName>
    <definedName name="ressources" localSheetId="60">#REF!</definedName>
    <definedName name="ressources" localSheetId="61">#REF!</definedName>
    <definedName name="ressources" localSheetId="62">#REF!</definedName>
    <definedName name="ressources" localSheetId="46">#REF!</definedName>
    <definedName name="ressources" localSheetId="64">#REF!</definedName>
    <definedName name="ressources" localSheetId="65">#REF!</definedName>
    <definedName name="ressources" localSheetId="67">#REF!</definedName>
    <definedName name="ressources" localSheetId="68">#REF!</definedName>
    <definedName name="ressources" localSheetId="69">#REF!</definedName>
    <definedName name="ressources" localSheetId="70">#REF!</definedName>
    <definedName name="ressources" localSheetId="71">#REF!</definedName>
    <definedName name="ressources" localSheetId="72">#REF!</definedName>
    <definedName name="ressources" localSheetId="73">#REF!</definedName>
    <definedName name="ressources" localSheetId="47">#REF!</definedName>
    <definedName name="ressources" localSheetId="74">#REF!</definedName>
    <definedName name="ressources" localSheetId="78">#REF!</definedName>
    <definedName name="ressources" localSheetId="79">#REF!</definedName>
    <definedName name="ressources" localSheetId="80">#REF!</definedName>
    <definedName name="ressources" localSheetId="81">#REF!</definedName>
    <definedName name="ressources" localSheetId="48">#REF!</definedName>
    <definedName name="ressources" localSheetId="84">#REF!</definedName>
    <definedName name="ressources" localSheetId="85">#REF!</definedName>
    <definedName name="ressources" localSheetId="49">#REF!</definedName>
    <definedName name="ressources" localSheetId="51">#REF!</definedName>
    <definedName name="ressources" localSheetId="52">#REF!</definedName>
    <definedName name="ressources" localSheetId="53">#REF!</definedName>
    <definedName name="ressources" localSheetId="0">#REF!</definedName>
    <definedName name="ressources" localSheetId="20">#REF!</definedName>
    <definedName name="ressources" localSheetId="32">#REF!</definedName>
    <definedName name="ressources">#REF!</definedName>
    <definedName name="rpflux" localSheetId="54">#REF!</definedName>
    <definedName name="rpflux" localSheetId="56">#REF!</definedName>
    <definedName name="rpflux" localSheetId="57">#REF!</definedName>
    <definedName name="rpflux" localSheetId="58">#REF!</definedName>
    <definedName name="rpflux" localSheetId="60">#REF!</definedName>
    <definedName name="rpflux" localSheetId="61">#REF!</definedName>
    <definedName name="rpflux" localSheetId="62">#REF!</definedName>
    <definedName name="rpflux" localSheetId="46">#REF!</definedName>
    <definedName name="rpflux" localSheetId="64">#REF!</definedName>
    <definedName name="rpflux" localSheetId="65">#REF!</definedName>
    <definedName name="rpflux" localSheetId="67">#REF!</definedName>
    <definedName name="rpflux" localSheetId="68">#REF!</definedName>
    <definedName name="rpflux" localSheetId="69">#REF!</definedName>
    <definedName name="rpflux" localSheetId="70">#REF!</definedName>
    <definedName name="rpflux" localSheetId="71">#REF!</definedName>
    <definedName name="rpflux" localSheetId="72">#REF!</definedName>
    <definedName name="rpflux" localSheetId="73">#REF!</definedName>
    <definedName name="rpflux" localSheetId="47">#REF!</definedName>
    <definedName name="rpflux" localSheetId="74">#REF!</definedName>
    <definedName name="rpflux" localSheetId="78">#REF!</definedName>
    <definedName name="rpflux" localSheetId="79">#REF!</definedName>
    <definedName name="rpflux" localSheetId="80">#REF!</definedName>
    <definedName name="rpflux" localSheetId="81">#REF!</definedName>
    <definedName name="rpflux" localSheetId="48">#REF!</definedName>
    <definedName name="rpflux" localSheetId="84">#REF!</definedName>
    <definedName name="rpflux" localSheetId="85">#REF!</definedName>
    <definedName name="rpflux" localSheetId="49">#REF!</definedName>
    <definedName name="rpflux" localSheetId="51">#REF!</definedName>
    <definedName name="rpflux" localSheetId="52">#REF!</definedName>
    <definedName name="rpflux" localSheetId="53">#REF!</definedName>
    <definedName name="rpflux" localSheetId="0">#REF!</definedName>
    <definedName name="rpflux" localSheetId="20">#REF!</definedName>
    <definedName name="rpflux" localSheetId="32">#REF!</definedName>
    <definedName name="rpflux">#REF!</definedName>
    <definedName name="rptof" localSheetId="54">#REF!</definedName>
    <definedName name="rptof" localSheetId="56">#REF!</definedName>
    <definedName name="rptof" localSheetId="57">#REF!</definedName>
    <definedName name="rptof" localSheetId="58">#REF!</definedName>
    <definedName name="rptof" localSheetId="60">#REF!</definedName>
    <definedName name="rptof" localSheetId="61">#REF!</definedName>
    <definedName name="rptof" localSheetId="62">#REF!</definedName>
    <definedName name="rptof" localSheetId="46">#REF!</definedName>
    <definedName name="rptof" localSheetId="64">#REF!</definedName>
    <definedName name="rptof" localSheetId="65">#REF!</definedName>
    <definedName name="rptof" localSheetId="67">#REF!</definedName>
    <definedName name="rptof" localSheetId="68">#REF!</definedName>
    <definedName name="rptof" localSheetId="69">#REF!</definedName>
    <definedName name="rptof" localSheetId="70">#REF!</definedName>
    <definedName name="rptof" localSheetId="71">#REF!</definedName>
    <definedName name="rptof" localSheetId="72">#REF!</definedName>
    <definedName name="rptof" localSheetId="73">#REF!</definedName>
    <definedName name="rptof" localSheetId="47">#REF!</definedName>
    <definedName name="rptof" localSheetId="74">#REF!</definedName>
    <definedName name="rptof" localSheetId="78">#REF!</definedName>
    <definedName name="rptof" localSheetId="79">#REF!</definedName>
    <definedName name="rptof" localSheetId="80">#REF!</definedName>
    <definedName name="rptof" localSheetId="81">#REF!</definedName>
    <definedName name="rptof" localSheetId="48">#REF!</definedName>
    <definedName name="rptof" localSheetId="84">#REF!</definedName>
    <definedName name="rptof" localSheetId="85">#REF!</definedName>
    <definedName name="rptof" localSheetId="49">#REF!</definedName>
    <definedName name="rptof" localSheetId="51">#REF!</definedName>
    <definedName name="rptof" localSheetId="52">#REF!</definedName>
    <definedName name="rptof" localSheetId="53">#REF!</definedName>
    <definedName name="rptof" localSheetId="0">#REF!</definedName>
    <definedName name="rptof" localSheetId="20">#REF!</definedName>
    <definedName name="rptof" localSheetId="32">#REF!</definedName>
    <definedName name="rptof">#REF!</definedName>
    <definedName name="rq" localSheetId="54">#REF!</definedName>
    <definedName name="rq" localSheetId="56">#REF!</definedName>
    <definedName name="rq" localSheetId="57">#REF!</definedName>
    <definedName name="rq" localSheetId="58">#REF!</definedName>
    <definedName name="rq" localSheetId="60">#REF!</definedName>
    <definedName name="rq" localSheetId="61">#REF!</definedName>
    <definedName name="rq" localSheetId="62">#REF!</definedName>
    <definedName name="rq" localSheetId="46">#REF!</definedName>
    <definedName name="rq" localSheetId="67">#REF!</definedName>
    <definedName name="rq" localSheetId="68">#REF!</definedName>
    <definedName name="rq" localSheetId="70">#REF!</definedName>
    <definedName name="rq" localSheetId="71">#REF!</definedName>
    <definedName name="rq" localSheetId="72">#REF!</definedName>
    <definedName name="rq" localSheetId="73">#REF!</definedName>
    <definedName name="rq" localSheetId="47">#REF!</definedName>
    <definedName name="rq" localSheetId="74">#REF!</definedName>
    <definedName name="rq" localSheetId="78">#REF!</definedName>
    <definedName name="rq" localSheetId="79">#REF!</definedName>
    <definedName name="rq" localSheetId="80">#REF!</definedName>
    <definedName name="rq" localSheetId="81">#REF!</definedName>
    <definedName name="rq" localSheetId="48">#REF!</definedName>
    <definedName name="rq" localSheetId="84">#REF!</definedName>
    <definedName name="rq" localSheetId="85">#REF!</definedName>
    <definedName name="rq" localSheetId="49">#REF!</definedName>
    <definedName name="rq" localSheetId="51">#REF!</definedName>
    <definedName name="rq" localSheetId="52">#REF!</definedName>
    <definedName name="rq" localSheetId="53">#REF!</definedName>
    <definedName name="rq" localSheetId="0">#REF!</definedName>
    <definedName name="rq" localSheetId="20">#REF!</definedName>
    <definedName name="rq" localSheetId="32">#REF!</definedName>
    <definedName name="rq">#REF!</definedName>
    <definedName name="shift">[38]Data_Shifted!$I$1</definedName>
    <definedName name="spanners_level1" localSheetId="54">#REF!</definedName>
    <definedName name="spanners_level1" localSheetId="56">#REF!</definedName>
    <definedName name="spanners_level1" localSheetId="57">#REF!</definedName>
    <definedName name="spanners_level1" localSheetId="58">#REF!</definedName>
    <definedName name="spanners_level1" localSheetId="60">#REF!</definedName>
    <definedName name="spanners_level1" localSheetId="61">#REF!</definedName>
    <definedName name="spanners_level1" localSheetId="62">#REF!</definedName>
    <definedName name="spanners_level1" localSheetId="46">#REF!</definedName>
    <definedName name="spanners_level1" localSheetId="64">#REF!</definedName>
    <definedName name="spanners_level1" localSheetId="65">#REF!</definedName>
    <definedName name="spanners_level1" localSheetId="67">#REF!</definedName>
    <definedName name="spanners_level1" localSheetId="68">#REF!</definedName>
    <definedName name="spanners_level1" localSheetId="69">#REF!</definedName>
    <definedName name="spanners_level1" localSheetId="70">#REF!</definedName>
    <definedName name="spanners_level1" localSheetId="71">#REF!</definedName>
    <definedName name="spanners_level1" localSheetId="72">#REF!</definedName>
    <definedName name="spanners_level1" localSheetId="73">#REF!</definedName>
    <definedName name="spanners_level1" localSheetId="47">#REF!</definedName>
    <definedName name="spanners_level1" localSheetId="74">#REF!</definedName>
    <definedName name="spanners_level1" localSheetId="78">#REF!</definedName>
    <definedName name="spanners_level1" localSheetId="79">#REF!</definedName>
    <definedName name="spanners_level1" localSheetId="80">#REF!</definedName>
    <definedName name="spanners_level1" localSheetId="81">#REF!</definedName>
    <definedName name="spanners_level1" localSheetId="48">#REF!</definedName>
    <definedName name="spanners_level1" localSheetId="84">#REF!</definedName>
    <definedName name="spanners_level1" localSheetId="85">#REF!</definedName>
    <definedName name="spanners_level1" localSheetId="49">#REF!</definedName>
    <definedName name="spanners_level1" localSheetId="51">#REF!</definedName>
    <definedName name="spanners_level1" localSheetId="52">#REF!</definedName>
    <definedName name="spanners_level1" localSheetId="53">#REF!</definedName>
    <definedName name="spanners_level1" localSheetId="0">#REF!</definedName>
    <definedName name="spanners_level1" localSheetId="20">#REF!</definedName>
    <definedName name="spanners_level1" localSheetId="32">#REF!</definedName>
    <definedName name="spanners_level1">#REF!</definedName>
    <definedName name="spanners_level2" localSheetId="54">#REF!</definedName>
    <definedName name="spanners_level2" localSheetId="56">#REF!</definedName>
    <definedName name="spanners_level2" localSheetId="57">#REF!</definedName>
    <definedName name="spanners_level2" localSheetId="58">#REF!</definedName>
    <definedName name="spanners_level2" localSheetId="60">#REF!</definedName>
    <definedName name="spanners_level2" localSheetId="61">#REF!</definedName>
    <definedName name="spanners_level2" localSheetId="62">#REF!</definedName>
    <definedName name="spanners_level2" localSheetId="46">#REF!</definedName>
    <definedName name="spanners_level2" localSheetId="64">#REF!</definedName>
    <definedName name="spanners_level2" localSheetId="65">#REF!</definedName>
    <definedName name="spanners_level2" localSheetId="67">#REF!</definedName>
    <definedName name="spanners_level2" localSheetId="68">#REF!</definedName>
    <definedName name="spanners_level2" localSheetId="69">#REF!</definedName>
    <definedName name="spanners_level2" localSheetId="70">#REF!</definedName>
    <definedName name="spanners_level2" localSheetId="71">#REF!</definedName>
    <definedName name="spanners_level2" localSheetId="72">#REF!</definedName>
    <definedName name="spanners_level2" localSheetId="73">#REF!</definedName>
    <definedName name="spanners_level2" localSheetId="47">#REF!</definedName>
    <definedName name="spanners_level2" localSheetId="74">#REF!</definedName>
    <definedName name="spanners_level2" localSheetId="78">#REF!</definedName>
    <definedName name="spanners_level2" localSheetId="79">#REF!</definedName>
    <definedName name="spanners_level2" localSheetId="80">#REF!</definedName>
    <definedName name="spanners_level2" localSheetId="81">#REF!</definedName>
    <definedName name="spanners_level2" localSheetId="48">#REF!</definedName>
    <definedName name="spanners_level2" localSheetId="84">#REF!</definedName>
    <definedName name="spanners_level2" localSheetId="85">#REF!</definedName>
    <definedName name="spanners_level2" localSheetId="49">#REF!</definedName>
    <definedName name="spanners_level2" localSheetId="51">#REF!</definedName>
    <definedName name="spanners_level2" localSheetId="52">#REF!</definedName>
    <definedName name="spanners_level2" localSheetId="53">#REF!</definedName>
    <definedName name="spanners_level2" localSheetId="0">#REF!</definedName>
    <definedName name="spanners_level2" localSheetId="20">#REF!</definedName>
    <definedName name="spanners_level2" localSheetId="32">#REF!</definedName>
    <definedName name="spanners_level2">#REF!</definedName>
    <definedName name="spanners_level3" localSheetId="54">#REF!</definedName>
    <definedName name="spanners_level3" localSheetId="56">#REF!</definedName>
    <definedName name="spanners_level3" localSheetId="57">#REF!</definedName>
    <definedName name="spanners_level3" localSheetId="58">#REF!</definedName>
    <definedName name="spanners_level3" localSheetId="60">#REF!</definedName>
    <definedName name="spanners_level3" localSheetId="61">#REF!</definedName>
    <definedName name="spanners_level3" localSheetId="62">#REF!</definedName>
    <definedName name="spanners_level3" localSheetId="46">#REF!</definedName>
    <definedName name="spanners_level3" localSheetId="64">#REF!</definedName>
    <definedName name="spanners_level3" localSheetId="65">#REF!</definedName>
    <definedName name="spanners_level3" localSheetId="67">#REF!</definedName>
    <definedName name="spanners_level3" localSheetId="68">#REF!</definedName>
    <definedName name="spanners_level3" localSheetId="69">#REF!</definedName>
    <definedName name="spanners_level3" localSheetId="70">#REF!</definedName>
    <definedName name="spanners_level3" localSheetId="71">#REF!</definedName>
    <definedName name="spanners_level3" localSheetId="72">#REF!</definedName>
    <definedName name="spanners_level3" localSheetId="73">#REF!</definedName>
    <definedName name="spanners_level3" localSheetId="47">#REF!</definedName>
    <definedName name="spanners_level3" localSheetId="74">#REF!</definedName>
    <definedName name="spanners_level3" localSheetId="78">#REF!</definedName>
    <definedName name="spanners_level3" localSheetId="79">#REF!</definedName>
    <definedName name="spanners_level3" localSheetId="80">#REF!</definedName>
    <definedName name="spanners_level3" localSheetId="81">#REF!</definedName>
    <definedName name="spanners_level3" localSheetId="48">#REF!</definedName>
    <definedName name="spanners_level3" localSheetId="84">#REF!</definedName>
    <definedName name="spanners_level3" localSheetId="85">#REF!</definedName>
    <definedName name="spanners_level3" localSheetId="49">#REF!</definedName>
    <definedName name="spanners_level3" localSheetId="51">#REF!</definedName>
    <definedName name="spanners_level3" localSheetId="52">#REF!</definedName>
    <definedName name="spanners_level3" localSheetId="53">#REF!</definedName>
    <definedName name="spanners_level3" localSheetId="0">#REF!</definedName>
    <definedName name="spanners_level3" localSheetId="20">#REF!</definedName>
    <definedName name="spanners_level3" localSheetId="32">#REF!</definedName>
    <definedName name="spanners_level3">#REF!</definedName>
    <definedName name="spanners_level4" localSheetId="54">#REF!</definedName>
    <definedName name="spanners_level4" localSheetId="56">#REF!</definedName>
    <definedName name="spanners_level4" localSheetId="57">#REF!</definedName>
    <definedName name="spanners_level4" localSheetId="58">#REF!</definedName>
    <definedName name="spanners_level4" localSheetId="60">#REF!</definedName>
    <definedName name="spanners_level4" localSheetId="61">#REF!</definedName>
    <definedName name="spanners_level4" localSheetId="62">#REF!</definedName>
    <definedName name="spanners_level4" localSheetId="46">#REF!</definedName>
    <definedName name="spanners_level4" localSheetId="64">#REF!</definedName>
    <definedName name="spanners_level4" localSheetId="65">#REF!</definedName>
    <definedName name="spanners_level4" localSheetId="67">#REF!</definedName>
    <definedName name="spanners_level4" localSheetId="68">#REF!</definedName>
    <definedName name="spanners_level4" localSheetId="69">#REF!</definedName>
    <definedName name="spanners_level4" localSheetId="70">#REF!</definedName>
    <definedName name="spanners_level4" localSheetId="71">#REF!</definedName>
    <definedName name="spanners_level4" localSheetId="72">#REF!</definedName>
    <definedName name="spanners_level4" localSheetId="73">#REF!</definedName>
    <definedName name="spanners_level4" localSheetId="47">#REF!</definedName>
    <definedName name="spanners_level4" localSheetId="74">#REF!</definedName>
    <definedName name="spanners_level4" localSheetId="78">#REF!</definedName>
    <definedName name="spanners_level4" localSheetId="79">#REF!</definedName>
    <definedName name="spanners_level4" localSheetId="80">#REF!</definedName>
    <definedName name="spanners_level4" localSheetId="81">#REF!</definedName>
    <definedName name="spanners_level4" localSheetId="48">#REF!</definedName>
    <definedName name="spanners_level4" localSheetId="84">#REF!</definedName>
    <definedName name="spanners_level4" localSheetId="85">#REF!</definedName>
    <definedName name="spanners_level4" localSheetId="49">#REF!</definedName>
    <definedName name="spanners_level4" localSheetId="51">#REF!</definedName>
    <definedName name="spanners_level4" localSheetId="52">#REF!</definedName>
    <definedName name="spanners_level4" localSheetId="53">#REF!</definedName>
    <definedName name="spanners_level4" localSheetId="0">#REF!</definedName>
    <definedName name="spanners_level4" localSheetId="20">#REF!</definedName>
    <definedName name="spanners_level4" localSheetId="32">#REF!</definedName>
    <definedName name="spanners_level4">#REF!</definedName>
    <definedName name="spanners_level5" localSheetId="54">#REF!</definedName>
    <definedName name="spanners_level5" localSheetId="56">#REF!</definedName>
    <definedName name="spanners_level5" localSheetId="57">#REF!</definedName>
    <definedName name="spanners_level5" localSheetId="58">#REF!</definedName>
    <definedName name="spanners_level5" localSheetId="60">#REF!</definedName>
    <definedName name="spanners_level5" localSheetId="61">#REF!</definedName>
    <definedName name="spanners_level5" localSheetId="62">#REF!</definedName>
    <definedName name="spanners_level5" localSheetId="46">#REF!</definedName>
    <definedName name="spanners_level5" localSheetId="64">#REF!</definedName>
    <definedName name="spanners_level5" localSheetId="65">#REF!</definedName>
    <definedName name="spanners_level5" localSheetId="67">#REF!</definedName>
    <definedName name="spanners_level5" localSheetId="68">#REF!</definedName>
    <definedName name="spanners_level5" localSheetId="69">#REF!</definedName>
    <definedName name="spanners_level5" localSheetId="70">#REF!</definedName>
    <definedName name="spanners_level5" localSheetId="71">#REF!</definedName>
    <definedName name="spanners_level5" localSheetId="72">#REF!</definedName>
    <definedName name="spanners_level5" localSheetId="73">#REF!</definedName>
    <definedName name="spanners_level5" localSheetId="47">#REF!</definedName>
    <definedName name="spanners_level5" localSheetId="74">#REF!</definedName>
    <definedName name="spanners_level5" localSheetId="78">#REF!</definedName>
    <definedName name="spanners_level5" localSheetId="79">#REF!</definedName>
    <definedName name="spanners_level5" localSheetId="80">#REF!</definedName>
    <definedName name="spanners_level5" localSheetId="81">#REF!</definedName>
    <definedName name="spanners_level5" localSheetId="48">#REF!</definedName>
    <definedName name="spanners_level5" localSheetId="84">#REF!</definedName>
    <definedName name="spanners_level5" localSheetId="85">#REF!</definedName>
    <definedName name="spanners_level5" localSheetId="49">#REF!</definedName>
    <definedName name="spanners_level5" localSheetId="51">#REF!</definedName>
    <definedName name="spanners_level5" localSheetId="52">#REF!</definedName>
    <definedName name="spanners_level5" localSheetId="53">#REF!</definedName>
    <definedName name="spanners_level5" localSheetId="0">#REF!</definedName>
    <definedName name="spanners_level5" localSheetId="20">#REF!</definedName>
    <definedName name="spanners_level5" localSheetId="32">#REF!</definedName>
    <definedName name="spanners_level5">#REF!</definedName>
    <definedName name="spanners_levelV" localSheetId="54">#REF!</definedName>
    <definedName name="spanners_levelV" localSheetId="56">#REF!</definedName>
    <definedName name="spanners_levelV" localSheetId="57">#REF!</definedName>
    <definedName name="spanners_levelV" localSheetId="58">#REF!</definedName>
    <definedName name="spanners_levelV" localSheetId="60">#REF!</definedName>
    <definedName name="spanners_levelV" localSheetId="61">#REF!</definedName>
    <definedName name="spanners_levelV" localSheetId="62">#REF!</definedName>
    <definedName name="spanners_levelV" localSheetId="46">#REF!</definedName>
    <definedName name="spanners_levelV" localSheetId="67">#REF!</definedName>
    <definedName name="spanners_levelV" localSheetId="68">#REF!</definedName>
    <definedName name="spanners_levelV" localSheetId="69">#REF!</definedName>
    <definedName name="spanners_levelV" localSheetId="70">#REF!</definedName>
    <definedName name="spanners_levelV" localSheetId="71">#REF!</definedName>
    <definedName name="spanners_levelV" localSheetId="72">#REF!</definedName>
    <definedName name="spanners_levelV" localSheetId="73">#REF!</definedName>
    <definedName name="spanners_levelV" localSheetId="47">#REF!</definedName>
    <definedName name="spanners_levelV" localSheetId="74">#REF!</definedName>
    <definedName name="spanners_levelV" localSheetId="78">#REF!</definedName>
    <definedName name="spanners_levelV" localSheetId="79">#REF!</definedName>
    <definedName name="spanners_levelV" localSheetId="80">#REF!</definedName>
    <definedName name="spanners_levelV" localSheetId="81">#REF!</definedName>
    <definedName name="spanners_levelV" localSheetId="48">#REF!</definedName>
    <definedName name="spanners_levelV" localSheetId="84">#REF!</definedName>
    <definedName name="spanners_levelV" localSheetId="85">#REF!</definedName>
    <definedName name="spanners_levelV" localSheetId="49">#REF!</definedName>
    <definedName name="spanners_levelV" localSheetId="51">#REF!</definedName>
    <definedName name="spanners_levelV" localSheetId="52">#REF!</definedName>
    <definedName name="spanners_levelV" localSheetId="53">#REF!</definedName>
    <definedName name="spanners_levelV" localSheetId="0">#REF!</definedName>
    <definedName name="spanners_levelV" localSheetId="20">#REF!</definedName>
    <definedName name="spanners_levelV" localSheetId="32">#REF!</definedName>
    <definedName name="spanners_levelV">#REF!</definedName>
    <definedName name="spanners_levelX" localSheetId="54">#REF!</definedName>
    <definedName name="spanners_levelX" localSheetId="56">#REF!</definedName>
    <definedName name="spanners_levelX" localSheetId="57">#REF!</definedName>
    <definedName name="spanners_levelX" localSheetId="58">#REF!</definedName>
    <definedName name="spanners_levelX" localSheetId="60">#REF!</definedName>
    <definedName name="spanners_levelX" localSheetId="61">#REF!</definedName>
    <definedName name="spanners_levelX" localSheetId="62">#REF!</definedName>
    <definedName name="spanners_levelX" localSheetId="46">#REF!</definedName>
    <definedName name="spanners_levelX" localSheetId="67">#REF!</definedName>
    <definedName name="spanners_levelX" localSheetId="68">#REF!</definedName>
    <definedName name="spanners_levelX" localSheetId="69">#REF!</definedName>
    <definedName name="spanners_levelX" localSheetId="70">#REF!</definedName>
    <definedName name="spanners_levelX" localSheetId="71">#REF!</definedName>
    <definedName name="spanners_levelX" localSheetId="72">#REF!</definedName>
    <definedName name="spanners_levelX" localSheetId="73">#REF!</definedName>
    <definedName name="spanners_levelX" localSheetId="47">#REF!</definedName>
    <definedName name="spanners_levelX" localSheetId="74">#REF!</definedName>
    <definedName name="spanners_levelX" localSheetId="78">#REF!</definedName>
    <definedName name="spanners_levelX" localSheetId="79">#REF!</definedName>
    <definedName name="spanners_levelX" localSheetId="80">#REF!</definedName>
    <definedName name="spanners_levelX" localSheetId="81">#REF!</definedName>
    <definedName name="spanners_levelX" localSheetId="48">#REF!</definedName>
    <definedName name="spanners_levelX" localSheetId="84">#REF!</definedName>
    <definedName name="spanners_levelX" localSheetId="85">#REF!</definedName>
    <definedName name="spanners_levelX" localSheetId="49">#REF!</definedName>
    <definedName name="spanners_levelX" localSheetId="51">#REF!</definedName>
    <definedName name="spanners_levelX" localSheetId="52">#REF!</definedName>
    <definedName name="spanners_levelX" localSheetId="53">#REF!</definedName>
    <definedName name="spanners_levelX" localSheetId="0">#REF!</definedName>
    <definedName name="spanners_levelX" localSheetId="20">#REF!</definedName>
    <definedName name="spanners_levelX" localSheetId="32">#REF!</definedName>
    <definedName name="spanners_levelX">#REF!</definedName>
    <definedName name="spanners_levelY" localSheetId="54">#REF!</definedName>
    <definedName name="spanners_levelY" localSheetId="56">#REF!</definedName>
    <definedName name="spanners_levelY" localSheetId="57">#REF!</definedName>
    <definedName name="spanners_levelY" localSheetId="58">#REF!</definedName>
    <definedName name="spanners_levelY" localSheetId="60">#REF!</definedName>
    <definedName name="spanners_levelY" localSheetId="61">#REF!</definedName>
    <definedName name="spanners_levelY" localSheetId="62">#REF!</definedName>
    <definedName name="spanners_levelY" localSheetId="46">#REF!</definedName>
    <definedName name="spanners_levelY" localSheetId="67">#REF!</definedName>
    <definedName name="spanners_levelY" localSheetId="68">#REF!</definedName>
    <definedName name="spanners_levelY" localSheetId="69">#REF!</definedName>
    <definedName name="spanners_levelY" localSheetId="70">#REF!</definedName>
    <definedName name="spanners_levelY" localSheetId="71">#REF!</definedName>
    <definedName name="spanners_levelY" localSheetId="72">#REF!</definedName>
    <definedName name="spanners_levelY" localSheetId="73">#REF!</definedName>
    <definedName name="spanners_levelY" localSheetId="47">#REF!</definedName>
    <definedName name="spanners_levelY" localSheetId="74">#REF!</definedName>
    <definedName name="spanners_levelY" localSheetId="78">#REF!</definedName>
    <definedName name="spanners_levelY" localSheetId="79">#REF!</definedName>
    <definedName name="spanners_levelY" localSheetId="80">#REF!</definedName>
    <definedName name="spanners_levelY" localSheetId="81">#REF!</definedName>
    <definedName name="spanners_levelY" localSheetId="48">#REF!</definedName>
    <definedName name="spanners_levelY" localSheetId="84">#REF!</definedName>
    <definedName name="spanners_levelY" localSheetId="85">#REF!</definedName>
    <definedName name="spanners_levelY" localSheetId="49">#REF!</definedName>
    <definedName name="spanners_levelY" localSheetId="51">#REF!</definedName>
    <definedName name="spanners_levelY" localSheetId="52">#REF!</definedName>
    <definedName name="spanners_levelY" localSheetId="53">#REF!</definedName>
    <definedName name="spanners_levelY" localSheetId="0">#REF!</definedName>
    <definedName name="spanners_levelY" localSheetId="20">#REF!</definedName>
    <definedName name="spanners_levelY" localSheetId="32">#REF!</definedName>
    <definedName name="spanners_levelY">#REF!</definedName>
    <definedName name="spanners_levelZ" localSheetId="54">#REF!</definedName>
    <definedName name="spanners_levelZ" localSheetId="56">#REF!</definedName>
    <definedName name="spanners_levelZ" localSheetId="57">#REF!</definedName>
    <definedName name="spanners_levelZ" localSheetId="58">#REF!</definedName>
    <definedName name="spanners_levelZ" localSheetId="60">#REF!</definedName>
    <definedName name="spanners_levelZ" localSheetId="61">#REF!</definedName>
    <definedName name="spanners_levelZ" localSheetId="62">#REF!</definedName>
    <definedName name="spanners_levelZ" localSheetId="46">#REF!</definedName>
    <definedName name="spanners_levelZ" localSheetId="67">#REF!</definedName>
    <definedName name="spanners_levelZ" localSheetId="68">#REF!</definedName>
    <definedName name="spanners_levelZ" localSheetId="69">#REF!</definedName>
    <definedName name="spanners_levelZ" localSheetId="70">#REF!</definedName>
    <definedName name="spanners_levelZ" localSheetId="71">#REF!</definedName>
    <definedName name="spanners_levelZ" localSheetId="72">#REF!</definedName>
    <definedName name="spanners_levelZ" localSheetId="73">#REF!</definedName>
    <definedName name="spanners_levelZ" localSheetId="47">#REF!</definedName>
    <definedName name="spanners_levelZ" localSheetId="74">#REF!</definedName>
    <definedName name="spanners_levelZ" localSheetId="78">#REF!</definedName>
    <definedName name="spanners_levelZ" localSheetId="79">#REF!</definedName>
    <definedName name="spanners_levelZ" localSheetId="80">#REF!</definedName>
    <definedName name="spanners_levelZ" localSheetId="81">#REF!</definedName>
    <definedName name="spanners_levelZ" localSheetId="48">#REF!</definedName>
    <definedName name="spanners_levelZ" localSheetId="84">#REF!</definedName>
    <definedName name="spanners_levelZ" localSheetId="85">#REF!</definedName>
    <definedName name="spanners_levelZ" localSheetId="49">#REF!</definedName>
    <definedName name="spanners_levelZ" localSheetId="51">#REF!</definedName>
    <definedName name="spanners_levelZ" localSheetId="52">#REF!</definedName>
    <definedName name="spanners_levelZ" localSheetId="53">#REF!</definedName>
    <definedName name="spanners_levelZ" localSheetId="0">#REF!</definedName>
    <definedName name="spanners_levelZ" localSheetId="20">#REF!</definedName>
    <definedName name="spanners_levelZ" localSheetId="32">#REF!</definedName>
    <definedName name="spanners_levelZ">#REF!</definedName>
    <definedName name="SPSS">[39]Figure5.6!$B$2:$X$30</definedName>
    <definedName name="stub_lines" localSheetId="54">#REF!</definedName>
    <definedName name="stub_lines" localSheetId="56">#REF!</definedName>
    <definedName name="stub_lines" localSheetId="57">#REF!</definedName>
    <definedName name="stub_lines" localSheetId="58">#REF!</definedName>
    <definedName name="stub_lines" localSheetId="60">#REF!</definedName>
    <definedName name="stub_lines" localSheetId="61">#REF!</definedName>
    <definedName name="stub_lines" localSheetId="62">#REF!</definedName>
    <definedName name="stub_lines" localSheetId="46">#REF!</definedName>
    <definedName name="stub_lines" localSheetId="64">#REF!</definedName>
    <definedName name="stub_lines" localSheetId="65">#REF!</definedName>
    <definedName name="stub_lines" localSheetId="67">#REF!</definedName>
    <definedName name="stub_lines" localSheetId="68">#REF!</definedName>
    <definedName name="stub_lines" localSheetId="69">#REF!</definedName>
    <definedName name="stub_lines" localSheetId="70">#REF!</definedName>
    <definedName name="stub_lines" localSheetId="71">#REF!</definedName>
    <definedName name="stub_lines" localSheetId="72">#REF!</definedName>
    <definedName name="stub_lines" localSheetId="73">#REF!</definedName>
    <definedName name="stub_lines" localSheetId="47">#REF!</definedName>
    <definedName name="stub_lines" localSheetId="74">#REF!</definedName>
    <definedName name="stub_lines" localSheetId="78">#REF!</definedName>
    <definedName name="stub_lines" localSheetId="79">#REF!</definedName>
    <definedName name="stub_lines" localSheetId="80">#REF!</definedName>
    <definedName name="stub_lines" localSheetId="81">#REF!</definedName>
    <definedName name="stub_lines" localSheetId="48">#REF!</definedName>
    <definedName name="stub_lines" localSheetId="84">#REF!</definedName>
    <definedName name="stub_lines" localSheetId="85">#REF!</definedName>
    <definedName name="stub_lines" localSheetId="49">#REF!</definedName>
    <definedName name="stub_lines" localSheetId="51">#REF!</definedName>
    <definedName name="stub_lines" localSheetId="52">#REF!</definedName>
    <definedName name="stub_lines" localSheetId="53">#REF!</definedName>
    <definedName name="stub_lines" localSheetId="0">#REF!</definedName>
    <definedName name="stub_lines" localSheetId="20">#REF!</definedName>
    <definedName name="stub_lines" localSheetId="32">#REF!</definedName>
    <definedName name="stub_lines">#REF!</definedName>
    <definedName name="STZN">#N/A</definedName>
    <definedName name="T_A4.3_W_2010">'[40]T_A4.6'!$A$8:$O$55</definedName>
    <definedName name="T_A4.6">'[40]T_A4.8 (Web)'!$A$8:$K$47</definedName>
    <definedName name="T3_L_TOT_MW">[41]T3_L_TOT_MW!$G$1:$M$315</definedName>
    <definedName name="T3_MW_2564">[41]T3_L_EDCAT_MW!$G$1:$N$853</definedName>
    <definedName name="T3_N_MW_2564">[41]T3_N_EDCAT_MW!$G$1:$N$857</definedName>
    <definedName name="T3_N_TOT_MW">[41]T3_N_TOT_MW!$G$1:$M$315</definedName>
    <definedName name="T4_N_EDCAT_MW" localSheetId="62">[42]T4_N_EDCAT_MW!#REF!</definedName>
    <definedName name="T4_N_EDCAT_MW" localSheetId="67">[42]T4_N_EDCAT_MW!#REF!</definedName>
    <definedName name="T4_N_EDCAT_MW" localSheetId="70">[42]T4_N_EDCAT_MW!#REF!</definedName>
    <definedName name="T4_N_EDCAT_MW" localSheetId="72">[42]T4_N_EDCAT_MW!#REF!</definedName>
    <definedName name="T4_N_EDCAT_MW" localSheetId="73">[42]T4_N_EDCAT_MW!#REF!</definedName>
    <definedName name="T4_N_EDCAT_MW" localSheetId="74">[42]T4_N_EDCAT_MW!#REF!</definedName>
    <definedName name="T4_N_EDCAT_MW" localSheetId="80">[42]T4_N_EDCAT_MW!#REF!</definedName>
    <definedName name="T4_N_EDCAT_MW" localSheetId="84">[42]T4_N_EDCAT_MW!#REF!</definedName>
    <definedName name="T4_N_EDCAT_MW" localSheetId="49">[42]T4_N_EDCAT_MW!#REF!</definedName>
    <definedName name="T4_N_EDCAT_MW" localSheetId="0">[42]T4_N_EDCAT_MW!#REF!</definedName>
    <definedName name="T4_N_EDCAT_MW">[42]T4_N_EDCAT_MW!#REF!</definedName>
    <definedName name="Table_DE.4b__Sources_of_private_wealth_accumulation_in_Germany__1870_2010___Multiplicative_decomposition" localSheetId="80">#REF!</definedName>
    <definedName name="Table_DE.4b__Sources_of_private_wealth_accumulation_in_Germany__1870_2010___Multiplicative_decomposition">#REF!</definedName>
    <definedName name="tableJEL" localSheetId="62">#REF!</definedName>
    <definedName name="tableJEL" localSheetId="67">#REF!</definedName>
    <definedName name="tableJEL" localSheetId="68">#REF!</definedName>
    <definedName name="tableJEL" localSheetId="70">#REF!</definedName>
    <definedName name="tableJEL" localSheetId="71">#REF!</definedName>
    <definedName name="tableJEL" localSheetId="72">#REF!</definedName>
    <definedName name="tableJEL" localSheetId="73">#REF!</definedName>
    <definedName name="tableJEL" localSheetId="47">#REF!</definedName>
    <definedName name="tableJEL" localSheetId="74">#REF!</definedName>
    <definedName name="tableJEL" localSheetId="80">#REF!</definedName>
    <definedName name="tableJEL" localSheetId="84">#REF!</definedName>
    <definedName name="tableJEL" localSheetId="85">#REF!</definedName>
    <definedName name="tableJEL" localSheetId="49">#REF!</definedName>
    <definedName name="tableJEL" localSheetId="0">#REF!</definedName>
    <definedName name="tableJEL">#REF!</definedName>
    <definedName name="temp" localSheetId="54">#REF!</definedName>
    <definedName name="temp" localSheetId="56">#REF!</definedName>
    <definedName name="temp" localSheetId="57">#REF!</definedName>
    <definedName name="temp" localSheetId="58">#REF!</definedName>
    <definedName name="temp" localSheetId="60">#REF!</definedName>
    <definedName name="temp" localSheetId="61">#REF!</definedName>
    <definedName name="temp" localSheetId="62">#REF!</definedName>
    <definedName name="temp" localSheetId="46">#REF!</definedName>
    <definedName name="temp" localSheetId="64">#REF!</definedName>
    <definedName name="temp" localSheetId="65">#REF!</definedName>
    <definedName name="temp" localSheetId="67">#REF!</definedName>
    <definedName name="temp" localSheetId="68">#REF!</definedName>
    <definedName name="temp" localSheetId="69">#REF!</definedName>
    <definedName name="temp" localSheetId="70">#REF!</definedName>
    <definedName name="temp" localSheetId="71">#REF!</definedName>
    <definedName name="temp" localSheetId="72">#REF!</definedName>
    <definedName name="temp" localSheetId="73">#REF!</definedName>
    <definedName name="temp" localSheetId="47">#REF!</definedName>
    <definedName name="temp" localSheetId="74">#REF!</definedName>
    <definedName name="temp" localSheetId="78">#REF!</definedName>
    <definedName name="temp" localSheetId="79">#REF!</definedName>
    <definedName name="temp" localSheetId="80">#REF!</definedName>
    <definedName name="temp" localSheetId="81">#REF!</definedName>
    <definedName name="temp" localSheetId="48">#REF!</definedName>
    <definedName name="temp" localSheetId="84">#REF!</definedName>
    <definedName name="temp" localSheetId="85">#REF!</definedName>
    <definedName name="temp" localSheetId="49">#REF!</definedName>
    <definedName name="temp" localSheetId="51">#REF!</definedName>
    <definedName name="temp" localSheetId="52">#REF!</definedName>
    <definedName name="temp" localSheetId="53">#REF!</definedName>
    <definedName name="temp" localSheetId="0">#REF!</definedName>
    <definedName name="temp" localSheetId="20">#REF!</definedName>
    <definedName name="temp" localSheetId="32">#REF!</definedName>
    <definedName name="temp">#REF!</definedName>
    <definedName name="test" localSheetId="54">[9]Регион!#REF!</definedName>
    <definedName name="test" localSheetId="56">[9]Регион!#REF!</definedName>
    <definedName name="test" localSheetId="57">[9]Регион!#REF!</definedName>
    <definedName name="test" localSheetId="58">[9]Регион!#REF!</definedName>
    <definedName name="test" localSheetId="60">[9]Регион!#REF!</definedName>
    <definedName name="test" localSheetId="61">[9]Регион!#REF!</definedName>
    <definedName name="test" localSheetId="62">[9]Регион!#REF!</definedName>
    <definedName name="test" localSheetId="46">[9]Регион!#REF!</definedName>
    <definedName name="test" localSheetId="67">[9]Регион!#REF!</definedName>
    <definedName name="test" localSheetId="68">[9]Регион!#REF!</definedName>
    <definedName name="test" localSheetId="70">[9]Регион!#REF!</definedName>
    <definedName name="test" localSheetId="71">[9]Регион!#REF!</definedName>
    <definedName name="test" localSheetId="72">[9]Регион!#REF!</definedName>
    <definedName name="test" localSheetId="73">[9]Регион!#REF!</definedName>
    <definedName name="test" localSheetId="47">[9]Регион!#REF!</definedName>
    <definedName name="test" localSheetId="74">[9]Регион!#REF!</definedName>
    <definedName name="test" localSheetId="78">[9]Регион!#REF!</definedName>
    <definedName name="test" localSheetId="79">[9]Регион!#REF!</definedName>
    <definedName name="test" localSheetId="80">[9]Регион!#REF!</definedName>
    <definedName name="test" localSheetId="81">[9]Регион!#REF!</definedName>
    <definedName name="test" localSheetId="48">[9]Регион!#REF!</definedName>
    <definedName name="test" localSheetId="84">[9]Регион!#REF!</definedName>
    <definedName name="test" localSheetId="85">[9]Регион!#REF!</definedName>
    <definedName name="test" localSheetId="49">[9]Регион!#REF!</definedName>
    <definedName name="test" localSheetId="51">[9]Регион!#REF!</definedName>
    <definedName name="test" localSheetId="52">[9]Регион!#REF!</definedName>
    <definedName name="test" localSheetId="53">[9]Регион!#REF!</definedName>
    <definedName name="test" localSheetId="0">[9]Регион!#REF!</definedName>
    <definedName name="test" localSheetId="20">[9]Регион!#REF!</definedName>
    <definedName name="test" localSheetId="32">[9]Регион!#REF!</definedName>
    <definedName name="test">[9]Регион!#REF!</definedName>
    <definedName name="Title_A4.3_M_2009">'[40]T_A4.6'!$A$5:$O$5</definedName>
    <definedName name="titles" localSheetId="54">#REF!</definedName>
    <definedName name="titles" localSheetId="56">#REF!</definedName>
    <definedName name="titles" localSheetId="57">#REF!</definedName>
    <definedName name="titles" localSheetId="58">#REF!</definedName>
    <definedName name="titles" localSheetId="60">#REF!</definedName>
    <definedName name="titles" localSheetId="61">#REF!</definedName>
    <definedName name="titles" localSheetId="62">#REF!</definedName>
    <definedName name="titles" localSheetId="46">#REF!</definedName>
    <definedName name="titles" localSheetId="64">#REF!</definedName>
    <definedName name="titles" localSheetId="65">#REF!</definedName>
    <definedName name="titles" localSheetId="67">#REF!</definedName>
    <definedName name="titles" localSheetId="68">#REF!</definedName>
    <definedName name="titles" localSheetId="69">#REF!</definedName>
    <definedName name="titles" localSheetId="70">#REF!</definedName>
    <definedName name="titles" localSheetId="71">#REF!</definedName>
    <definedName name="titles" localSheetId="72">#REF!</definedName>
    <definedName name="titles" localSheetId="73">#REF!</definedName>
    <definedName name="titles" localSheetId="47">#REF!</definedName>
    <definedName name="titles" localSheetId="74">#REF!</definedName>
    <definedName name="titles" localSheetId="78">#REF!</definedName>
    <definedName name="titles" localSheetId="79">#REF!</definedName>
    <definedName name="titles" localSheetId="80">#REF!</definedName>
    <definedName name="titles" localSheetId="81">#REF!</definedName>
    <definedName name="titles" localSheetId="48">#REF!</definedName>
    <definedName name="titles" localSheetId="84">#REF!</definedName>
    <definedName name="titles" localSheetId="85">#REF!</definedName>
    <definedName name="titles" localSheetId="49">#REF!</definedName>
    <definedName name="titles" localSheetId="51">#REF!</definedName>
    <definedName name="titles" localSheetId="52">#REF!</definedName>
    <definedName name="titles" localSheetId="53">#REF!</definedName>
    <definedName name="titles" localSheetId="0">#REF!</definedName>
    <definedName name="titles" localSheetId="20">#REF!</definedName>
    <definedName name="titles" localSheetId="32">#REF!</definedName>
    <definedName name="titles">#REF!</definedName>
    <definedName name="totals" localSheetId="54">#REF!</definedName>
    <definedName name="totals" localSheetId="56">#REF!</definedName>
    <definedName name="totals" localSheetId="57">#REF!</definedName>
    <definedName name="totals" localSheetId="58">#REF!</definedName>
    <definedName name="totals" localSheetId="60">#REF!</definedName>
    <definedName name="totals" localSheetId="61">#REF!</definedName>
    <definedName name="totals" localSheetId="62">#REF!</definedName>
    <definedName name="totals" localSheetId="46">#REF!</definedName>
    <definedName name="totals" localSheetId="64">#REF!</definedName>
    <definedName name="totals" localSheetId="65">#REF!</definedName>
    <definedName name="totals" localSheetId="67">#REF!</definedName>
    <definedName name="totals" localSheetId="68">#REF!</definedName>
    <definedName name="totals" localSheetId="69">#REF!</definedName>
    <definedName name="totals" localSheetId="70">#REF!</definedName>
    <definedName name="totals" localSheetId="71">#REF!</definedName>
    <definedName name="totals" localSheetId="72">#REF!</definedName>
    <definedName name="totals" localSheetId="73">#REF!</definedName>
    <definedName name="totals" localSheetId="47">#REF!</definedName>
    <definedName name="totals" localSheetId="74">#REF!</definedName>
    <definedName name="totals" localSheetId="78">#REF!</definedName>
    <definedName name="totals" localSheetId="79">#REF!</definedName>
    <definedName name="totals" localSheetId="80">#REF!</definedName>
    <definedName name="totals" localSheetId="81">#REF!</definedName>
    <definedName name="totals" localSheetId="48">#REF!</definedName>
    <definedName name="totals" localSheetId="84">#REF!</definedName>
    <definedName name="totals" localSheetId="85">#REF!</definedName>
    <definedName name="totals" localSheetId="49">#REF!</definedName>
    <definedName name="totals" localSheetId="51">#REF!</definedName>
    <definedName name="totals" localSheetId="52">#REF!</definedName>
    <definedName name="totals" localSheetId="53">#REF!</definedName>
    <definedName name="totals" localSheetId="0">#REF!</definedName>
    <definedName name="totals" localSheetId="20">#REF!</definedName>
    <definedName name="totals" localSheetId="32">#REF!</definedName>
    <definedName name="totals">#REF!</definedName>
    <definedName name="toto">'[43]Graph 3.7.a'!$B$125:$C$151</definedName>
    <definedName name="toto1" localSheetId="67">[44]Data5.11a!$B$3:$C$34</definedName>
    <definedName name="toto1" localSheetId="72">[44]Data5.11a!$B$3:$C$34</definedName>
    <definedName name="toto1" localSheetId="73">[44]Data5.11a!$B$3:$C$34</definedName>
    <definedName name="toto1" localSheetId="49">[44]Data5.11a!$B$3:$C$34</definedName>
    <definedName name="toto1">[45]Data5.11a!$B$3:$C$34</definedName>
    <definedName name="tt" localSheetId="54">#REF!</definedName>
    <definedName name="tt" localSheetId="56">#REF!</definedName>
    <definedName name="tt" localSheetId="57">#REF!</definedName>
    <definedName name="tt" localSheetId="58">#REF!</definedName>
    <definedName name="tt" localSheetId="60">#REF!</definedName>
    <definedName name="tt" localSheetId="61">#REF!</definedName>
    <definedName name="tt" localSheetId="62">#REF!</definedName>
    <definedName name="tt" localSheetId="46">#REF!</definedName>
    <definedName name="tt" localSheetId="67">#REF!</definedName>
    <definedName name="tt" localSheetId="68">#REF!</definedName>
    <definedName name="tt" localSheetId="70">#REF!</definedName>
    <definedName name="tt" localSheetId="71">#REF!</definedName>
    <definedName name="tt" localSheetId="72">#REF!</definedName>
    <definedName name="tt" localSheetId="73">#REF!</definedName>
    <definedName name="tt" localSheetId="47">#REF!</definedName>
    <definedName name="tt" localSheetId="74">#REF!</definedName>
    <definedName name="tt" localSheetId="78">#REF!</definedName>
    <definedName name="tt" localSheetId="79">#REF!</definedName>
    <definedName name="tt" localSheetId="80">#REF!</definedName>
    <definedName name="tt" localSheetId="81">#REF!</definedName>
    <definedName name="tt" localSheetId="48">#REF!</definedName>
    <definedName name="tt" localSheetId="84">#REF!</definedName>
    <definedName name="tt" localSheetId="85">#REF!</definedName>
    <definedName name="tt" localSheetId="49">#REF!</definedName>
    <definedName name="tt" localSheetId="51">#REF!</definedName>
    <definedName name="tt" localSheetId="52">#REF!</definedName>
    <definedName name="tt" localSheetId="53">#REF!</definedName>
    <definedName name="tt" localSheetId="0">#REF!</definedName>
    <definedName name="tt" localSheetId="20">#REF!</definedName>
    <definedName name="tt" localSheetId="32">#REF!</definedName>
    <definedName name="tt">#REF!</definedName>
    <definedName name="UHRN96">#N/A</definedName>
    <definedName name="valuevx">42.314159</definedName>
    <definedName name="weight">[46]F5_W!$A$1:$C$33</definedName>
    <definedName name="xxx" localSheetId="54">#REF!</definedName>
    <definedName name="xxx" localSheetId="56">#REF!</definedName>
    <definedName name="xxx" localSheetId="57">#REF!</definedName>
    <definedName name="xxx" localSheetId="58">#REF!</definedName>
    <definedName name="xxx" localSheetId="60">#REF!</definedName>
    <definedName name="xxx" localSheetId="61">#REF!</definedName>
    <definedName name="xxx" localSheetId="62">#REF!</definedName>
    <definedName name="xxx" localSheetId="46">#REF!</definedName>
    <definedName name="xxx" localSheetId="64">#REF!</definedName>
    <definedName name="xxx" localSheetId="65">#REF!</definedName>
    <definedName name="xxx" localSheetId="67">#REF!</definedName>
    <definedName name="xxx" localSheetId="68">#REF!</definedName>
    <definedName name="xxx" localSheetId="69">#REF!</definedName>
    <definedName name="xxx" localSheetId="70">#REF!</definedName>
    <definedName name="xxx" localSheetId="71">#REF!</definedName>
    <definedName name="xxx" localSheetId="72">#REF!</definedName>
    <definedName name="xxx" localSheetId="73">#REF!</definedName>
    <definedName name="xxx" localSheetId="47">#REF!</definedName>
    <definedName name="xxx" localSheetId="74">#REF!</definedName>
    <definedName name="xxx" localSheetId="78">#REF!</definedName>
    <definedName name="xxx" localSheetId="79">#REF!</definedName>
    <definedName name="xxx" localSheetId="80">#REF!</definedName>
    <definedName name="xxx" localSheetId="81">#REF!</definedName>
    <definedName name="xxx" localSheetId="48">#REF!</definedName>
    <definedName name="xxx" localSheetId="84">#REF!</definedName>
    <definedName name="xxx" localSheetId="85">#REF!</definedName>
    <definedName name="xxx" localSheetId="49">#REF!</definedName>
    <definedName name="xxx" localSheetId="51">#REF!</definedName>
    <definedName name="xxx" localSheetId="52">#REF!</definedName>
    <definedName name="xxx" localSheetId="53">#REF!</definedName>
    <definedName name="xxx" localSheetId="0">#REF!</definedName>
    <definedName name="xxx" localSheetId="20">#REF!</definedName>
    <definedName name="xxx" localSheetId="32">#REF!</definedName>
    <definedName name="xxx">#REF!</definedName>
    <definedName name="xxxx" localSheetId="62">#REF!</definedName>
    <definedName name="xxxx" localSheetId="67">#REF!</definedName>
    <definedName name="xxxx" localSheetId="70">#REF!</definedName>
    <definedName name="xxxx" localSheetId="72">#REF!</definedName>
    <definedName name="xxxx" localSheetId="73">#REF!</definedName>
    <definedName name="xxxx" localSheetId="74">#REF!</definedName>
    <definedName name="xxxx" localSheetId="80">#REF!</definedName>
    <definedName name="xxxx" localSheetId="84">#REF!</definedName>
    <definedName name="xxxx" localSheetId="49">#REF!</definedName>
    <definedName name="xxxx">#REF!</definedName>
    <definedName name="Year" localSheetId="57">[35]Output!$C$4:$C$38</definedName>
    <definedName name="Year" localSheetId="58">[35]Output!$C$4:$C$38</definedName>
    <definedName name="Year" localSheetId="61">[35]Output!$C$4:$C$38</definedName>
    <definedName name="Year" localSheetId="68">[36]Output!$C$4:$C$38</definedName>
    <definedName name="Year" localSheetId="69">[36]Output!$C$4:$C$38</definedName>
    <definedName name="Year" localSheetId="70">[36]Output!$C$4:$C$38</definedName>
    <definedName name="Year" localSheetId="71">[35]Output!$C$4:$C$38</definedName>
    <definedName name="Year" localSheetId="47">[35]Output!$C$4:$C$38</definedName>
    <definedName name="Year" localSheetId="74">[35]Output!$C$4:$C$38</definedName>
    <definedName name="Year" localSheetId="85">[36]Output!$C$4:$C$38</definedName>
    <definedName name="Year" localSheetId="0">[37]Output!$C$4:$C$38</definedName>
    <definedName name="Year">[37]Output!$C$4:$C$38</definedName>
    <definedName name="YearLabel" localSheetId="57">[35]Output!$B$15</definedName>
    <definedName name="YearLabel" localSheetId="58">[35]Output!$B$15</definedName>
    <definedName name="YearLabel" localSheetId="61">[35]Output!$B$15</definedName>
    <definedName name="YearLabel" localSheetId="68">[36]Output!$B$15</definedName>
    <definedName name="YearLabel" localSheetId="69">[36]Output!$B$15</definedName>
    <definedName name="YearLabel" localSheetId="70">[36]Output!$B$15</definedName>
    <definedName name="YearLabel" localSheetId="71">[35]Output!$B$15</definedName>
    <definedName name="YearLabel" localSheetId="47">[35]Output!$B$15</definedName>
    <definedName name="YearLabel" localSheetId="74">[35]Output!$B$15</definedName>
    <definedName name="YearLabel" localSheetId="85">[36]Output!$B$15</definedName>
    <definedName name="YearLabel" localSheetId="0">[37]Output!$B$15</definedName>
    <definedName name="YearLabel">[37]Output!$B$15</definedName>
    <definedName name="yearly">[47]data_sheet!$D$10:$DV$177</definedName>
    <definedName name="ZAM1_96">#N/A</definedName>
    <definedName name="ZAM96">#N/A</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E6" i="44" l="1"/>
  <c r="D6" i="44"/>
  <c r="B6" i="44"/>
  <c r="D126" i="132" l="1"/>
  <c r="D125" i="132"/>
  <c r="C126" i="132"/>
  <c r="C125" i="132"/>
  <c r="B126" i="132"/>
  <c r="B125" i="132"/>
  <c r="B135" i="132"/>
  <c r="C135" i="132"/>
  <c r="C133" i="132"/>
  <c r="B133" i="132"/>
  <c r="A6" i="150" l="1"/>
  <c r="A7" i="150"/>
  <c r="A8" i="150"/>
  <c r="A9" i="150"/>
  <c r="A10" i="150"/>
  <c r="A11" i="150"/>
  <c r="A12" i="150"/>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35" i="150" s="1"/>
  <c r="A36" i="150" s="1"/>
  <c r="A37" i="150" s="1"/>
  <c r="A38" i="150" s="1"/>
  <c r="A39" i="150" s="1"/>
  <c r="A40" i="150" s="1"/>
  <c r="A41" i="150" s="1"/>
  <c r="A42" i="150" s="1"/>
  <c r="A43" i="150" s="1"/>
  <c r="A44" i="150" s="1"/>
  <c r="A45" i="150" s="1"/>
  <c r="A46" i="150" s="1"/>
  <c r="A47" i="150" s="1"/>
  <c r="A48" i="150" s="1"/>
  <c r="A49" i="150" s="1"/>
  <c r="A50" i="150" s="1"/>
  <c r="A51" i="150" s="1"/>
  <c r="A52" i="150"/>
  <c r="A53" i="150" s="1"/>
  <c r="A54" i="150" s="1"/>
  <c r="A55" i="150" s="1"/>
  <c r="A56" i="150" s="1"/>
  <c r="A57" i="150" s="1"/>
  <c r="A58" i="150" s="1"/>
  <c r="A59" i="150" s="1"/>
  <c r="A60" i="150" s="1"/>
  <c r="A61" i="150" s="1"/>
  <c r="A62" i="150" s="1"/>
  <c r="A63" i="150" s="1"/>
  <c r="A64" i="150" s="1"/>
  <c r="A65" i="150" s="1"/>
  <c r="A66" i="150" s="1"/>
  <c r="A67" i="150" s="1"/>
  <c r="A68" i="150" s="1"/>
  <c r="A69" i="150" s="1"/>
  <c r="A70" i="150" s="1"/>
  <c r="A71" i="150" s="1"/>
  <c r="A72" i="150" s="1"/>
  <c r="A73" i="150" s="1"/>
  <c r="A74" i="150" s="1"/>
  <c r="A75" i="150" s="1"/>
  <c r="A76" i="150" s="1"/>
  <c r="A77" i="150" s="1"/>
  <c r="A78" i="150" s="1"/>
  <c r="A79" i="150" s="1"/>
  <c r="A80" i="150" s="1"/>
  <c r="A81" i="150" s="1"/>
  <c r="A82" i="150" s="1"/>
  <c r="A83" i="150" s="1"/>
  <c r="A84" i="150" s="1"/>
  <c r="A85" i="150" s="1"/>
  <c r="A86" i="150" s="1"/>
  <c r="A87" i="150" s="1"/>
  <c r="A88" i="150" s="1"/>
  <c r="A89" i="150" s="1"/>
  <c r="A90" i="150" s="1"/>
  <c r="A91" i="150" s="1"/>
  <c r="A92" i="150" s="1"/>
  <c r="A93" i="150" s="1"/>
  <c r="A94" i="150" s="1"/>
  <c r="A95" i="150" s="1"/>
  <c r="A96" i="150" s="1"/>
  <c r="A97" i="150" s="1"/>
  <c r="A98" i="150" s="1"/>
  <c r="A99" i="150" s="1"/>
  <c r="A100" i="150" s="1"/>
  <c r="A101" i="150" s="1"/>
  <c r="A102" i="150" s="1"/>
  <c r="A103" i="150" s="1"/>
  <c r="A104" i="150" s="1"/>
  <c r="E176" i="148" l="1"/>
  <c r="D176" i="148"/>
  <c r="C126" i="148"/>
  <c r="C127" i="148"/>
  <c r="C128" i="148"/>
  <c r="C129" i="148"/>
  <c r="C130" i="148"/>
  <c r="C131" i="148"/>
  <c r="C176" i="148"/>
  <c r="B6" i="148"/>
  <c r="B176" i="148"/>
  <c r="A167" i="148"/>
  <c r="A168" i="148" s="1"/>
  <c r="A169" i="148" s="1"/>
  <c r="A170" i="148" s="1"/>
  <c r="A171" i="148" s="1"/>
  <c r="A172" i="148" s="1"/>
  <c r="A173" i="148" s="1"/>
  <c r="A174" i="148" s="1"/>
  <c r="A175" i="148" s="1"/>
  <c r="A176" i="148" s="1"/>
  <c r="A67" i="148"/>
  <c r="A68" i="148" s="1"/>
  <c r="A69" i="148" s="1"/>
  <c r="A70" i="148" s="1"/>
  <c r="A71" i="148" s="1"/>
  <c r="A72" i="148" s="1"/>
  <c r="A73" i="148" s="1"/>
  <c r="A74" i="148" s="1"/>
  <c r="A75" i="148" s="1"/>
  <c r="A76" i="148" s="1"/>
  <c r="A77" i="148" s="1"/>
  <c r="A78" i="148" s="1"/>
  <c r="A79" i="148" s="1"/>
  <c r="A80" i="148" s="1"/>
  <c r="A81" i="148" s="1"/>
  <c r="A82" i="148" s="1"/>
  <c r="A83" i="148" s="1"/>
  <c r="A84" i="148" s="1"/>
  <c r="A85" i="148" s="1"/>
  <c r="A86" i="148" s="1"/>
  <c r="A87" i="148" s="1"/>
  <c r="A88" i="148" s="1"/>
  <c r="A89" i="148" s="1"/>
  <c r="A90" i="148" s="1"/>
  <c r="A91" i="148" s="1"/>
  <c r="A92" i="148" s="1"/>
  <c r="A93" i="148" s="1"/>
  <c r="A94" i="148" s="1"/>
  <c r="A95" i="148" s="1"/>
  <c r="A96" i="148" s="1"/>
  <c r="A97" i="148" s="1"/>
  <c r="A98" i="148" s="1"/>
  <c r="A99" i="148" s="1"/>
  <c r="A100" i="148" s="1"/>
  <c r="A101" i="148" s="1"/>
  <c r="A102" i="148" s="1"/>
  <c r="A103" i="148" s="1"/>
  <c r="A104" i="148" s="1"/>
  <c r="A105" i="148" s="1"/>
  <c r="A106" i="148" s="1"/>
  <c r="A107" i="148" s="1"/>
  <c r="A108" i="148" s="1"/>
  <c r="A109" i="148" s="1"/>
  <c r="A110" i="148" s="1"/>
  <c r="A111" i="148" s="1"/>
  <c r="A112" i="148" s="1"/>
  <c r="A113" i="148" s="1"/>
  <c r="A114" i="148" s="1"/>
  <c r="A115" i="148" s="1"/>
  <c r="A116" i="148" s="1"/>
  <c r="A117" i="148" s="1"/>
  <c r="A118" i="148" s="1"/>
  <c r="A119" i="148" s="1"/>
  <c r="A120" i="148" s="1"/>
  <c r="A121" i="148" s="1"/>
  <c r="A122" i="148" s="1"/>
  <c r="A123" i="148" s="1"/>
  <c r="A124" i="148" s="1"/>
  <c r="A125" i="148" s="1"/>
  <c r="A126" i="148" s="1"/>
  <c r="A127" i="148" s="1"/>
  <c r="A128" i="148" s="1"/>
  <c r="A129" i="148" s="1"/>
  <c r="A130" i="148" s="1"/>
  <c r="A131" i="148" s="1"/>
  <c r="A132" i="148" s="1"/>
  <c r="A133" i="148" s="1"/>
  <c r="A134" i="148" s="1"/>
  <c r="A135" i="148" s="1"/>
  <c r="A136" i="148" s="1"/>
  <c r="A137" i="148" s="1"/>
  <c r="A138" i="148" s="1"/>
  <c r="A139" i="148" s="1"/>
  <c r="A140" i="148" s="1"/>
  <c r="A141" i="148" s="1"/>
  <c r="A142" i="148" s="1"/>
  <c r="A143" i="148" s="1"/>
  <c r="A144" i="148" s="1"/>
  <c r="A145" i="148" s="1"/>
  <c r="A146" i="148" s="1"/>
  <c r="A147" i="148" s="1"/>
  <c r="A148" i="148" s="1"/>
  <c r="A149" i="148" s="1"/>
  <c r="A150" i="148" s="1"/>
  <c r="A151" i="148" s="1"/>
  <c r="A152" i="148" s="1"/>
  <c r="A153" i="148" s="1"/>
  <c r="A154" i="148" s="1"/>
  <c r="A155" i="148" s="1"/>
  <c r="A156" i="148" s="1"/>
  <c r="A157" i="148" s="1"/>
  <c r="A158" i="148" s="1"/>
  <c r="A159" i="148" s="1"/>
  <c r="A160" i="148" s="1"/>
  <c r="A161" i="148" s="1"/>
  <c r="A162" i="148" s="1"/>
  <c r="A163" i="148" s="1"/>
  <c r="A164" i="148" s="1"/>
  <c r="A165" i="148" s="1"/>
  <c r="A7" i="148"/>
  <c r="A8" i="148" s="1"/>
  <c r="A9" i="148" s="1"/>
  <c r="A10" i="148" s="1"/>
  <c r="A11" i="148" s="1"/>
  <c r="A12" i="148" s="1"/>
  <c r="A13" i="148" s="1"/>
  <c r="A14" i="148" s="1"/>
  <c r="A15" i="148" s="1"/>
  <c r="A16" i="148" s="1"/>
  <c r="A17" i="148" s="1"/>
  <c r="A18" i="148" s="1"/>
  <c r="A19" i="148" s="1"/>
  <c r="A20" i="148" s="1"/>
  <c r="A21" i="148" s="1"/>
  <c r="A22" i="148" s="1"/>
  <c r="A23" i="148" s="1"/>
  <c r="A24" i="148" s="1"/>
  <c r="A25" i="148" s="1"/>
  <c r="A26" i="148" s="1"/>
  <c r="A27" i="148" s="1"/>
  <c r="A28" i="148" s="1"/>
  <c r="A29" i="148" s="1"/>
  <c r="A30" i="148" s="1"/>
  <c r="A31" i="148" s="1"/>
  <c r="A32" i="148" s="1"/>
  <c r="A33" i="148" s="1"/>
  <c r="A34" i="148" s="1"/>
  <c r="A35" i="148" s="1"/>
  <c r="A36" i="148" s="1"/>
  <c r="A37" i="148" s="1"/>
  <c r="A38" i="148" s="1"/>
  <c r="A39" i="148" s="1"/>
  <c r="A40" i="148" s="1"/>
  <c r="A41" i="148" s="1"/>
  <c r="A42" i="148" s="1"/>
  <c r="A43" i="148" s="1"/>
  <c r="A44" i="148" s="1"/>
  <c r="A45" i="148" s="1"/>
  <c r="A46" i="148" s="1"/>
  <c r="A47" i="148" s="1"/>
  <c r="A48" i="148" s="1"/>
  <c r="A49" i="148" s="1"/>
  <c r="A50" i="148" s="1"/>
  <c r="A51" i="148" s="1"/>
  <c r="A52" i="148" s="1"/>
  <c r="A53" i="148" s="1"/>
  <c r="A54" i="148" s="1"/>
  <c r="A55" i="148" s="1"/>
  <c r="A56" i="148" s="1"/>
  <c r="A57" i="148" s="1"/>
  <c r="A58" i="148" s="1"/>
  <c r="A59" i="148" s="1"/>
  <c r="A60" i="148" s="1"/>
  <c r="A61" i="148" s="1"/>
  <c r="A62" i="148" s="1"/>
  <c r="A63" i="148" s="1"/>
  <c r="A64" i="148" s="1"/>
  <c r="A65" i="148" s="1"/>
  <c r="D34" i="145" l="1"/>
  <c r="C34" i="145" s="1"/>
  <c r="B34" i="145" s="1"/>
  <c r="C11" i="145"/>
  <c r="B11" i="145"/>
  <c r="A11" i="145"/>
  <c r="C13" i="145"/>
  <c r="B13" i="145"/>
  <c r="A13" i="145"/>
  <c r="A18" i="145"/>
  <c r="A19" i="145"/>
  <c r="A17" i="145"/>
  <c r="A16" i="145"/>
  <c r="A15" i="145"/>
  <c r="A14" i="145"/>
  <c r="A12" i="145"/>
  <c r="A10" i="145"/>
  <c r="A9" i="145"/>
  <c r="A8" i="145"/>
  <c r="A7" i="145"/>
  <c r="A6" i="145"/>
  <c r="D113" i="145"/>
  <c r="D114" i="145" s="1"/>
  <c r="D112" i="145"/>
  <c r="C112" i="145" s="1"/>
  <c r="B112" i="145" s="1"/>
  <c r="D111" i="145"/>
  <c r="C111" i="145" s="1"/>
  <c r="B111" i="145" s="1"/>
  <c r="D110" i="145"/>
  <c r="C110" i="145" s="1"/>
  <c r="B110" i="145" s="1"/>
  <c r="D109" i="145"/>
  <c r="C109" i="145" s="1"/>
  <c r="B109" i="145" s="1"/>
  <c r="D108" i="145"/>
  <c r="C108" i="145" s="1"/>
  <c r="B108" i="145" s="1"/>
  <c r="D107" i="145"/>
  <c r="C107" i="145" s="1"/>
  <c r="B107" i="145" s="1"/>
  <c r="D106" i="145"/>
  <c r="C106" i="145" s="1"/>
  <c r="B106" i="145" s="1"/>
  <c r="D105" i="145"/>
  <c r="D104" i="145"/>
  <c r="D103" i="145"/>
  <c r="D102" i="145"/>
  <c r="C102" i="145" s="1"/>
  <c r="B102" i="145" s="1"/>
  <c r="D101" i="145"/>
  <c r="C101" i="145" s="1"/>
  <c r="B101" i="145" s="1"/>
  <c r="D100" i="145"/>
  <c r="C100" i="145" s="1"/>
  <c r="B100" i="145" s="1"/>
  <c r="D99" i="145"/>
  <c r="C99" i="145" s="1"/>
  <c r="B99" i="145" s="1"/>
  <c r="D98" i="145"/>
  <c r="C98" i="145" s="1"/>
  <c r="B98" i="145" s="1"/>
  <c r="D97" i="145"/>
  <c r="C97" i="145" s="1"/>
  <c r="B97" i="145" s="1"/>
  <c r="D96" i="145"/>
  <c r="C96" i="145" s="1"/>
  <c r="B96" i="145" s="1"/>
  <c r="D95" i="145"/>
  <c r="C95" i="145" s="1"/>
  <c r="B95" i="145" s="1"/>
  <c r="D94" i="145"/>
  <c r="C94" i="145" s="1"/>
  <c r="B94" i="145" s="1"/>
  <c r="D93" i="145"/>
  <c r="C93" i="145" s="1"/>
  <c r="D92" i="145"/>
  <c r="C92" i="145" s="1"/>
  <c r="B92" i="145" s="1"/>
  <c r="D91" i="145"/>
  <c r="C91" i="145" s="1"/>
  <c r="B91" i="145" s="1"/>
  <c r="D90" i="145"/>
  <c r="C90" i="145" s="1"/>
  <c r="B90" i="145" s="1"/>
  <c r="D89" i="145"/>
  <c r="D88" i="145"/>
  <c r="D87" i="145"/>
  <c r="C87" i="145" s="1"/>
  <c r="B87" i="145" s="1"/>
  <c r="D86" i="145"/>
  <c r="C86" i="145" s="1"/>
  <c r="B86" i="145" s="1"/>
  <c r="D85" i="145"/>
  <c r="C85" i="145" s="1"/>
  <c r="B85" i="145" s="1"/>
  <c r="D84" i="145"/>
  <c r="C84" i="145" s="1"/>
  <c r="B84" i="145" s="1"/>
  <c r="D83" i="145"/>
  <c r="C83" i="145" s="1"/>
  <c r="B83" i="145" s="1"/>
  <c r="D82" i="145"/>
  <c r="C82" i="145" s="1"/>
  <c r="B82" i="145" s="1"/>
  <c r="D81" i="145"/>
  <c r="C81" i="145" s="1"/>
  <c r="B81" i="145" s="1"/>
  <c r="D80" i="145"/>
  <c r="C80" i="145" s="1"/>
  <c r="B80" i="145" s="1"/>
  <c r="D79" i="145"/>
  <c r="C79" i="145" s="1"/>
  <c r="B79" i="145" s="1"/>
  <c r="D78" i="145"/>
  <c r="C78" i="145" s="1"/>
  <c r="B78" i="145" s="1"/>
  <c r="D77" i="145"/>
  <c r="C77" i="145" s="1"/>
  <c r="B77" i="145" s="1"/>
  <c r="D76" i="145"/>
  <c r="C76" i="145" s="1"/>
  <c r="B76" i="145" s="1"/>
  <c r="D75" i="145"/>
  <c r="C75" i="145" s="1"/>
  <c r="B75" i="145" s="1"/>
  <c r="D74" i="145"/>
  <c r="C74" i="145" s="1"/>
  <c r="B74" i="145" s="1"/>
  <c r="D73" i="145"/>
  <c r="C73" i="145" s="1"/>
  <c r="C17" i="145" s="1"/>
  <c r="D72" i="145"/>
  <c r="C72" i="145" s="1"/>
  <c r="B72" i="145" s="1"/>
  <c r="D71" i="145"/>
  <c r="C71" i="145" s="1"/>
  <c r="B71" i="145" s="1"/>
  <c r="D70" i="145"/>
  <c r="C70" i="145" s="1"/>
  <c r="B70" i="145" s="1"/>
  <c r="D69" i="145"/>
  <c r="C69" i="145" s="1"/>
  <c r="B69" i="145" s="1"/>
  <c r="D68" i="145"/>
  <c r="C68" i="145" s="1"/>
  <c r="B68" i="145" s="1"/>
  <c r="D67" i="145"/>
  <c r="C67" i="145" s="1"/>
  <c r="B67" i="145" s="1"/>
  <c r="D66" i="145"/>
  <c r="C66" i="145" s="1"/>
  <c r="B66" i="145" s="1"/>
  <c r="D65" i="145"/>
  <c r="C65" i="145" s="1"/>
  <c r="B65" i="145" s="1"/>
  <c r="D64" i="145"/>
  <c r="C64" i="145" s="1"/>
  <c r="B64" i="145" s="1"/>
  <c r="D63" i="145"/>
  <c r="C63" i="145" s="1"/>
  <c r="B63" i="145" s="1"/>
  <c r="D62" i="145"/>
  <c r="C62" i="145" s="1"/>
  <c r="B62" i="145" s="1"/>
  <c r="D61" i="145"/>
  <c r="C61" i="145" s="1"/>
  <c r="B61" i="145" s="1"/>
  <c r="D60" i="145"/>
  <c r="C60" i="145" s="1"/>
  <c r="B60" i="145" s="1"/>
  <c r="D59" i="145"/>
  <c r="C59" i="145" s="1"/>
  <c r="B59" i="145" s="1"/>
  <c r="D58" i="145"/>
  <c r="C58" i="145" s="1"/>
  <c r="B58" i="145" s="1"/>
  <c r="D57" i="145"/>
  <c r="C57" i="145" s="1"/>
  <c r="B57" i="145" s="1"/>
  <c r="D56" i="145"/>
  <c r="C56" i="145" s="1"/>
  <c r="B56" i="145" s="1"/>
  <c r="D55" i="145"/>
  <c r="C55" i="145" s="1"/>
  <c r="B55" i="145" s="1"/>
  <c r="D54" i="145"/>
  <c r="C54" i="145" s="1"/>
  <c r="B54" i="145" s="1"/>
  <c r="D53" i="145"/>
  <c r="C53" i="145" s="1"/>
  <c r="D52" i="145"/>
  <c r="C52" i="145" s="1"/>
  <c r="B52" i="145" s="1"/>
  <c r="D51" i="145"/>
  <c r="C51" i="145" s="1"/>
  <c r="B51" i="145" s="1"/>
  <c r="D50" i="145"/>
  <c r="C50" i="145" s="1"/>
  <c r="B50" i="145" s="1"/>
  <c r="D49" i="145"/>
  <c r="C49" i="145" s="1"/>
  <c r="B49" i="145" s="1"/>
  <c r="D48" i="145"/>
  <c r="C48" i="145" s="1"/>
  <c r="B48" i="145" s="1"/>
  <c r="D47" i="145"/>
  <c r="C47" i="145" s="1"/>
  <c r="B47" i="145" s="1"/>
  <c r="D46" i="145"/>
  <c r="C46" i="145" s="1"/>
  <c r="B46" i="145" s="1"/>
  <c r="D45" i="145"/>
  <c r="C45" i="145" s="1"/>
  <c r="B45" i="145" s="1"/>
  <c r="D44" i="145"/>
  <c r="C44" i="145" s="1"/>
  <c r="B44" i="145" s="1"/>
  <c r="D43" i="145"/>
  <c r="C43" i="145" s="1"/>
  <c r="B43" i="145" s="1"/>
  <c r="B15" i="145" s="1"/>
  <c r="D42" i="145"/>
  <c r="C42" i="145" s="1"/>
  <c r="B42" i="145" s="1"/>
  <c r="D41" i="145"/>
  <c r="D40" i="145"/>
  <c r="D39" i="145"/>
  <c r="C39" i="145" s="1"/>
  <c r="B39" i="145" s="1"/>
  <c r="D38" i="145"/>
  <c r="C38" i="145" s="1"/>
  <c r="B38" i="145" s="1"/>
  <c r="B14" i="145" s="1"/>
  <c r="D37" i="145"/>
  <c r="C37" i="145" s="1"/>
  <c r="B37" i="145" s="1"/>
  <c r="D36" i="145"/>
  <c r="C36" i="145" s="1"/>
  <c r="B36" i="145" s="1"/>
  <c r="D35" i="145"/>
  <c r="C35" i="145" s="1"/>
  <c r="B35" i="145" s="1"/>
  <c r="C113" i="145"/>
  <c r="B113" i="145" s="1"/>
  <c r="C105" i="145"/>
  <c r="B105" i="145" s="1"/>
  <c r="C104" i="145"/>
  <c r="B104" i="145" s="1"/>
  <c r="C103" i="145"/>
  <c r="B103" i="145" s="1"/>
  <c r="C89" i="145"/>
  <c r="B89" i="145" s="1"/>
  <c r="C88" i="145"/>
  <c r="B88" i="145" s="1"/>
  <c r="C41" i="145"/>
  <c r="B41" i="145" s="1"/>
  <c r="C40" i="145"/>
  <c r="B40" i="145" s="1"/>
  <c r="C33" i="145"/>
  <c r="B33" i="145" s="1"/>
  <c r="B12" i="145" s="1"/>
  <c r="C32" i="145"/>
  <c r="B32" i="145" s="1"/>
  <c r="C31" i="145"/>
  <c r="B31" i="145" s="1"/>
  <c r="C30" i="145"/>
  <c r="B30" i="145" s="1"/>
  <c r="C29" i="145"/>
  <c r="B29" i="145" s="1"/>
  <c r="C28" i="145"/>
  <c r="C10" i="145" s="1"/>
  <c r="C27" i="145"/>
  <c r="B27" i="145" s="1"/>
  <c r="B9" i="145" s="1"/>
  <c r="C26" i="145"/>
  <c r="B26" i="145" s="1"/>
  <c r="B8" i="145" s="1"/>
  <c r="C25" i="145"/>
  <c r="B25" i="145" s="1"/>
  <c r="B7" i="145" s="1"/>
  <c r="C24" i="145"/>
  <c r="B24" i="145" s="1"/>
  <c r="B6" i="145" s="1"/>
  <c r="B8" i="146"/>
  <c r="C8" i="146"/>
  <c r="D8" i="146"/>
  <c r="E8" i="146"/>
  <c r="C8" i="145" l="1"/>
  <c r="C6" i="145"/>
  <c r="C7" i="145"/>
  <c r="B53" i="145"/>
  <c r="B16" i="145" s="1"/>
  <c r="C16" i="145"/>
  <c r="B93" i="145"/>
  <c r="B18" i="145" s="1"/>
  <c r="C18" i="145"/>
  <c r="C12" i="145"/>
  <c r="B73" i="145"/>
  <c r="B17" i="145" s="1"/>
  <c r="C114" i="145"/>
  <c r="B114" i="145" s="1"/>
  <c r="D115" i="145"/>
  <c r="D116" i="145" s="1"/>
  <c r="D117" i="145" s="1"/>
  <c r="D118" i="145" s="1"/>
  <c r="D119" i="145" s="1"/>
  <c r="D120" i="145" s="1"/>
  <c r="D121" i="145" s="1"/>
  <c r="D122" i="145" s="1"/>
  <c r="D123" i="145" s="1"/>
  <c r="C123" i="145" s="1"/>
  <c r="C19" i="145" s="1"/>
  <c r="B28" i="145"/>
  <c r="B10" i="145" s="1"/>
  <c r="C14" i="145"/>
  <c r="C9" i="145"/>
  <c r="C15" i="145"/>
  <c r="D44" i="136"/>
  <c r="D45" i="136" s="1"/>
  <c r="C44" i="136"/>
  <c r="C45" i="136" s="1"/>
  <c r="B44" i="136"/>
  <c r="B45" i="136" s="1"/>
  <c r="C46" i="135"/>
  <c r="G46" i="135"/>
  <c r="F46" i="135"/>
  <c r="E46" i="135"/>
  <c r="D46" i="135"/>
  <c r="G44" i="135"/>
  <c r="F44" i="135"/>
  <c r="E44" i="135"/>
  <c r="D44" i="135"/>
  <c r="C44" i="135"/>
  <c r="B44" i="135"/>
  <c r="B52" i="130"/>
  <c r="B123" i="145" l="1"/>
  <c r="B19" i="145" s="1"/>
  <c r="C115" i="145"/>
  <c r="B115" i="145" s="1"/>
  <c r="C5" i="140"/>
  <c r="C116" i="145" l="1"/>
  <c r="B116" i="145" s="1"/>
  <c r="B42" i="136"/>
  <c r="C42" i="136"/>
  <c r="D42" i="136"/>
  <c r="B43" i="136"/>
  <c r="C43" i="136"/>
  <c r="D43" i="136"/>
  <c r="B46" i="136"/>
  <c r="C46" i="136"/>
  <c r="D46" i="136"/>
  <c r="B42" i="135"/>
  <c r="B45" i="135" s="1"/>
  <c r="C42" i="135"/>
  <c r="C45" i="135" s="1"/>
  <c r="D42" i="135"/>
  <c r="D45" i="135" s="1"/>
  <c r="E42" i="135"/>
  <c r="E45" i="135" s="1"/>
  <c r="F42" i="135"/>
  <c r="F45" i="135" s="1"/>
  <c r="G42" i="135"/>
  <c r="G45" i="135" s="1"/>
  <c r="E43" i="135"/>
  <c r="F43" i="135"/>
  <c r="A7" i="132"/>
  <c r="A8" i="132" s="1"/>
  <c r="A9" i="132" s="1"/>
  <c r="A10" i="132" s="1"/>
  <c r="A11" i="132" s="1"/>
  <c r="A12" i="132" s="1"/>
  <c r="A13" i="132" s="1"/>
  <c r="A14" i="132" s="1"/>
  <c r="A15" i="132" s="1"/>
  <c r="A16" i="132" s="1"/>
  <c r="A17" i="132" s="1"/>
  <c r="A18" i="132" s="1"/>
  <c r="A19" i="132" s="1"/>
  <c r="A20" i="132" s="1"/>
  <c r="A21" i="132" s="1"/>
  <c r="A22" i="132" s="1"/>
  <c r="A23" i="132" s="1"/>
  <c r="A24" i="132" s="1"/>
  <c r="A25" i="132" s="1"/>
  <c r="A26" i="132" s="1"/>
  <c r="A27" i="132" s="1"/>
  <c r="A28" i="132" s="1"/>
  <c r="A29" i="132" s="1"/>
  <c r="A30" i="132" s="1"/>
  <c r="A31" i="132" s="1"/>
  <c r="A32" i="132" s="1"/>
  <c r="A33" i="132" s="1"/>
  <c r="A34" i="132" s="1"/>
  <c r="A35" i="132" s="1"/>
  <c r="A36" i="132" s="1"/>
  <c r="A37" i="132" s="1"/>
  <c r="A38" i="132" s="1"/>
  <c r="A39" i="132" s="1"/>
  <c r="A40" i="132" s="1"/>
  <c r="A41" i="132" s="1"/>
  <c r="A42" i="132" s="1"/>
  <c r="A43" i="132" s="1"/>
  <c r="A44" i="132" s="1"/>
  <c r="A45" i="132" s="1"/>
  <c r="A46" i="132" s="1"/>
  <c r="A47" i="132" s="1"/>
  <c r="A48" i="132" s="1"/>
  <c r="A49" i="132" s="1"/>
  <c r="A50" i="132" s="1"/>
  <c r="A51" i="132" s="1"/>
  <c r="A52" i="132" s="1"/>
  <c r="A53" i="132" s="1"/>
  <c r="A54" i="132" s="1"/>
  <c r="A55" i="132" s="1"/>
  <c r="A56" i="132" s="1"/>
  <c r="A57" i="132" s="1"/>
  <c r="A58" i="132" s="1"/>
  <c r="A59" i="132" s="1"/>
  <c r="A60" i="132" s="1"/>
  <c r="A61" i="132" s="1"/>
  <c r="A62" i="132" s="1"/>
  <c r="A63" i="132" s="1"/>
  <c r="A64" i="132" s="1"/>
  <c r="A65" i="132" s="1"/>
  <c r="A66" i="132" s="1"/>
  <c r="A67" i="132" s="1"/>
  <c r="A68" i="132" s="1"/>
  <c r="A69" i="132" s="1"/>
  <c r="A70" i="132" s="1"/>
  <c r="A71" i="132" s="1"/>
  <c r="A72" i="132" s="1"/>
  <c r="A73" i="132" s="1"/>
  <c r="A74" i="132" s="1"/>
  <c r="A75" i="132" s="1"/>
  <c r="A76" i="132" s="1"/>
  <c r="A77" i="132" s="1"/>
  <c r="A78" i="132" s="1"/>
  <c r="A79" i="132" s="1"/>
  <c r="A80" i="132" s="1"/>
  <c r="A81" i="132" s="1"/>
  <c r="A82" i="132" s="1"/>
  <c r="A83" i="132" s="1"/>
  <c r="A84" i="132" s="1"/>
  <c r="A85" i="132" s="1"/>
  <c r="A86" i="132" s="1"/>
  <c r="A87" i="132" s="1"/>
  <c r="A88" i="132" s="1"/>
  <c r="A89" i="132" s="1"/>
  <c r="A90" i="132" s="1"/>
  <c r="A91" i="132" s="1"/>
  <c r="A92" i="132" s="1"/>
  <c r="A93" i="132" s="1"/>
  <c r="A94" i="132" s="1"/>
  <c r="A95" i="132" s="1"/>
  <c r="A96" i="132" s="1"/>
  <c r="A97" i="132" s="1"/>
  <c r="A98" i="132" s="1"/>
  <c r="A99" i="132" s="1"/>
  <c r="A100" i="132" s="1"/>
  <c r="A101" i="132" s="1"/>
  <c r="A102" i="132" s="1"/>
  <c r="A103" i="132" s="1"/>
  <c r="A104" i="132" s="1"/>
  <c r="A105" i="132" s="1"/>
  <c r="A106" i="132" s="1"/>
  <c r="A107" i="132" s="1"/>
  <c r="A108" i="132" s="1"/>
  <c r="A109" i="132" s="1"/>
  <c r="A110" i="132" s="1"/>
  <c r="A111" i="132" s="1"/>
  <c r="A112" i="132" s="1"/>
  <c r="A113" i="132" s="1"/>
  <c r="A114" i="132" s="1"/>
  <c r="A115" i="132" s="1"/>
  <c r="A117" i="132"/>
  <c r="A118" i="132"/>
  <c r="A119" i="132" s="1"/>
  <c r="A120" i="132" s="1"/>
  <c r="B6" i="131"/>
  <c r="B7" i="131"/>
  <c r="B8" i="131"/>
  <c r="B9" i="131"/>
  <c r="B10" i="131"/>
  <c r="B7" i="130"/>
  <c r="B12" i="130"/>
  <c r="B16" i="130"/>
  <c r="B21" i="130"/>
  <c r="B25" i="130"/>
  <c r="B28" i="130"/>
  <c r="B31" i="130"/>
  <c r="B32" i="130"/>
  <c r="B33" i="130"/>
  <c r="B34" i="130"/>
  <c r="B35" i="130"/>
  <c r="B36" i="130"/>
  <c r="B37" i="130"/>
  <c r="B38" i="130"/>
  <c r="B39" i="130"/>
  <c r="B40" i="130"/>
  <c r="B41" i="130"/>
  <c r="B42" i="130"/>
  <c r="B43" i="130"/>
  <c r="B44" i="130"/>
  <c r="B45" i="130"/>
  <c r="B46" i="130"/>
  <c r="B47" i="130"/>
  <c r="B48" i="130"/>
  <c r="B49" i="130"/>
  <c r="C50" i="130"/>
  <c r="D50" i="130"/>
  <c r="E50" i="130"/>
  <c r="F50" i="130"/>
  <c r="B51" i="130"/>
  <c r="C57" i="130"/>
  <c r="B57" i="130" s="1"/>
  <c r="D57" i="130"/>
  <c r="E57" i="130"/>
  <c r="F57" i="130"/>
  <c r="E223" i="130"/>
  <c r="F223" i="130"/>
  <c r="C117" i="145" l="1"/>
  <c r="B117" i="145" s="1"/>
  <c r="B43" i="135"/>
  <c r="D43" i="135"/>
  <c r="C43" i="135"/>
  <c r="B46" i="135"/>
  <c r="G43" i="135"/>
  <c r="I57" i="130"/>
  <c r="I58" i="130" s="1"/>
  <c r="H57" i="130"/>
  <c r="H58" i="130" s="1"/>
  <c r="B50" i="130"/>
  <c r="F224" i="130"/>
  <c r="F225" i="130" s="1"/>
  <c r="E224" i="130"/>
  <c r="E225" i="130" s="1"/>
  <c r="C22" i="123"/>
  <c r="C47" i="123"/>
  <c r="C57" i="123"/>
  <c r="C52" i="123"/>
  <c r="C42" i="123"/>
  <c r="C37" i="123"/>
  <c r="F22" i="123"/>
  <c r="F17" i="123"/>
  <c r="F7" i="123"/>
  <c r="G6" i="123"/>
  <c r="F6" i="123"/>
  <c r="E6" i="123"/>
  <c r="S247" i="63"/>
  <c r="R247" i="63"/>
  <c r="Q247" i="63"/>
  <c r="P247" i="63"/>
  <c r="S242" i="63"/>
  <c r="R242" i="63"/>
  <c r="Q242" i="63"/>
  <c r="P242" i="63"/>
  <c r="S237" i="63"/>
  <c r="R237" i="63"/>
  <c r="Q237" i="63"/>
  <c r="P237" i="63"/>
  <c r="S232" i="63"/>
  <c r="R232" i="63"/>
  <c r="Q232" i="63"/>
  <c r="P232" i="63"/>
  <c r="S227" i="63"/>
  <c r="R227" i="63"/>
  <c r="Q227" i="63"/>
  <c r="P227" i="63"/>
  <c r="S222" i="63"/>
  <c r="R222" i="63"/>
  <c r="Q222" i="63"/>
  <c r="P222" i="63"/>
  <c r="S217" i="63"/>
  <c r="R217" i="63"/>
  <c r="Q217" i="63"/>
  <c r="P217" i="63"/>
  <c r="S212" i="63"/>
  <c r="R212" i="63"/>
  <c r="Q212" i="63"/>
  <c r="P212" i="63"/>
  <c r="S207" i="63"/>
  <c r="R207" i="63"/>
  <c r="Q207" i="63"/>
  <c r="P207" i="63"/>
  <c r="S202" i="63"/>
  <c r="R202" i="63"/>
  <c r="Q202" i="63"/>
  <c r="P202" i="63"/>
  <c r="S197" i="63"/>
  <c r="R197" i="63"/>
  <c r="Q197" i="63"/>
  <c r="P197" i="63"/>
  <c r="S192" i="63"/>
  <c r="R192" i="63"/>
  <c r="Q192" i="63"/>
  <c r="P192" i="63"/>
  <c r="S187" i="63"/>
  <c r="R187" i="63"/>
  <c r="Q187" i="63"/>
  <c r="P187" i="63"/>
  <c r="S182" i="63"/>
  <c r="R182" i="63"/>
  <c r="Q182" i="63"/>
  <c r="P182" i="63"/>
  <c r="S177" i="63"/>
  <c r="R177" i="63"/>
  <c r="Q177" i="63"/>
  <c r="P177" i="63"/>
  <c r="S172" i="63"/>
  <c r="R172" i="63"/>
  <c r="Q172" i="63"/>
  <c r="P172" i="63"/>
  <c r="S167" i="63"/>
  <c r="R167" i="63"/>
  <c r="Q167" i="63"/>
  <c r="P167" i="63"/>
  <c r="S162" i="63"/>
  <c r="R162" i="63"/>
  <c r="Q162" i="63"/>
  <c r="P162" i="63"/>
  <c r="S157" i="63"/>
  <c r="R157" i="63"/>
  <c r="Q157" i="63"/>
  <c r="P157" i="63"/>
  <c r="S152" i="63"/>
  <c r="R152" i="63"/>
  <c r="Q152" i="63"/>
  <c r="P152" i="63"/>
  <c r="S147" i="63"/>
  <c r="R147" i="63"/>
  <c r="Q147" i="63"/>
  <c r="P147" i="63"/>
  <c r="S137" i="63"/>
  <c r="R137" i="63"/>
  <c r="Q137" i="63"/>
  <c r="P137" i="63"/>
  <c r="S127" i="63"/>
  <c r="R127" i="63"/>
  <c r="Q127" i="63"/>
  <c r="P127" i="63"/>
  <c r="S97" i="63"/>
  <c r="R97" i="63"/>
  <c r="Q97" i="63"/>
  <c r="P97" i="63"/>
  <c r="S37" i="63"/>
  <c r="R37" i="63"/>
  <c r="Q37" i="63"/>
  <c r="P37" i="63"/>
  <c r="S7" i="63"/>
  <c r="R7" i="63"/>
  <c r="Q7" i="63"/>
  <c r="P7" i="63"/>
  <c r="E6" i="120"/>
  <c r="F6" i="120"/>
  <c r="G6" i="120"/>
  <c r="C118" i="145" l="1"/>
  <c r="B118" i="145" s="1"/>
  <c r="B32" i="111"/>
  <c r="C32" i="111"/>
  <c r="F32" i="111"/>
  <c r="B33" i="111"/>
  <c r="C33" i="111"/>
  <c r="F33" i="111"/>
  <c r="B34" i="111"/>
  <c r="C34" i="111"/>
  <c r="F34" i="111"/>
  <c r="B35" i="111"/>
  <c r="C35" i="111"/>
  <c r="F35" i="111"/>
  <c r="B36" i="111"/>
  <c r="C36" i="111"/>
  <c r="F36" i="111"/>
  <c r="B37" i="111"/>
  <c r="C37" i="111"/>
  <c r="F37" i="111"/>
  <c r="B38" i="111"/>
  <c r="C38" i="111"/>
  <c r="F38" i="111"/>
  <c r="C119" i="145" l="1"/>
  <c r="B119" i="145" s="1"/>
  <c r="E176" i="104"/>
  <c r="C176" i="104"/>
  <c r="B176" i="104"/>
  <c r="B6" i="104"/>
  <c r="A7" i="104"/>
  <c r="A8" i="104" s="1"/>
  <c r="A9" i="104" s="1"/>
  <c r="A10" i="104" s="1"/>
  <c r="A11" i="104" s="1"/>
  <c r="A12" i="104" s="1"/>
  <c r="A13" i="104" s="1"/>
  <c r="A14" i="104" s="1"/>
  <c r="A15" i="104" s="1"/>
  <c r="A16" i="104" s="1"/>
  <c r="A17" i="104" s="1"/>
  <c r="A18" i="104" s="1"/>
  <c r="A19" i="104" s="1"/>
  <c r="A20" i="104" s="1"/>
  <c r="A21" i="104" s="1"/>
  <c r="A22" i="104" s="1"/>
  <c r="A23" i="104" s="1"/>
  <c r="A24" i="104" s="1"/>
  <c r="A25" i="104" s="1"/>
  <c r="A26" i="104" s="1"/>
  <c r="A27" i="104" s="1"/>
  <c r="A28" i="104" s="1"/>
  <c r="A29" i="104" s="1"/>
  <c r="A30" i="104" s="1"/>
  <c r="A31" i="104" s="1"/>
  <c r="A32" i="104" s="1"/>
  <c r="A33" i="104" s="1"/>
  <c r="A34" i="104" s="1"/>
  <c r="A35" i="104" s="1"/>
  <c r="A36" i="104" s="1"/>
  <c r="A37" i="104" s="1"/>
  <c r="A38" i="104" s="1"/>
  <c r="A39" i="104" s="1"/>
  <c r="A40" i="104" s="1"/>
  <c r="A41" i="104" s="1"/>
  <c r="A42" i="104" s="1"/>
  <c r="A43" i="104" s="1"/>
  <c r="A44" i="104" s="1"/>
  <c r="A45" i="104" s="1"/>
  <c r="A46" i="104" s="1"/>
  <c r="A47" i="104" s="1"/>
  <c r="A48" i="104" s="1"/>
  <c r="A49" i="104" s="1"/>
  <c r="A50" i="104" s="1"/>
  <c r="A51" i="104" s="1"/>
  <c r="A52" i="104" s="1"/>
  <c r="A53" i="104" s="1"/>
  <c r="A54" i="104" s="1"/>
  <c r="A55" i="104" s="1"/>
  <c r="A56" i="104" s="1"/>
  <c r="A57" i="104" s="1"/>
  <c r="A58" i="104" s="1"/>
  <c r="A59" i="104" s="1"/>
  <c r="A60" i="104" s="1"/>
  <c r="A61" i="104" s="1"/>
  <c r="A62" i="104" s="1"/>
  <c r="A63" i="104" s="1"/>
  <c r="A64" i="104" s="1"/>
  <c r="A65" i="104" s="1"/>
  <c r="A67" i="104"/>
  <c r="A68" i="104" s="1"/>
  <c r="A69" i="104" s="1"/>
  <c r="A70" i="104" s="1"/>
  <c r="A71" i="104" s="1"/>
  <c r="A72" i="104" s="1"/>
  <c r="A73" i="104" s="1"/>
  <c r="A74" i="104" s="1"/>
  <c r="A75" i="104" s="1"/>
  <c r="A76" i="104" s="1"/>
  <c r="A77" i="104" s="1"/>
  <c r="A78" i="104" s="1"/>
  <c r="A79" i="104" s="1"/>
  <c r="A80" i="104" s="1"/>
  <c r="A81" i="104" s="1"/>
  <c r="A82" i="104" s="1"/>
  <c r="A83" i="104" s="1"/>
  <c r="A84" i="104" s="1"/>
  <c r="A85" i="104" s="1"/>
  <c r="A86" i="104" s="1"/>
  <c r="A87" i="104" s="1"/>
  <c r="A88" i="104" s="1"/>
  <c r="A89" i="104" s="1"/>
  <c r="A90" i="104" s="1"/>
  <c r="A91" i="104" s="1"/>
  <c r="A92" i="104" s="1"/>
  <c r="A93" i="104" s="1"/>
  <c r="A94" i="104" s="1"/>
  <c r="A95" i="104" s="1"/>
  <c r="A96" i="104" s="1"/>
  <c r="A97" i="104" s="1"/>
  <c r="A98" i="104" s="1"/>
  <c r="A99" i="104" s="1"/>
  <c r="A100" i="104" s="1"/>
  <c r="A101" i="104" s="1"/>
  <c r="A102" i="104" s="1"/>
  <c r="A103" i="104" s="1"/>
  <c r="A104" i="104" s="1"/>
  <c r="A105" i="104" s="1"/>
  <c r="A106" i="104" s="1"/>
  <c r="A107" i="104" s="1"/>
  <c r="A108" i="104" s="1"/>
  <c r="A109" i="104" s="1"/>
  <c r="A110" i="104" s="1"/>
  <c r="A111" i="104" s="1"/>
  <c r="A112" i="104" s="1"/>
  <c r="A113" i="104" s="1"/>
  <c r="A114" i="104" s="1"/>
  <c r="A115" i="104" s="1"/>
  <c r="A116" i="104" s="1"/>
  <c r="A117" i="104" s="1"/>
  <c r="A118" i="104" s="1"/>
  <c r="A119" i="104" s="1"/>
  <c r="A120" i="104" s="1"/>
  <c r="A121" i="104" s="1"/>
  <c r="A122" i="104" s="1"/>
  <c r="A123" i="104" s="1"/>
  <c r="A124" i="104" s="1"/>
  <c r="A125" i="104" s="1"/>
  <c r="A126" i="104" s="1"/>
  <c r="A127" i="104" s="1"/>
  <c r="A128" i="104" s="1"/>
  <c r="A129" i="104" s="1"/>
  <c r="A130" i="104" s="1"/>
  <c r="A131" i="104" s="1"/>
  <c r="A132" i="104" s="1"/>
  <c r="A133" i="104" s="1"/>
  <c r="A134" i="104" s="1"/>
  <c r="A135" i="104" s="1"/>
  <c r="A136" i="104" s="1"/>
  <c r="A137" i="104" s="1"/>
  <c r="A138" i="104" s="1"/>
  <c r="A139" i="104" s="1"/>
  <c r="A140" i="104" s="1"/>
  <c r="A141" i="104" s="1"/>
  <c r="A142" i="104" s="1"/>
  <c r="A143" i="104" s="1"/>
  <c r="A144" i="104" s="1"/>
  <c r="A145" i="104" s="1"/>
  <c r="A146" i="104" s="1"/>
  <c r="A147" i="104" s="1"/>
  <c r="A148" i="104" s="1"/>
  <c r="A149" i="104" s="1"/>
  <c r="A150" i="104" s="1"/>
  <c r="A151" i="104" s="1"/>
  <c r="A152" i="104" s="1"/>
  <c r="A153" i="104" s="1"/>
  <c r="A154" i="104" s="1"/>
  <c r="A155" i="104" s="1"/>
  <c r="A156" i="104" s="1"/>
  <c r="A157" i="104" s="1"/>
  <c r="A158" i="104" s="1"/>
  <c r="A159" i="104" s="1"/>
  <c r="A160" i="104" s="1"/>
  <c r="A161" i="104" s="1"/>
  <c r="A162" i="104" s="1"/>
  <c r="A163" i="104" s="1"/>
  <c r="A164" i="104" s="1"/>
  <c r="A165" i="104" s="1"/>
  <c r="B88" i="104"/>
  <c r="B89" i="104"/>
  <c r="B90" i="104"/>
  <c r="B91" i="104"/>
  <c r="B92" i="104"/>
  <c r="B93" i="104"/>
  <c r="A167" i="104"/>
  <c r="A168" i="104" s="1"/>
  <c r="A169" i="104" s="1"/>
  <c r="A170" i="104" s="1"/>
  <c r="A171" i="104" s="1"/>
  <c r="A172" i="104" s="1"/>
  <c r="A173" i="104" s="1"/>
  <c r="A174" i="104" s="1"/>
  <c r="A175" i="104" s="1"/>
  <c r="A176" i="104" s="1"/>
  <c r="C120" i="145" l="1"/>
  <c r="B120" i="145" s="1"/>
  <c r="F214" i="81"/>
  <c r="I129" i="93"/>
  <c r="H129" i="93"/>
  <c r="G129" i="93"/>
  <c r="F129" i="93"/>
  <c r="E129" i="93"/>
  <c r="D129" i="93"/>
  <c r="C129" i="93"/>
  <c r="B129" i="93"/>
  <c r="I129" i="92"/>
  <c r="H129" i="92"/>
  <c r="G129" i="92"/>
  <c r="F129" i="92"/>
  <c r="E129" i="92"/>
  <c r="D129" i="92"/>
  <c r="C129" i="92"/>
  <c r="B129" i="92"/>
  <c r="A6" i="96"/>
  <c r="A7" i="96" s="1"/>
  <c r="A8" i="96" s="1"/>
  <c r="A9" i="96" s="1"/>
  <c r="A10" i="96" s="1"/>
  <c r="A11" i="96" s="1"/>
  <c r="A12" i="96" s="1"/>
  <c r="A13" i="96" s="1"/>
  <c r="A14" i="96" s="1"/>
  <c r="A15" i="96" s="1"/>
  <c r="A16" i="96" s="1"/>
  <c r="A17" i="96" s="1"/>
  <c r="A18" i="96" s="1"/>
  <c r="A19" i="96" s="1"/>
  <c r="A20" i="96" s="1"/>
  <c r="A21" i="96" s="1"/>
  <c r="A22" i="96" s="1"/>
  <c r="A23" i="96" s="1"/>
  <c r="A24" i="96" s="1"/>
  <c r="A25" i="96" s="1"/>
  <c r="A26" i="96" s="1"/>
  <c r="A27" i="96" s="1"/>
  <c r="A28" i="96" s="1"/>
  <c r="A29" i="96" s="1"/>
  <c r="A30" i="96" s="1"/>
  <c r="A31" i="96" s="1"/>
  <c r="A32" i="96" s="1"/>
  <c r="A33" i="96" s="1"/>
  <c r="G127" i="93"/>
  <c r="A7" i="93"/>
  <c r="A8" i="93" s="1"/>
  <c r="A9" i="93" s="1"/>
  <c r="A10" i="93" s="1"/>
  <c r="A11" i="93" s="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A65" i="93" s="1"/>
  <c r="A66" i="93" s="1"/>
  <c r="A67" i="93" s="1"/>
  <c r="A68" i="93" s="1"/>
  <c r="A69" i="93" s="1"/>
  <c r="A70" i="93" s="1"/>
  <c r="A71" i="93" s="1"/>
  <c r="A72" i="93" s="1"/>
  <c r="A73" i="93" s="1"/>
  <c r="A74" i="93" s="1"/>
  <c r="A75" i="93" s="1"/>
  <c r="A76" i="93" s="1"/>
  <c r="A77" i="93" s="1"/>
  <c r="A78" i="93" s="1"/>
  <c r="A79" i="93" s="1"/>
  <c r="A80" i="93" s="1"/>
  <c r="A81" i="93" s="1"/>
  <c r="A82" i="93" s="1"/>
  <c r="A83" i="93" s="1"/>
  <c r="A84" i="93" s="1"/>
  <c r="A85" i="93" s="1"/>
  <c r="A86" i="93" s="1"/>
  <c r="A87" i="93" s="1"/>
  <c r="A88" i="93" s="1"/>
  <c r="A89" i="93" s="1"/>
  <c r="A90" i="93" s="1"/>
  <c r="A91" i="93" s="1"/>
  <c r="A92" i="93" s="1"/>
  <c r="A93" i="93" s="1"/>
  <c r="A94" i="93" s="1"/>
  <c r="A95" i="93" s="1"/>
  <c r="A96" i="93" s="1"/>
  <c r="A97" i="93" s="1"/>
  <c r="A98" i="93" s="1"/>
  <c r="A99" i="93" s="1"/>
  <c r="A100" i="93" s="1"/>
  <c r="A101" i="93" s="1"/>
  <c r="A102" i="93" s="1"/>
  <c r="A103" i="93" s="1"/>
  <c r="A104" i="93" s="1"/>
  <c r="A105" i="93" s="1"/>
  <c r="A106" i="93" s="1"/>
  <c r="A107" i="93" s="1"/>
  <c r="A108" i="93" s="1"/>
  <c r="A109" i="93" s="1"/>
  <c r="A110" i="93" s="1"/>
  <c r="A111" i="93" s="1"/>
  <c r="A112" i="93" s="1"/>
  <c r="A113" i="93" s="1"/>
  <c r="A114" i="93" s="1"/>
  <c r="A115" i="93" s="1"/>
  <c r="A116" i="93" s="1"/>
  <c r="A117" i="93" s="1"/>
  <c r="A118" i="93" s="1"/>
  <c r="A119" i="93" s="1"/>
  <c r="A120" i="93" s="1"/>
  <c r="A121" i="93" s="1"/>
  <c r="A122" i="93" s="1"/>
  <c r="A123" i="93" s="1"/>
  <c r="A124" i="93" s="1"/>
  <c r="B127" i="93"/>
  <c r="C127" i="93"/>
  <c r="D127" i="93"/>
  <c r="E127" i="93"/>
  <c r="F127" i="93"/>
  <c r="H127" i="93"/>
  <c r="I127" i="93"/>
  <c r="B128" i="93"/>
  <c r="C128" i="93"/>
  <c r="D128" i="93"/>
  <c r="E128" i="93"/>
  <c r="H128" i="93"/>
  <c r="I128" i="93"/>
  <c r="A7" i="92"/>
  <c r="A8" i="92" s="1"/>
  <c r="A9" i="92" s="1"/>
  <c r="A10" i="92" s="1"/>
  <c r="A11" i="92" s="1"/>
  <c r="A12" i="92" s="1"/>
  <c r="A13" i="92" s="1"/>
  <c r="A14" i="92" s="1"/>
  <c r="A15" i="92" s="1"/>
  <c r="A16" i="92" s="1"/>
  <c r="A17" i="92" s="1"/>
  <c r="A18" i="92" s="1"/>
  <c r="A19" i="92" s="1"/>
  <c r="A20" i="92" s="1"/>
  <c r="A21" i="92" s="1"/>
  <c r="A22" i="92" s="1"/>
  <c r="A23" i="92" s="1"/>
  <c r="A24" i="92" s="1"/>
  <c r="A25" i="92" s="1"/>
  <c r="A26" i="92" s="1"/>
  <c r="A27" i="92" s="1"/>
  <c r="A28" i="92" s="1"/>
  <c r="A29" i="92" s="1"/>
  <c r="A30" i="92" s="1"/>
  <c r="A31" i="92" s="1"/>
  <c r="A32" i="92" s="1"/>
  <c r="A33" i="92" s="1"/>
  <c r="A34" i="92" s="1"/>
  <c r="A35" i="92" s="1"/>
  <c r="A36" i="92" s="1"/>
  <c r="A37" i="92" s="1"/>
  <c r="A38" i="92" s="1"/>
  <c r="A39" i="92" s="1"/>
  <c r="A40" i="92" s="1"/>
  <c r="A41" i="92" s="1"/>
  <c r="A42" i="92" s="1"/>
  <c r="A43" i="92" s="1"/>
  <c r="A44" i="92" s="1"/>
  <c r="A45" i="92" s="1"/>
  <c r="A46" i="92" s="1"/>
  <c r="A47" i="92" s="1"/>
  <c r="A48" i="92" s="1"/>
  <c r="A49" i="92" s="1"/>
  <c r="A50" i="92" s="1"/>
  <c r="A51" i="92" s="1"/>
  <c r="A52" i="92" s="1"/>
  <c r="A53" i="92" s="1"/>
  <c r="A54" i="92" s="1"/>
  <c r="A55" i="92" s="1"/>
  <c r="A56" i="92" s="1"/>
  <c r="A57" i="92" s="1"/>
  <c r="A58" i="92" s="1"/>
  <c r="A59" i="92" s="1"/>
  <c r="A60" i="92" s="1"/>
  <c r="A61" i="92" s="1"/>
  <c r="A62" i="92" s="1"/>
  <c r="A63" i="92" s="1"/>
  <c r="A64" i="92" s="1"/>
  <c r="A65" i="92" s="1"/>
  <c r="A66" i="92" s="1"/>
  <c r="A67" i="92" s="1"/>
  <c r="A68" i="92" s="1"/>
  <c r="A69" i="92" s="1"/>
  <c r="A70" i="92" s="1"/>
  <c r="A71" i="92" s="1"/>
  <c r="A72" i="92" s="1"/>
  <c r="A73" i="92" s="1"/>
  <c r="A74" i="92" s="1"/>
  <c r="A75" i="92" s="1"/>
  <c r="A76" i="92" s="1"/>
  <c r="A77" i="92" s="1"/>
  <c r="A78" i="92" s="1"/>
  <c r="A79" i="92" s="1"/>
  <c r="A80" i="92" s="1"/>
  <c r="A81" i="92" s="1"/>
  <c r="A82" i="92" s="1"/>
  <c r="A83" i="92" s="1"/>
  <c r="A84" i="92" s="1"/>
  <c r="A85" i="92" s="1"/>
  <c r="A86" i="92" s="1"/>
  <c r="A87" i="92" s="1"/>
  <c r="A88" i="92" s="1"/>
  <c r="A89" i="92" s="1"/>
  <c r="A90" i="92" s="1"/>
  <c r="A91" i="92" s="1"/>
  <c r="A92" i="92" s="1"/>
  <c r="A93" i="92" s="1"/>
  <c r="A94" i="92" s="1"/>
  <c r="A95" i="92" s="1"/>
  <c r="A96" i="92" s="1"/>
  <c r="A97" i="92" s="1"/>
  <c r="A98" i="92" s="1"/>
  <c r="A99" i="92" s="1"/>
  <c r="A100" i="92" s="1"/>
  <c r="A101" i="92" s="1"/>
  <c r="A102" i="92" s="1"/>
  <c r="A103" i="92" s="1"/>
  <c r="A104" i="92" s="1"/>
  <c r="A105" i="92" s="1"/>
  <c r="A106" i="92" s="1"/>
  <c r="A107" i="92" s="1"/>
  <c r="A108" i="92" s="1"/>
  <c r="A109" i="92" s="1"/>
  <c r="A110" i="92" s="1"/>
  <c r="A111" i="92" s="1"/>
  <c r="A112" i="92" s="1"/>
  <c r="A113" i="92" s="1"/>
  <c r="A114" i="92" s="1"/>
  <c r="A115" i="92" s="1"/>
  <c r="A116" i="92" s="1"/>
  <c r="A117" i="92" s="1"/>
  <c r="A118" i="92" s="1"/>
  <c r="A120" i="92"/>
  <c r="A121" i="92" s="1"/>
  <c r="A122" i="92" s="1"/>
  <c r="A123" i="92" s="1"/>
  <c r="A124" i="92" s="1"/>
  <c r="B127" i="92"/>
  <c r="C127" i="92"/>
  <c r="D127" i="92"/>
  <c r="E127" i="92"/>
  <c r="F127" i="92"/>
  <c r="H127" i="92"/>
  <c r="I127" i="92"/>
  <c r="B128" i="92"/>
  <c r="C128" i="92"/>
  <c r="D128" i="92"/>
  <c r="E128" i="92"/>
  <c r="F128" i="92"/>
  <c r="H128" i="92"/>
  <c r="I128" i="92"/>
  <c r="C122" i="145" l="1"/>
  <c r="B122" i="145" s="1"/>
  <c r="C121" i="145"/>
  <c r="B121" i="145" s="1"/>
  <c r="G127" i="92"/>
  <c r="G128" i="92"/>
  <c r="A8" i="90"/>
  <c r="A9" i="90" s="1"/>
  <c r="A10" i="90" s="1"/>
  <c r="A11" i="90" s="1"/>
  <c r="A12" i="90" s="1"/>
  <c r="A13" i="90" s="1"/>
  <c r="A14" i="90" s="1"/>
  <c r="A15" i="90" s="1"/>
  <c r="A16" i="90" s="1"/>
  <c r="A17" i="90" s="1"/>
  <c r="A18" i="90" s="1"/>
  <c r="A19" i="90" s="1"/>
  <c r="A20" i="90" s="1"/>
  <c r="A21" i="90" s="1"/>
  <c r="A22" i="90" s="1"/>
  <c r="A23" i="90" s="1"/>
  <c r="A24" i="90" s="1"/>
  <c r="A25" i="90" s="1"/>
  <c r="A26" i="90" s="1"/>
  <c r="A27" i="90" s="1"/>
  <c r="A28" i="90" s="1"/>
  <c r="A29" i="90" s="1"/>
  <c r="A30" i="90" s="1"/>
  <c r="A31" i="90" s="1"/>
  <c r="A32" i="90" s="1"/>
  <c r="A33" i="90" s="1"/>
  <c r="A34" i="90" s="1"/>
  <c r="A35" i="90" s="1"/>
  <c r="A36" i="90" s="1"/>
  <c r="A37" i="90" s="1"/>
  <c r="A38" i="90" s="1"/>
  <c r="A39" i="90" s="1"/>
  <c r="A40" i="90" s="1"/>
  <c r="A41" i="90" s="1"/>
  <c r="A42" i="90" s="1"/>
  <c r="F128" i="93" l="1"/>
  <c r="G128" i="93"/>
  <c r="G213" i="81"/>
  <c r="G215" i="81" s="1"/>
  <c r="F213" i="81"/>
  <c r="D213" i="81"/>
  <c r="D214" i="81" s="1"/>
  <c r="D215" i="81" s="1"/>
  <c r="D216" i="81" s="1"/>
  <c r="C213" i="81"/>
  <c r="C215" i="81" s="1"/>
  <c r="B213" i="81"/>
  <c r="B215" i="81" s="1"/>
  <c r="G212" i="81"/>
  <c r="G214" i="81" s="1"/>
  <c r="G216" i="81" s="1"/>
  <c r="F212" i="81"/>
  <c r="E212" i="81"/>
  <c r="E213" i="81" s="1"/>
  <c r="E214" i="81" s="1"/>
  <c r="E215" i="81" s="1"/>
  <c r="E216" i="81" s="1"/>
  <c r="C212" i="81"/>
  <c r="C214" i="81" s="1"/>
  <c r="C216" i="81" s="1"/>
  <c r="B212" i="81"/>
  <c r="B214" i="81" s="1"/>
  <c r="B216" i="81" s="1"/>
  <c r="A207" i="81"/>
  <c r="A208" i="81" s="1"/>
  <c r="A209" i="81" s="1"/>
  <c r="A210" i="81" s="1"/>
  <c r="A211" i="81" s="1"/>
  <c r="A212" i="81" s="1"/>
  <c r="A213" i="81" s="1"/>
  <c r="A214" i="81" s="1"/>
  <c r="A215" i="81" s="1"/>
  <c r="A216" i="81" s="1"/>
  <c r="G131" i="81"/>
  <c r="G130" i="81"/>
  <c r="G129" i="81"/>
  <c r="G128" i="81"/>
  <c r="G127" i="81"/>
  <c r="G126" i="81"/>
  <c r="C110" i="81"/>
  <c r="A107" i="8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A133" i="81" s="1"/>
  <c r="A134" i="81" s="1"/>
  <c r="A135" i="81" s="1"/>
  <c r="A136" i="81" s="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78" i="81" s="1"/>
  <c r="A179" i="81" s="1"/>
  <c r="A180" i="81" s="1"/>
  <c r="A181" i="81" s="1"/>
  <c r="A182" i="81" s="1"/>
  <c r="A183" i="81" s="1"/>
  <c r="A184" i="81" s="1"/>
  <c r="A185" i="81" s="1"/>
  <c r="A186" i="81" s="1"/>
  <c r="A187" i="81" s="1"/>
  <c r="A188" i="81" s="1"/>
  <c r="A189" i="81" s="1"/>
  <c r="A190" i="81" s="1"/>
  <c r="A191" i="81" s="1"/>
  <c r="A192" i="81" s="1"/>
  <c r="A193" i="81" s="1"/>
  <c r="A194" i="81" s="1"/>
  <c r="A195" i="81" s="1"/>
  <c r="A196" i="81" s="1"/>
  <c r="A197" i="81" s="1"/>
  <c r="A198" i="81" s="1"/>
  <c r="A199" i="81" s="1"/>
  <c r="A200" i="81" s="1"/>
  <c r="A201" i="81" s="1"/>
  <c r="A202" i="81" s="1"/>
  <c r="A203" i="81" s="1"/>
  <c r="A204" i="81" s="1"/>
  <c r="A205" i="81" s="1"/>
  <c r="B103" i="81"/>
  <c r="B102" i="81"/>
  <c r="B101" i="81"/>
  <c r="B100" i="81"/>
  <c r="B99" i="81"/>
  <c r="B98" i="81"/>
  <c r="B97" i="81"/>
  <c r="B96" i="81"/>
  <c r="B95" i="81"/>
  <c r="B94" i="81"/>
  <c r="A7" i="81"/>
  <c r="A8" i="81" s="1"/>
  <c r="A9" i="81" s="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F215" i="81" l="1"/>
  <c r="F216" i="81"/>
  <c r="E27" i="72"/>
  <c r="G27" i="72" s="1"/>
  <c r="E26" i="72"/>
  <c r="F26" i="72" s="1"/>
  <c r="E25" i="72"/>
  <c r="G25" i="72" s="1"/>
  <c r="E24" i="72"/>
  <c r="F24" i="72" s="1"/>
  <c r="E23" i="72"/>
  <c r="G23" i="72" s="1"/>
  <c r="E22" i="72"/>
  <c r="F22" i="72" s="1"/>
  <c r="E21" i="72"/>
  <c r="G21" i="72" s="1"/>
  <c r="E20" i="72"/>
  <c r="F20" i="72" s="1"/>
  <c r="E19" i="72"/>
  <c r="G19" i="72" s="1"/>
  <c r="E18" i="72"/>
  <c r="F18" i="72" s="1"/>
  <c r="E17" i="72"/>
  <c r="G17" i="72" s="1"/>
  <c r="E16" i="72"/>
  <c r="F16" i="72" s="1"/>
  <c r="E15" i="72"/>
  <c r="G15" i="72" s="1"/>
  <c r="E14" i="72"/>
  <c r="F14" i="72" s="1"/>
  <c r="E13" i="72"/>
  <c r="G13" i="72" s="1"/>
  <c r="E12" i="72"/>
  <c r="F12" i="72" s="1"/>
  <c r="E11" i="72"/>
  <c r="G11" i="72" s="1"/>
  <c r="E10" i="72"/>
  <c r="F10" i="72" s="1"/>
  <c r="E9" i="72"/>
  <c r="G9" i="72" s="1"/>
  <c r="E8" i="72"/>
  <c r="F8" i="72" s="1"/>
  <c r="E7" i="72"/>
  <c r="G7" i="72" s="1"/>
  <c r="E6" i="72"/>
  <c r="F6" i="72" s="1"/>
  <c r="B5" i="72"/>
  <c r="G8" i="72" l="1"/>
  <c r="H25" i="72"/>
  <c r="G22" i="72"/>
  <c r="H9" i="72"/>
  <c r="H22" i="72"/>
  <c r="G6" i="72"/>
  <c r="H6" i="72"/>
  <c r="G24" i="72"/>
  <c r="H27" i="72"/>
  <c r="H11" i="72"/>
  <c r="H12" i="72"/>
  <c r="H19" i="72"/>
  <c r="G10" i="72"/>
  <c r="H10" i="72"/>
  <c r="G14" i="72"/>
  <c r="H17" i="72"/>
  <c r="H20" i="72"/>
  <c r="G26" i="72"/>
  <c r="H8" i="72"/>
  <c r="G18" i="72"/>
  <c r="H21" i="72"/>
  <c r="H24" i="72"/>
  <c r="G16" i="72"/>
  <c r="H13" i="72"/>
  <c r="H16" i="72"/>
  <c r="H7" i="72"/>
  <c r="G20" i="72"/>
  <c r="H23" i="72"/>
  <c r="H26" i="72"/>
  <c r="H14" i="72"/>
  <c r="G12" i="72"/>
  <c r="H15" i="72"/>
  <c r="H18" i="72"/>
  <c r="E5" i="72"/>
  <c r="F7" i="72"/>
  <c r="F9" i="72"/>
  <c r="F11" i="72"/>
  <c r="F13" i="72"/>
  <c r="F15" i="72"/>
  <c r="F17" i="72"/>
  <c r="F19" i="72"/>
  <c r="F21" i="72"/>
  <c r="F23" i="72"/>
  <c r="F25" i="72"/>
  <c r="F27" i="72"/>
  <c r="G5" i="72" l="1"/>
  <c r="H5" i="72"/>
  <c r="F5" i="72"/>
  <c r="B7" i="65"/>
  <c r="C7" i="65"/>
  <c r="D7" i="65"/>
  <c r="E7" i="65"/>
  <c r="B15" i="65"/>
  <c r="C15" i="65"/>
  <c r="D15" i="65"/>
  <c r="E15" i="65"/>
  <c r="A33" i="63"/>
  <c r="A32" i="63" s="1"/>
  <c r="A31" i="63" s="1"/>
  <c r="A30" i="63" s="1"/>
  <c r="A29" i="63" s="1"/>
  <c r="A28" i="63" s="1"/>
  <c r="A27" i="63" s="1"/>
  <c r="A26" i="63" s="1"/>
  <c r="A25" i="63" s="1"/>
  <c r="A24" i="63" s="1"/>
  <c r="A23" i="63" s="1"/>
  <c r="A22" i="63" s="1"/>
  <c r="A21" i="63" s="1"/>
  <c r="A20" i="63" s="1"/>
  <c r="A19" i="63" s="1"/>
  <c r="A18" i="63" s="1"/>
  <c r="A17" i="63" s="1"/>
  <c r="A16" i="63" s="1"/>
  <c r="A15" i="63" s="1"/>
  <c r="A14" i="63" s="1"/>
  <c r="A13" i="63" s="1"/>
  <c r="A12" i="63" s="1"/>
  <c r="A11" i="63" s="1"/>
  <c r="A10" i="63" s="1"/>
  <c r="A9" i="63" s="1"/>
  <c r="A8" i="63" s="1"/>
  <c r="A7" i="63" s="1"/>
  <c r="A11" i="58" l="1"/>
  <c r="A10" i="58" s="1"/>
  <c r="A9" i="58" s="1"/>
  <c r="A8" i="58" s="1"/>
  <c r="A7" i="58" s="1"/>
  <c r="A6" i="58" s="1"/>
  <c r="A5" i="58" s="1"/>
  <c r="B5" i="44" l="1"/>
  <c r="E5" i="44"/>
  <c r="D5" i="44"/>
  <c r="C6" i="44" l="1"/>
  <c r="C5" i="44"/>
</calcChain>
</file>

<file path=xl/sharedStrings.xml><?xml version="1.0" encoding="utf-8"?>
<sst xmlns="http://schemas.openxmlformats.org/spreadsheetml/2006/main" count="462" uniqueCount="361">
  <si>
    <t>Voir texte de l'annexe au chapitre pour les références bibliographiques complètes liées à ces estimations</t>
  </si>
  <si>
    <t>Chine</t>
  </si>
  <si>
    <t>Population mondiale (en milliards d'habitants)</t>
  </si>
  <si>
    <t>Amérique du Nord</t>
  </si>
  <si>
    <t>Europe</t>
  </si>
  <si>
    <t>Japon</t>
  </si>
  <si>
    <t>Bottom 50% wealth share</t>
  </si>
  <si>
    <t>Middle 40% wealth share</t>
  </si>
  <si>
    <t>Top 10% wealth share</t>
  </si>
  <si>
    <t>Top 1% wealth share</t>
  </si>
  <si>
    <t>T. Piketty, Une brève histoire de l'égalité, Seuil, 2021</t>
  </si>
  <si>
    <t>Attention: les estimations présentées dans ce classeur sont fragiles et doivent être interprétées avec prudence</t>
  </si>
  <si>
    <t>Graphiques et tableaux du livre</t>
  </si>
  <si>
    <t>Taux d'alphabétisation</t>
  </si>
  <si>
    <t>Espérance de vie à un an</t>
  </si>
  <si>
    <t>Espérance de vie à la naissance</t>
  </si>
  <si>
    <t>Données utilisées pour le graphique sur l'espérance de vie et l'alaphabétisation dans le monde 1820-2020</t>
  </si>
  <si>
    <t>Revenu moyen par mois et par habitant (en euros 2020)</t>
  </si>
  <si>
    <t>Données utilisées pour le graphique sur la population et le revenu moyen dans le monde 1700-2020</t>
  </si>
  <si>
    <t>Total</t>
  </si>
  <si>
    <t>Taux effectif d'imposition</t>
  </si>
  <si>
    <t>Multiple du patrimoine moyen</t>
  </si>
  <si>
    <t>Multiple du revenu moyen</t>
  </si>
  <si>
    <r>
      <rPr>
        <b/>
        <sz val="14"/>
        <rFont val="Arial"/>
        <family val="2"/>
      </rPr>
      <t xml:space="preserve">Lacoste : impôt progressif sur l'héritage     </t>
    </r>
    <r>
      <rPr>
        <b/>
        <i/>
        <sz val="14"/>
        <rFont val="Arial"/>
        <family val="2"/>
      </rPr>
      <t xml:space="preserve">               </t>
    </r>
    <r>
      <rPr>
        <i/>
        <sz val="14"/>
        <rFont val="Arial"/>
        <family val="2"/>
      </rPr>
      <t>(Du droit national d'hérédité, 1792)</t>
    </r>
  </si>
  <si>
    <r>
      <rPr>
        <b/>
        <sz val="14"/>
        <rFont val="Arial"/>
        <family val="2"/>
      </rPr>
      <t>Graslin : impôt progressif sur le revenu</t>
    </r>
    <r>
      <rPr>
        <sz val="14"/>
        <rFont val="Arial"/>
        <family val="2"/>
      </rPr>
      <t xml:space="preserve">                    (</t>
    </r>
    <r>
      <rPr>
        <i/>
        <sz val="14"/>
        <rFont val="Arial"/>
        <family val="2"/>
      </rPr>
      <t>Essai analytique sur la richesse et l'impôt</t>
    </r>
    <r>
      <rPr>
        <sz val="14"/>
        <rFont val="Arial"/>
        <family val="2"/>
      </rPr>
      <t>, 1767)</t>
    </r>
  </si>
  <si>
    <t>Bottom 50%</t>
  </si>
  <si>
    <t>Middle 40%</t>
  </si>
  <si>
    <t>Top 1%</t>
  </si>
  <si>
    <t>Top 10%</t>
  </si>
  <si>
    <t>France</t>
  </si>
  <si>
    <t>Données utilisées pour le graphique sur la répartition des revenus en France</t>
  </si>
  <si>
    <t>Europe (FR-RU-SU)</t>
  </si>
  <si>
    <t>Suède</t>
  </si>
  <si>
    <t>Royaume-Uni</t>
  </si>
  <si>
    <t>(1880-1914)</t>
  </si>
  <si>
    <t>Données utilisées pour le graphique sur l'inégalité des patrimoines dans les sociétés de propriétaires</t>
  </si>
  <si>
    <t>Top 10% income share</t>
  </si>
  <si>
    <t>Middle 40% income share</t>
  </si>
  <si>
    <t>Bottom 50% income share</t>
  </si>
  <si>
    <t>Top 1% Paris</t>
  </si>
  <si>
    <t>Bottom 50% Paris</t>
  </si>
  <si>
    <t>Données utilisées pour les graphique sur la répartition de la propriété en France, au Royaume-Uni, en Suède et aux Etats-Unis</t>
  </si>
  <si>
    <t>Part des noms nobles dans nombre total de décès</t>
  </si>
  <si>
    <t>Part des noms nobles dans le montant total des successions</t>
  </si>
  <si>
    <t>Part des noms nobles dans le top 1% des successions</t>
  </si>
  <si>
    <t>Part des noms nobles dans le top 0,1% des successions</t>
  </si>
  <si>
    <t>Données utilisées pour le graphique sur la noblesse et les successions parisiennes 1780-1910</t>
  </si>
  <si>
    <t>Données utilisées pour le graphique sur les sociétés esclavagistes atlantiques</t>
  </si>
  <si>
    <t>Proportion d'esclaves dans la population totale</t>
  </si>
  <si>
    <t>Sud E.U. 1800</t>
  </si>
  <si>
    <t>Sud E.U. 1860</t>
  </si>
  <si>
    <t>Brésil     1750</t>
  </si>
  <si>
    <t>Brésil      1880</t>
  </si>
  <si>
    <t>Jamaïque 1830</t>
  </si>
  <si>
    <t>Barbades 1830</t>
  </si>
  <si>
    <t>Martinique 1790</t>
  </si>
  <si>
    <t>Guadeloupe 1790</t>
  </si>
  <si>
    <t>St Domingue 1790</t>
  </si>
  <si>
    <t>Données sur la population à Saint-Domingue 1680-1790</t>
  </si>
  <si>
    <t>(milliers)</t>
  </si>
  <si>
    <t>Noirs esclaves</t>
  </si>
  <si>
    <t>Noirs libres</t>
  </si>
  <si>
    <t>Blancs</t>
  </si>
  <si>
    <t>Données sur l'esclavage euro-américain</t>
  </si>
  <si>
    <t>(millions)</t>
  </si>
  <si>
    <t>Antilles françaises et britanniques</t>
  </si>
  <si>
    <t>Sud des Etats-Unis</t>
  </si>
  <si>
    <t>Brésil</t>
  </si>
  <si>
    <t>Cuba</t>
  </si>
  <si>
    <t>Voir Capital et idéologie, graphique 0.2. Voir également annexe C&amp;I pour les références bibliographiques complètes liées à ces estimations</t>
  </si>
  <si>
    <t>Voir Capital et idéologie, graphique 0.1. Voir également annexe C&amp;I pour les références bibliographiques complètes liées à ces estimations</t>
  </si>
  <si>
    <t>Voir Capital et idéologie, graphiques 4.1-4.2, 5.4-5.5. Voir également annexe C&amp;I pour les références bibliographiques complètes liées à ces estimations</t>
  </si>
  <si>
    <t>Voir Capital et idéologie, graphique 6.4. Voir également annexe C&amp;I pour les références bibliographiques complètes liées à ces estimations</t>
  </si>
  <si>
    <t>Voir Capital et idéologie, graphique 6.1. Voir également annexe C&amp;I pour les références bibliographiques complètes liées à ces estimations</t>
  </si>
  <si>
    <t>Voir Capital et idéologie, graphique 6.2. Voir également annexe C&amp;I pour les références bibliographiques complètes liées à ces estimations</t>
  </si>
  <si>
    <t>Données utilisées pour les graphiques sur la part du top 10% et du top 1% en perspective historique</t>
  </si>
  <si>
    <t>Part du top 10% dans le revenu total</t>
  </si>
  <si>
    <t>Suède     1980</t>
  </si>
  <si>
    <t>Europe 1910</t>
  </si>
  <si>
    <t>Algérie      1930</t>
  </si>
  <si>
    <t>Algérie      1950</t>
  </si>
  <si>
    <t>Afrique du sud 1950</t>
  </si>
  <si>
    <t>Afrique du sud 1990</t>
  </si>
  <si>
    <t>Reunion 1960</t>
  </si>
  <si>
    <t>Reunion 1986</t>
  </si>
  <si>
    <t>Reunion 2018</t>
  </si>
  <si>
    <t>Martinique 1986</t>
  </si>
  <si>
    <t>Martinique 2018</t>
  </si>
  <si>
    <t>France 1910</t>
  </si>
  <si>
    <t>France 1945</t>
  </si>
  <si>
    <t>France 2018</t>
  </si>
  <si>
    <t>Haïti       1780</t>
  </si>
  <si>
    <t>Données utilisées pour le graphique sur l'inégalité face à l'éducation</t>
  </si>
  <si>
    <t>Algérie 1950</t>
  </si>
  <si>
    <t>Données utilisées pour le graphique sur le capital étranger net 1810-2020</t>
  </si>
  <si>
    <t>Allemagne</t>
  </si>
  <si>
    <t>Etats-Unis</t>
  </si>
  <si>
    <t>Voir Capital et idéologie, graphique 7.3. Voir également annexe C&amp;I pour les références bibliographiques complètes liées à ces estimations</t>
  </si>
  <si>
    <t>Europe 2020</t>
  </si>
  <si>
    <t>Etats-Unis 2020</t>
  </si>
  <si>
    <t>Brésil     2020</t>
  </si>
  <si>
    <t>Moy.Orient 2020</t>
  </si>
  <si>
    <t>Afrique du sud 2020</t>
  </si>
  <si>
    <t>Voir Capital et idéologie, graphique 7.8. Voir également annexe C&amp;I pour les références bibliographiques complètes liées à ces estimations</t>
  </si>
  <si>
    <t>France 2020</t>
  </si>
  <si>
    <t>Données utilisées sur la structure des basses castes en Inde</t>
  </si>
  <si>
    <t>ST</t>
  </si>
  <si>
    <t>SC</t>
  </si>
  <si>
    <t>SC+ST</t>
  </si>
  <si>
    <t>OBC</t>
  </si>
  <si>
    <t>SC+ST +OBC</t>
  </si>
  <si>
    <t>Données utilisées sur basses castes et inégalités en perspective comparative</t>
  </si>
  <si>
    <t>India: per capita expenditure SC-ST/rest of pop</t>
  </si>
  <si>
    <t xml:space="preserve">US: per capita income black/white </t>
  </si>
  <si>
    <t>South Africa: per capita income black/white</t>
  </si>
  <si>
    <t>US: per capita income black/white (mean income of mean with positive earnings)</t>
  </si>
  <si>
    <t>US: per capita income black/white (median income of all men)</t>
  </si>
  <si>
    <t>Voir Capital et idéologie, graphique 2.2. Voir également annexe C&amp;I pour les références bibliographiques complètes liées à ces estimations</t>
  </si>
  <si>
    <t>Données utilisées pour le graphique sur l'évolution du suffrage censitaire en Europe</t>
  </si>
  <si>
    <t xml:space="preserve">Part des électeurs dans la population adulte masculine </t>
  </si>
  <si>
    <t>Royame-Uni</t>
  </si>
  <si>
    <t>Voir Capital et idéologie, graphique 5.3. Voir également annexe C&amp;I pour les références bibliographiques complètes liées à ces estimations</t>
  </si>
  <si>
    <t>Voir Capital et idéologie, graphique 5.6. Voir également annexe C&amp;I pour les références bibliographiques complètes liées à ces estimations</t>
  </si>
  <si>
    <t>Voir Capital et idéologie, graphique 8.5. Voir également annexe C&amp;I pour les références bibliographiques complètes liées à ces estimations</t>
  </si>
  <si>
    <t>Voir Capital et idéologie, graphique 8.6. Voir également annexe C&amp;I pour les références bibliographiques complètes liées à ces estimations</t>
  </si>
  <si>
    <t>Données utilisées sur la capacité fiscale des Etats</t>
  </si>
  <si>
    <t>Recettes fiscales par habitant en journées de salaire urbain (manœuvre non qualifié)</t>
  </si>
  <si>
    <t>Angleterre</t>
  </si>
  <si>
    <t>Prusse</t>
  </si>
  <si>
    <t>Empire ottoman</t>
  </si>
  <si>
    <t>Empire chinois</t>
  </si>
  <si>
    <t>Voir Capital et idéologie, graphique 9.2. Voir également annexe C&amp;I pour les références bibliographiques complètes liées à ces estimations</t>
  </si>
  <si>
    <t>1990-2020</t>
  </si>
  <si>
    <t>1950-1990</t>
  </si>
  <si>
    <t>1910-1950</t>
  </si>
  <si>
    <t>1870-1910</t>
  </si>
  <si>
    <t>Germany</t>
  </si>
  <si>
    <t>UK</t>
  </si>
  <si>
    <t>US</t>
  </si>
  <si>
    <t>1932-1980</t>
  </si>
  <si>
    <t>1900-1932</t>
  </si>
  <si>
    <t>Italie</t>
  </si>
  <si>
    <t>Average</t>
  </si>
  <si>
    <t>Japan</t>
  </si>
  <si>
    <t>Données utilisées pour le graphique sur le taux marginal supérieur de l'impot sur le revenu</t>
  </si>
  <si>
    <t>Données utilisées pour le graphique sur le taux marginal supérieur de l'impot sur les successions</t>
  </si>
  <si>
    <t>Top400</t>
  </si>
  <si>
    <t>Top 0.001%</t>
  </si>
  <si>
    <t>Top 0.01%</t>
  </si>
  <si>
    <t>Top 0.1%</t>
  </si>
  <si>
    <t>Top 0.5%</t>
  </si>
  <si>
    <t>Top 5%</t>
  </si>
  <si>
    <t>Bottom 90%</t>
  </si>
  <si>
    <t>All</t>
  </si>
  <si>
    <r>
      <t xml:space="preserve">(% of </t>
    </r>
    <r>
      <rPr>
        <sz val="12"/>
        <color theme="1"/>
        <rFont val="Arial"/>
        <family val="2"/>
      </rPr>
      <t>pre-tax income</t>
    </r>
    <r>
      <rPr>
        <sz val="12"/>
        <color theme="1"/>
        <rFont val="Arial"/>
        <family val="2"/>
      </rPr>
      <t>)</t>
    </r>
  </si>
  <si>
    <t>Population: equal-split individuals (20+)</t>
  </si>
  <si>
    <t>[11]</t>
  </si>
  <si>
    <t>[10]</t>
  </si>
  <si>
    <t>[9]</t>
  </si>
  <si>
    <t>[8]</t>
  </si>
  <si>
    <t>[7]</t>
  </si>
  <si>
    <t>[6]</t>
  </si>
  <si>
    <t>[5]</t>
  </si>
  <si>
    <t>[4]</t>
  </si>
  <si>
    <t>[3]</t>
  </si>
  <si>
    <t>[2]</t>
  </si>
  <si>
    <t>[1]</t>
  </si>
  <si>
    <t>Average tax rates by pre-tax income group</t>
  </si>
  <si>
    <t>Séries utilisées pour le graphique sur la progressivité fiscale réelle aux Etats-Unis</t>
  </si>
  <si>
    <t>Autres dépenses sociales</t>
  </si>
  <si>
    <t>Retraites</t>
  </si>
  <si>
    <t>Santé</t>
  </si>
  <si>
    <t>Education</t>
  </si>
  <si>
    <t>Total recettes fiscales (moyenne RU-FR-AL-SU)</t>
  </si>
  <si>
    <t>Transfers sociaux</t>
  </si>
  <si>
    <t>Défence, police, justice, etc.</t>
  </si>
  <si>
    <t>Données sur la montée de l'Etat social en Europe 1870-2015 (moyenne Royaume-Uni, France, Suède, Allemagne; répartition des recettes fiscales; le total des dépenses publiques peut être légèrement différent, en général un peu plus élevé)</t>
  </si>
  <si>
    <t>Voir Capital et idéologie, graphique 10.15. Voir également annexe C&amp;I pour les références bibliographiques complètes liées à ces estimations</t>
  </si>
  <si>
    <t>Voir Capital et idéologie, graphique 10.11. Voir également annexe C&amp;I pour les références bibliographiques complètes liées à ces estimations</t>
  </si>
  <si>
    <t>Voir Capital et idéologie, graphique 10.12. Voir également annexe C&amp;I pour les références bibliographiques complètes liées à ces estimations</t>
  </si>
  <si>
    <t>Voir Capital et idéologie, graphique 10.13. Voir également annexe C&amp;I pour les références bibliographiques complètes liées à ces estimations</t>
  </si>
  <si>
    <t>1980-2020</t>
  </si>
  <si>
    <t>Top marginal income tax rate in rich countries, 1900-2020</t>
  </si>
  <si>
    <t>Top inheritance tax in rich countries, 1900-2020</t>
  </si>
  <si>
    <t>Voir Capital et idéologie, graphique 7.9. Voir également annexe C&amp;I pour les références bibliographiques complètes liées à ces estimations</t>
  </si>
  <si>
    <t xml:space="preserve">Voir texte du livre pour une discussion interprétative </t>
  </si>
  <si>
    <t>(2010-2020)</t>
  </si>
  <si>
    <t>Voir Capital et idéologie, graphique 10.8. Voir également annexe C&amp;I pour les références bibliographiques complètes liées à ces estimations</t>
  </si>
  <si>
    <t>Percentile</t>
  </si>
  <si>
    <t>Top income tax rate</t>
  </si>
  <si>
    <t>Inégalité (top 1% income share)</t>
  </si>
  <si>
    <t>Croissance revenu national /habitant</t>
  </si>
  <si>
    <t>Europe occidentale</t>
  </si>
  <si>
    <t>Données utilisées pour les graphiques sur croissance, inégalités et impôt progressif aux Etats-Unis et en Europe</t>
  </si>
  <si>
    <t>Voir Capital et idéologie, graphique 11.12. Voir également annexe C&amp;I pour les références bibliographiques complètes liées à ces estimations</t>
  </si>
  <si>
    <t>P99.9-100</t>
  </si>
  <si>
    <t>P99.5-99.9</t>
  </si>
  <si>
    <t>P99-99.5</t>
  </si>
  <si>
    <t>P95-99</t>
  </si>
  <si>
    <t>P90-95</t>
  </si>
  <si>
    <t>P80-90</t>
  </si>
  <si>
    <t>P70-80</t>
  </si>
  <si>
    <t>P60-70</t>
  </si>
  <si>
    <t>P50-60</t>
  </si>
  <si>
    <t>P40-50</t>
  </si>
  <si>
    <t>P30-40</t>
  </si>
  <si>
    <t>P20-30</t>
  </si>
  <si>
    <t>P10-20</t>
  </si>
  <si>
    <t>P0-10</t>
  </si>
  <si>
    <t>Deposits</t>
  </si>
  <si>
    <t>Financial assets (excl. Deposits)</t>
  </si>
  <si>
    <t>Business assets</t>
  </si>
  <si>
    <t>Net
 Housing</t>
  </si>
  <si>
    <t>Voir Capital et idéologie, graphique 11.17. Voir également annexe C&amp;I pour les références bibliographiques complètes liées à ces estimations</t>
  </si>
  <si>
    <t>Séries de données utilisées pour la composition des patrimoines France 2018</t>
  </si>
  <si>
    <t xml:space="preserve">Taux marginal d'imposition         </t>
  </si>
  <si>
    <t>Impôt sur les successions (taux marginal d'imposition)</t>
  </si>
  <si>
    <t>Impôt annuel sur la propriété (taux marginal d'imposition)</t>
  </si>
  <si>
    <t>Tableau supplémentaire: calcul des taux marginaux implicites</t>
  </si>
  <si>
    <t>Multiple du revenu                     moyen</t>
  </si>
  <si>
    <t>Impôt sur les successions (taux effectif d'imposition)</t>
  </si>
  <si>
    <t>Impôt annuel sur la propriété (taux effectif d'imposition)</t>
  </si>
  <si>
    <t>…</t>
  </si>
  <si>
    <t>Assemblée nationale Pays D</t>
  </si>
  <si>
    <t>Assemblée nationale Pays C</t>
  </si>
  <si>
    <t>Assemblée nationale Pays B</t>
  </si>
  <si>
    <t>Assemblée nationale Pays A</t>
  </si>
  <si>
    <t>Investissement moyen</t>
  </si>
  <si>
    <t>Données utilisées pour le graphique sur la répartition de l'investissement éducatif en France</t>
  </si>
  <si>
    <t>Voir Capital et idéologie, graphique 17.1. Voir également annexe C&amp;I pour les références bibliographiques complètes liées à ces estimations</t>
  </si>
  <si>
    <t>Données utilisées pour les graphique sur la répartition de la propriété en France, au Royaume-Uni et en Suède</t>
  </si>
  <si>
    <t>year for share=50%</t>
  </si>
  <si>
    <t>b=</t>
  </si>
  <si>
    <t>a=</t>
  </si>
  <si>
    <t>P90-100</t>
  </si>
  <si>
    <t>P50-90</t>
  </si>
  <si>
    <t>P0-50</t>
  </si>
  <si>
    <t xml:space="preserve">top 0.1% </t>
  </si>
  <si>
    <t>top 1%</t>
  </si>
  <si>
    <t xml:space="preserve"> top 10%</t>
  </si>
  <si>
    <t xml:space="preserve"> top 50%</t>
  </si>
  <si>
    <t>bottom 50%</t>
  </si>
  <si>
    <t>Proportion of women in</t>
  </si>
  <si>
    <t>USA</t>
  </si>
  <si>
    <t>Séries de données utilisées pour les graphiques sur les top 10% et bottom 50% income shares Europe vs US 1900-2020</t>
  </si>
  <si>
    <t>Voir Capital et idéologie, graphiques 10.2 et 11.2. Voir également annexe C&amp;I pour les références bibliographiques complètes liées à ces estimations</t>
  </si>
  <si>
    <t>(USA: séries mises à jour WID.world 22-03-2021) (Europe: T10: moyenne FR-UK-GE-SW, voir graphique 10.2; B50-M40 ajustés sur FR, voir graphique 11.2)</t>
  </si>
  <si>
    <t>Europe (moyenne FR-RU-SU)</t>
  </si>
  <si>
    <t>Séries de données utilisées pour les graphiques sur les top 10% et bottom 50% wealth shares Europe vs US 1900-2020</t>
  </si>
  <si>
    <t>Europe (1913)</t>
  </si>
  <si>
    <t>Données utilisées pour la graphique sur la concentration de la propriété</t>
  </si>
  <si>
    <t>Voir Capital et idéologie, graphique 13.10. Voir également annexe C&amp;I pour les références bibliographiques complètes liées à ces estimations</t>
  </si>
  <si>
    <t>Europe (2020)</t>
  </si>
  <si>
    <t>Etats-Unis (2020)</t>
  </si>
  <si>
    <t>(USA: séries mises à jour WID.world 22-03-2021) (Europe: T10: moyenne FR-UK-SW, voir graphique 10.2; B50-M40 ajustés sur FR, voir graphique 11.2)</t>
  </si>
  <si>
    <t>Données utilisées pour la part des femmes dans les hauts revenus en France</t>
  </si>
  <si>
    <t>2010-2018</t>
  </si>
  <si>
    <t>2000-2009</t>
  </si>
  <si>
    <t>1990-1999</t>
  </si>
  <si>
    <t>1980-1989</t>
  </si>
  <si>
    <t>1970-1979</t>
  </si>
  <si>
    <t>Low-income countries (trade tax/GDP)</t>
  </si>
  <si>
    <t>Low-income countries (tax/GDP)</t>
  </si>
  <si>
    <t>High-income countries (trade tax/GDP)</t>
  </si>
  <si>
    <t>High-income countries (tax/GDP)</t>
  </si>
  <si>
    <t>All tax revenues, including central govt, local govt and social contributions</t>
  </si>
  <si>
    <t>Données utilisées sur les recettes fiscales des pays à bas revenus vs pays à hauts revenus</t>
  </si>
  <si>
    <t>Suisse</t>
  </si>
  <si>
    <t xml:space="preserve">Allemagne </t>
  </si>
  <si>
    <t>Moyenne pays riches (19 pays)</t>
  </si>
  <si>
    <t>Zone euro (Allemagne-France)</t>
  </si>
  <si>
    <t>Bilan banque centrale en % PIB</t>
  </si>
  <si>
    <t>Voir Capital et idéologie, graphiques 13.11. Voir également annexe C&amp;I pour les références bibliographiques complètes liées à ces estimations</t>
  </si>
  <si>
    <t>Source: WIR2018: Figure 3.1.5.</t>
  </si>
  <si>
    <t>China</t>
  </si>
  <si>
    <t>Public</t>
  </si>
  <si>
    <t>Private</t>
  </si>
  <si>
    <t>Foreign</t>
  </si>
  <si>
    <t>Haïti 1780</t>
  </si>
  <si>
    <t>Algérie 1930</t>
  </si>
  <si>
    <t>Données utilisées pour le graphique sur l'inégalité dans les sociétés coloniales et esclavagistes</t>
  </si>
  <si>
    <t>Voir Capital et idéologie, graphique 7.2. Voir également annexe C&amp;I pour les références bibliographiques complètes liées à ces estimations</t>
  </si>
  <si>
    <t>Voir Capital et idéologie, graphique 4.3. Voir également annexe C&amp;I pour les références bibliographiques complètes liées à ces estimations</t>
  </si>
  <si>
    <t>Voir également piketty.pse.ens.fr/ideologie et le texte du livre "Capital et idéologie" et de l'annexe correspondante pour les références bibliographiques complètes liées à ces estimations</t>
  </si>
  <si>
    <t>Voir Capital et idéologie, graphique 13.12. Voir également annexe C&amp;I pour les références bibliographiques complètes liées à ces estimations</t>
  </si>
  <si>
    <t>2010-2019</t>
  </si>
  <si>
    <t>1995-2020</t>
  </si>
  <si>
    <t>top 0,01%</t>
  </si>
  <si>
    <t>Slovaquie</t>
  </si>
  <si>
    <t>Rép.Tchèque</t>
  </si>
  <si>
    <t>Hongrie</t>
  </si>
  <si>
    <t>Pologne</t>
  </si>
  <si>
    <t>Croatia</t>
  </si>
  <si>
    <t>Bulgaria</t>
  </si>
  <si>
    <t>Romania</t>
  </si>
  <si>
    <t>Latvia</t>
  </si>
  <si>
    <t>Lithuania</t>
  </si>
  <si>
    <t>Estonia</t>
  </si>
  <si>
    <t>Slovenia</t>
  </si>
  <si>
    <t>Données utilisées pour le graphique sur flux entrants et sortants en Europe de l'Est</t>
  </si>
  <si>
    <t>Voir Capital et idéologie, graphique 12.10. Voir également annexe C&amp;I pour les références bibliographiques complètes liées à ces estimations</t>
  </si>
  <si>
    <t>Net foreign property income outflow (% GDP)</t>
  </si>
  <si>
    <t>Net budgetary balance inflow with EU (% GNI)</t>
  </si>
  <si>
    <t>Voir Capital et idéologie, graphique 12.6. Voir également annexe C&amp;I pour les références bibliographiques complètes liées à ces estimations</t>
  </si>
  <si>
    <t>Voir Capital et idéologie, graphique 12.7. Voir également annexe C&amp;I pour les références bibliographiques complètes liées à ces estimations</t>
  </si>
  <si>
    <t>Data Series on the share of public wealth in national wealth  1978-2020</t>
  </si>
  <si>
    <t>Séries de données sur la propriété des entreprises en Chine 1978-2020</t>
  </si>
  <si>
    <t>Voir Capital et idéologie, graphique 13.13. Voir également annexe C&amp;I pour les références bibliographiques complètes liées à ces estimations</t>
  </si>
  <si>
    <t>Données utilisées pour la graphique sur la redistribution de l'héritage</t>
  </si>
  <si>
    <t>Reste du monde</t>
  </si>
  <si>
    <t>Emissions &gt;9.1xmoyenne (top1%)</t>
  </si>
  <si>
    <t>Emissions &gt;2.3xmoyenne (top10%)</t>
  </si>
  <si>
    <t>Emissions &gt;moyenne</t>
  </si>
  <si>
    <t>Total des émissions</t>
  </si>
  <si>
    <t>Données utilisées pour la répartition mondiale des émissions carbone 2010-2018</t>
  </si>
  <si>
    <t>Voir Capital et idéologie, graphique 13.7. Voir également annexe C&amp;I pour les références bibliographiques complètes liées à ces estimations</t>
  </si>
  <si>
    <t>Nombre de salariés</t>
  </si>
  <si>
    <t>Données utilisées pour le graphique sur le socialisme participatif et le partage du pouvoir</t>
  </si>
  <si>
    <t>Application des formules décrites dans Capital et idéologie, chapitre 17</t>
  </si>
  <si>
    <t>Actionnaire unique salarié</t>
  </si>
  <si>
    <t>Actionnaire unique non salarié</t>
  </si>
  <si>
    <t>Plafond actionnaire unique (en % des droits de vote des actionnaires)</t>
  </si>
  <si>
    <t>Part des droits de vote allant à un actionnaire unique</t>
  </si>
  <si>
    <t>Droits de vote détenus par un actionnaire unique salarié</t>
  </si>
  <si>
    <t>Droits de vote détenus par un actionnaire unique non salarié</t>
  </si>
  <si>
    <t>Voir feuille DataG4</t>
  </si>
  <si>
    <t>Données utilisées pour le graphique sur le capital privé 1850-2020</t>
  </si>
  <si>
    <t>Données utilisées pour le graphique sur la dette publique 1850-2020</t>
  </si>
  <si>
    <t>College Attendance Rates</t>
  </si>
  <si>
    <t>Parent Income Rank</t>
  </si>
  <si>
    <t>Données utilisées pour le graphique sur l'accès aux universités aux Etats-Unis</t>
  </si>
  <si>
    <t>Voir Capital et idéologie, graphique 0.8. Voir également annexe C&amp;I pour les références bibliographiques complètes liées à ces estimations</t>
  </si>
  <si>
    <t>Données utilisées pour le graphique sur les tailles de bilan de banques centrales</t>
  </si>
  <si>
    <t>ECB https://www.ecb.europa.eu/pub/annual/balance/html/ecb.eurosystembalancesheet2020~0da47a656b.en.html</t>
  </si>
  <si>
    <t>% GDP</t>
  </si>
  <si>
    <t>FED bil $</t>
  </si>
  <si>
    <t>BCE bil €</t>
  </si>
  <si>
    <t>FED https://www.federalreserve.gov/monetarypolicy/bst_recenttrends.htm</t>
  </si>
  <si>
    <r>
      <t xml:space="preserve">Taux effectif d'imposition </t>
    </r>
    <r>
      <rPr>
        <sz val="13"/>
        <rFont val="Arial Narrow"/>
        <family val="2"/>
      </rPr>
      <t>(y compris cotisations sociales et carte carbone)</t>
    </r>
  </si>
  <si>
    <r>
      <t>Impôt progressif sur le revenu</t>
    </r>
    <r>
      <rPr>
        <sz val="14"/>
        <rFont val="Arial"/>
        <family val="2"/>
      </rPr>
      <t xml:space="preserve"> (financement du revenu de base, de la garantie d'emploi et de l'Etat social et écologique)</t>
    </r>
  </si>
  <si>
    <r>
      <t xml:space="preserve">Impôt progressif sur la propriété </t>
    </r>
    <r>
      <rPr>
        <sz val="14"/>
        <rFont val="Arial"/>
        <family val="2"/>
      </rPr>
      <t>(financement de la dotation en capital (héritage pour tous) versée à chaque jeune adulte)</t>
    </r>
  </si>
  <si>
    <t xml:space="preserve">Part des 50% les plus pauvres </t>
  </si>
  <si>
    <t xml:space="preserve">Part des 40% suivants </t>
  </si>
  <si>
    <t xml:space="preserve">Part des 10% les plus riches </t>
  </si>
  <si>
    <t xml:space="preserve">Part des 1% les plus riches </t>
  </si>
  <si>
    <r>
      <rPr>
        <b/>
        <sz val="12"/>
        <color theme="1"/>
        <rFont val="Arial"/>
        <family val="2"/>
      </rPr>
      <t>Note</t>
    </r>
    <r>
      <rPr>
        <sz val="12"/>
        <color theme="1"/>
        <rFont val="Arial"/>
        <family val="2"/>
      </rPr>
      <t xml:space="preserve">: les parts indiquées ici ont été calculés en supposant pour simplifier un héritage moyen égal au patrimoine moyen (voir formules); en pratique, cela peut varie suivant les périodes et les pays, mais en règle générale le ratio entre l'héritage moyen (égal au patrimoine moyen au décès en population stationnaire) et le patrimoine moyen est supérieur à un (voir au-delà de 1,5 en France pour la période récente; voir piketty.pse.ens.fr/inheritance), auquel cas les formules doivent être adaptées (ou bien l'héritage pour tous doit être fixé à 60% de l'héritage moyen). </t>
    </r>
  </si>
  <si>
    <t>Après redistribution de l'héritage</t>
  </si>
  <si>
    <t>(financement de l'héritage pour tous par un impôt successoral proportionnel à 60%)</t>
  </si>
  <si>
    <t>(financement de l'héritage pour tous par un impôt progressif sur la fortune et les successions)</t>
  </si>
  <si>
    <t>Données utilisées pour les graphique sur l'inégalité mondiale des revenus</t>
  </si>
  <si>
    <t>Ration Top 10%/Bottom 50%</t>
  </si>
  <si>
    <t>Voir Chancel-Piketty 2021 "Global Income Inequality 1820-2020: From Colonialism to Neo-Colonialism?"</t>
  </si>
  <si>
    <r>
      <t xml:space="preserve">Assemblée transnationale                                                                                                                                                    </t>
    </r>
    <r>
      <rPr>
        <sz val="14"/>
        <color theme="1"/>
        <rFont val="Arial"/>
        <family val="2"/>
      </rPr>
      <t xml:space="preserve">En charge des </t>
    </r>
    <r>
      <rPr>
        <b/>
        <sz val="14"/>
        <color theme="1"/>
        <rFont val="Arial"/>
        <family val="2"/>
      </rPr>
      <t>biens publics globaux</t>
    </r>
    <r>
      <rPr>
        <sz val="14"/>
        <color theme="1"/>
        <rFont val="Arial"/>
        <family val="2"/>
      </rPr>
      <t xml:space="preserve"> (climat, recherche, formation, travail, etc.) et de la </t>
    </r>
    <r>
      <rPr>
        <b/>
        <sz val="14"/>
        <color theme="1"/>
        <rFont val="Arial"/>
        <family val="2"/>
      </rPr>
      <t>justice fiscale globale</t>
    </r>
    <r>
      <rPr>
        <sz val="14"/>
        <color theme="1"/>
        <rFont val="Arial"/>
        <family val="2"/>
      </rPr>
      <t xml:space="preserve"> (impôts communs sur les plus hauts patrimoines et revenus et sur les plus grandes entreprises, taxes carbone)</t>
    </r>
  </si>
  <si>
    <t>(version SN: sans numérotation)</t>
  </si>
  <si>
    <t>La circulation de la propriété et l'impôt progressif</t>
  </si>
  <si>
    <t>Une nouvelle organisation de la mondialisation:                                                                        la démocratie transnationale</t>
  </si>
  <si>
    <r>
      <rPr>
        <b/>
        <sz val="12"/>
        <rFont val="Arial"/>
        <family val="2"/>
      </rPr>
      <t>Lecture.</t>
    </r>
    <r>
      <rPr>
        <sz val="12"/>
        <rFont val="Arial"/>
        <family val="2"/>
      </rPr>
      <t xml:space="preserve"> Dans le projet d'impôt progressif sur le revenu présenté par Graslin en 1767, le taux effectif d'imposition passe graduellement de 5% pour un revenu annuel de 150 livres tournois (environ la moitié du revenu moyen par adulte de l'époque) à 75% pour un revenu de 400 000 livres (environ 1300 fois le revenu moyen). On observe une progressivité comparable dans le projet d'impôt progressif sur l'héritage présenté par Lacoste en 1792.   </t>
    </r>
    <r>
      <rPr>
        <b/>
        <sz val="12"/>
        <rFont val="Arial"/>
        <family val="2"/>
      </rPr>
      <t>Sources:</t>
    </r>
    <r>
      <rPr>
        <sz val="12"/>
        <rFont val="Arial"/>
        <family val="2"/>
      </rPr>
      <t xml:space="preserve"> voir piketty.pse.ens.fr/egalite (tableau 1)</t>
    </r>
  </si>
  <si>
    <r>
      <rPr>
        <b/>
        <sz val="12"/>
        <rFont val="Arial"/>
        <family val="2"/>
      </rPr>
      <t>Lecture.</t>
    </r>
    <r>
      <rPr>
        <sz val="12"/>
        <rFont val="Arial"/>
        <family val="2"/>
      </rPr>
      <t xml:space="preserve"> Le système fiscal proposé comprend un impôt progressif sur la propriété (impôt annuel et impôt successoral) finançant une dotation en capital (héritage pour tous) à chaque jeune adulte et un impôt progressif sur le revenu (y compris cotisations sociales et carte individuelle sur les émissions carbone) finançant le revenu de base et l'Etat social et écologique (santé, éducation, retraites, chômage, énergie, etc.). Ce système de circulation de propriété est l'un des éléments constitutifs du socialisme participatif, avec le partage des droits de vote entre salariés et actionnaires dans les entreprises. </t>
    </r>
    <r>
      <rPr>
        <b/>
        <sz val="11.5"/>
        <rFont val="Arial Narrow"/>
        <family val="2"/>
      </rPr>
      <t>Note. D</t>
    </r>
    <r>
      <rPr>
        <sz val="11.5"/>
        <rFont val="Arial Narrow"/>
        <family val="2"/>
      </rPr>
      <t xml:space="preserve">ans l'exemple donné ici, l'impôt progressif sur la propriété prélève environ 5% du revenu national (4% pour l'impôt annuel et 1% pour l'impôt sucessoral, le tout permettant de financer une dotation en capital équivalente à 60% du patrimoine moyen versée à 25 ans) et l'impôt progressif sur le revenu environ 45% du revenu national (permettant de financer un système de revenu de base et de garantie d'emploi, à hauteur de 5% du revenu national, et l'Etat social et écologique à hauteur de 40% du revenu national).   </t>
    </r>
    <r>
      <rPr>
        <b/>
        <sz val="11.5"/>
        <rFont val="Arial Narrow"/>
        <family val="2"/>
      </rPr>
      <t>Sources</t>
    </r>
    <r>
      <rPr>
        <sz val="11.5"/>
        <rFont val="Arial Narrow"/>
        <family val="2"/>
      </rPr>
      <t>: voir piketty.pse.ens.fr/egalite (tableau 2)</t>
    </r>
  </si>
  <si>
    <r>
      <t xml:space="preserve">Lecture. </t>
    </r>
    <r>
      <rPr>
        <sz val="12"/>
        <color theme="1"/>
        <rFont val="Arial"/>
        <family val="2"/>
      </rPr>
      <t xml:space="preserve">Selon l'organisation proposée, les traités régulant la mondialisation (circulation des biens, des capitaux et des personnes) prévoient la création entre les pays concernés d'une Assemblée transnationale en charge des biens publics globaux (climat, recherche, formation, droit du travail, etc.) et de la justice fiscale globale (impôts communs sur les plus hauts patrimoines et revenus et sur les plus grandes entreprises, taxes carbone). </t>
    </r>
    <r>
      <rPr>
        <b/>
        <sz val="12"/>
        <color theme="1"/>
        <rFont val="Arial Narrow"/>
        <family val="2"/>
      </rPr>
      <t>Note.</t>
    </r>
    <r>
      <rPr>
        <sz val="12"/>
        <color theme="1"/>
        <rFont val="Arial Narrow"/>
        <family val="2"/>
      </rPr>
      <t xml:space="preserve"> Les pays A, B, etc. peuvent être des Etats comme la France, l'Allemagne, l'Italie, l'Espagne, etc., auquel cas l'Assemblée transnationale serait l'Assemblée européenne; ou bien les pays A, B, etc., peuvent être des Unions régionales comme l'Union européenne, l'Union africaine, etc., auquel cas l'Assemblée transnationale serait celle de l'Union euro-africaine. L'Assemblée transnationale peut être formée de députés issus des Parlements nationaux et/ou de députés transnationaux élus spécialement à cet effet, suivant les cas. </t>
    </r>
    <r>
      <rPr>
        <b/>
        <sz val="12"/>
        <color theme="1"/>
        <rFont val="Arial Narrow"/>
        <family val="2"/>
      </rPr>
      <t>Sources</t>
    </r>
    <r>
      <rPr>
        <sz val="12"/>
        <color theme="1"/>
        <rFont val="Arial Narrow"/>
        <family val="2"/>
      </rPr>
      <t>: voir piketty.pse.ens.fr/egalite (tableau 3)</t>
    </r>
  </si>
  <si>
    <r>
      <t>Quelques propositions d'impôt progressif en France au 18</t>
    </r>
    <r>
      <rPr>
        <b/>
        <vertAlign val="superscript"/>
        <sz val="20"/>
        <rFont val="Arial"/>
        <family val="2"/>
      </rPr>
      <t>e</t>
    </r>
    <r>
      <rPr>
        <b/>
        <sz val="20"/>
        <rFont val="Arial"/>
        <family val="2"/>
      </rPr>
      <t xml:space="preserve"> siècle</t>
    </r>
  </si>
  <si>
    <t>(dernière mise à jour: 30/6/2021)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</si>
</sst>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6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b/>
      <sz val="12"/>
      <color theme="1"/>
      <name val="Arial"/>
      <family val="2"/>
    </font>
    <font>
      <sz val="11"/>
      <color theme="1"/>
      <name val="Calibri"/>
      <family val="2"/>
      <scheme val="minor"/>
    </font>
    <font>
      <sz val="12"/>
      <color theme="1"/>
      <name val="Calibri"/>
      <family val="2"/>
      <scheme val="minor"/>
    </font>
    <font>
      <sz val="10"/>
      <name val="Arial"/>
      <family val="2"/>
    </font>
    <font>
      <b/>
      <sz val="12"/>
      <name val="Arial"/>
      <family val="2"/>
    </font>
    <font>
      <sz val="12"/>
      <color indexed="8"/>
      <name val="Calibri"/>
      <family val="2"/>
    </font>
    <font>
      <b/>
      <sz val="11"/>
      <color theme="1"/>
      <name val="Arial"/>
      <family val="2"/>
    </font>
    <font>
      <b/>
      <sz val="10"/>
      <name val="Arial"/>
      <family val="2"/>
    </font>
    <font>
      <sz val="12"/>
      <color indexed="24"/>
      <name val="Arial"/>
      <family val="2"/>
    </font>
    <font>
      <sz val="14"/>
      <name val="Arial"/>
      <family val="2"/>
    </font>
    <font>
      <sz val="8"/>
      <color indexed="24"/>
      <name val="Arial"/>
      <family val="2"/>
    </font>
    <font>
      <sz val="10"/>
      <color indexed="24"/>
      <name val="Arial Narrow"/>
      <family val="2"/>
    </font>
    <font>
      <sz val="14"/>
      <name val="Arial Narrow"/>
      <family val="2"/>
    </font>
    <font>
      <sz val="14"/>
      <color indexed="8"/>
      <name val="Arial Narrow"/>
      <family val="2"/>
    </font>
    <font>
      <b/>
      <i/>
      <sz val="14"/>
      <name val="Arial"/>
      <family val="2"/>
    </font>
    <font>
      <sz val="10"/>
      <name val="Arial Narrow"/>
      <family val="2"/>
    </font>
    <font>
      <b/>
      <sz val="14"/>
      <name val="Arial"/>
      <family val="2"/>
    </font>
    <font>
      <i/>
      <sz val="14"/>
      <name val="Arial"/>
      <family val="2"/>
    </font>
    <font>
      <sz val="16"/>
      <color indexed="24"/>
      <name val="Arial"/>
      <family val="2"/>
    </font>
    <font>
      <b/>
      <sz val="16"/>
      <name val="Arial"/>
      <family val="2"/>
    </font>
    <font>
      <sz val="10"/>
      <color indexed="24"/>
      <name val="Arial"/>
      <family val="2"/>
    </font>
    <font>
      <b/>
      <sz val="10"/>
      <color indexed="8"/>
      <name val="Arial"/>
      <family val="2"/>
    </font>
    <font>
      <sz val="11"/>
      <color theme="1"/>
      <name val="Arial"/>
      <family val="2"/>
    </font>
    <font>
      <sz val="11"/>
      <name val="Arial"/>
      <family val="2"/>
    </font>
    <font>
      <sz val="11"/>
      <name val="Calibri"/>
      <family val="2"/>
    </font>
    <font>
      <sz val="12"/>
      <color theme="1"/>
      <name val="Arial Narrow"/>
      <family val="2"/>
    </font>
    <font>
      <sz val="10"/>
      <name val="Arial"/>
      <family val="2"/>
    </font>
    <font>
      <sz val="10"/>
      <color theme="1"/>
      <name val="Arial"/>
      <family val="2"/>
    </font>
    <font>
      <b/>
      <sz val="14"/>
      <color theme="1"/>
      <name val="Arial"/>
      <family val="2"/>
    </font>
    <font>
      <u/>
      <sz val="12"/>
      <color indexed="12"/>
      <name val="Calibri"/>
      <family val="2"/>
    </font>
    <font>
      <u/>
      <sz val="12"/>
      <color indexed="12"/>
      <name val="Arial"/>
      <family val="2"/>
    </font>
    <font>
      <sz val="10"/>
      <color theme="1"/>
      <name val="Arial"/>
      <family val="2"/>
    </font>
    <font>
      <i/>
      <sz val="9"/>
      <name val="Arial"/>
      <family val="2"/>
    </font>
    <font>
      <b/>
      <sz val="11.5"/>
      <name val="Arial Narrow"/>
      <family val="2"/>
    </font>
    <font>
      <sz val="11.5"/>
      <name val="Arial Narrow"/>
      <family val="2"/>
    </font>
    <font>
      <sz val="13"/>
      <name val="Arial Narrow"/>
      <family val="2"/>
    </font>
    <font>
      <b/>
      <sz val="12"/>
      <color theme="1"/>
      <name val="Arial Narrow"/>
      <family val="2"/>
    </font>
    <font>
      <b/>
      <sz val="13"/>
      <color theme="1"/>
      <name val="Arial"/>
      <family val="2"/>
    </font>
    <font>
      <b/>
      <sz val="14"/>
      <color theme="1"/>
      <name val="Arial"/>
      <family val="2"/>
    </font>
    <font>
      <sz val="14"/>
      <color theme="1"/>
      <name val="Arial"/>
      <family val="2"/>
    </font>
    <font>
      <sz val="11"/>
      <name val="Arial"/>
      <family val="2"/>
    </font>
    <font>
      <sz val="11"/>
      <name val="Calibri"/>
      <family val="2"/>
    </font>
    <font>
      <sz val="10"/>
      <name val="Arial"/>
      <family val="2"/>
      <charset val="238"/>
    </font>
    <font>
      <b/>
      <sz val="10"/>
      <color theme="1"/>
      <name val="Arial"/>
      <family val="2"/>
    </font>
    <font>
      <b/>
      <sz val="20"/>
      <name val="Arial"/>
      <family val="2"/>
    </font>
    <font>
      <b/>
      <vertAlign val="superscript"/>
      <sz val="20"/>
      <name val="Arial"/>
      <family val="2"/>
    </font>
    <font>
      <sz val="20"/>
      <color indexed="24"/>
      <name val="Arial"/>
      <family val="2"/>
    </font>
    <font>
      <b/>
      <sz val="20"/>
      <color theme="1"/>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5">
    <border>
      <left/>
      <right/>
      <top/>
      <bottom/>
      <diagonal/>
    </border>
    <border>
      <left/>
      <right style="thick">
        <color auto="1"/>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right/>
      <top style="thick">
        <color auto="1"/>
      </top>
      <bottom/>
      <diagonal/>
    </border>
    <border>
      <left/>
      <right/>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auto="1"/>
      </bottom>
      <diagonal/>
    </border>
    <border>
      <left style="medium">
        <color auto="1"/>
      </left>
      <right style="thick">
        <color auto="1"/>
      </right>
      <top/>
      <bottom style="medium">
        <color auto="1"/>
      </bottom>
      <diagonal/>
    </border>
    <border>
      <left style="medium">
        <color auto="1"/>
      </left>
      <right style="thick">
        <color auto="1"/>
      </right>
      <top/>
      <bottom/>
      <diagonal/>
    </border>
    <border>
      <left style="medium">
        <color auto="1"/>
      </left>
      <right style="thick">
        <color auto="1"/>
      </right>
      <top style="thick">
        <color auto="1"/>
      </top>
      <bottom/>
      <diagonal/>
    </border>
    <border>
      <left style="thick">
        <color auto="1"/>
      </left>
      <right style="thick">
        <color auto="1"/>
      </right>
      <top style="medium">
        <color auto="1"/>
      </top>
      <bottom/>
      <diagonal/>
    </border>
    <border>
      <left style="thick">
        <color auto="1"/>
      </left>
      <right/>
      <top style="medium">
        <color auto="1"/>
      </top>
      <bottom/>
      <diagonal/>
    </border>
    <border>
      <left style="medium">
        <color auto="1"/>
      </left>
      <right/>
      <top style="medium">
        <color auto="1"/>
      </top>
      <bottom/>
      <diagonal/>
    </border>
    <border>
      <left/>
      <right/>
      <top style="medium">
        <color auto="1"/>
      </top>
      <bottom style="medium">
        <color auto="1"/>
      </bottom>
      <diagonal/>
    </border>
    <border>
      <left/>
      <right style="thick">
        <color auto="1"/>
      </right>
      <top/>
      <bottom style="dashed">
        <color auto="1"/>
      </bottom>
      <diagonal/>
    </border>
    <border>
      <left/>
      <right/>
      <top/>
      <bottom style="dashed">
        <color auto="1"/>
      </bottom>
      <diagonal/>
    </border>
    <border>
      <left style="thick">
        <color auto="1"/>
      </left>
      <right/>
      <top/>
      <bottom style="dashed">
        <color auto="1"/>
      </bottom>
      <diagonal/>
    </border>
    <border>
      <left/>
      <right style="thick">
        <color auto="1"/>
      </right>
      <top style="dashed">
        <color auto="1"/>
      </top>
      <bottom/>
      <diagonal/>
    </border>
    <border>
      <left/>
      <right/>
      <top style="dashed">
        <color auto="1"/>
      </top>
      <bottom/>
      <diagonal/>
    </border>
    <border>
      <left style="thick">
        <color auto="1"/>
      </left>
      <right/>
      <top style="dashed">
        <color auto="1"/>
      </top>
      <bottom/>
      <diagonal/>
    </border>
    <border>
      <left/>
      <right style="thick">
        <color auto="1"/>
      </right>
      <top style="thin">
        <color auto="1"/>
      </top>
      <bottom/>
      <diagonal/>
    </border>
    <border>
      <left/>
      <right/>
      <top style="thin">
        <color auto="1"/>
      </top>
      <bottom/>
      <diagonal/>
    </border>
    <border>
      <left style="thick">
        <color auto="1"/>
      </left>
      <right/>
      <top style="thin">
        <color auto="1"/>
      </top>
      <bottom/>
      <diagonal/>
    </border>
    <border>
      <left/>
      <right style="thick">
        <color auto="1"/>
      </right>
      <top/>
      <bottom style="thin">
        <color auto="1"/>
      </bottom>
      <diagonal/>
    </border>
    <border>
      <left/>
      <right/>
      <top/>
      <bottom style="thin">
        <color indexed="64"/>
      </bottom>
      <diagonal/>
    </border>
    <border>
      <left style="thick">
        <color auto="1"/>
      </left>
      <right/>
      <top/>
      <bottom style="thin">
        <color auto="1"/>
      </bottom>
      <diagonal/>
    </border>
    <border>
      <left/>
      <right/>
      <top/>
      <bottom style="double">
        <color indexed="64"/>
      </bottom>
      <diagonal/>
    </border>
    <border>
      <left style="hair">
        <color indexed="64"/>
      </left>
      <right/>
      <top style="medium">
        <color indexed="64"/>
      </top>
      <bottom style="medium">
        <color indexed="64"/>
      </bottom>
      <diagonal/>
    </border>
    <border>
      <left/>
      <right style="double">
        <color auto="1"/>
      </right>
      <top/>
      <bottom style="double">
        <color auto="1"/>
      </bottom>
      <diagonal/>
    </border>
    <border>
      <left style="double">
        <color auto="1"/>
      </left>
      <right/>
      <top/>
      <bottom style="double">
        <color auto="1"/>
      </bottom>
      <diagonal/>
    </border>
    <border>
      <left/>
      <right style="double">
        <color auto="1"/>
      </right>
      <top/>
      <bottom/>
      <diagonal/>
    </border>
    <border>
      <left style="double">
        <color auto="1"/>
      </left>
      <right/>
      <top/>
      <bottom/>
      <diagonal/>
    </border>
    <border>
      <left/>
      <right style="double">
        <color auto="1"/>
      </right>
      <top style="double">
        <color auto="1"/>
      </top>
      <bottom/>
      <diagonal/>
    </border>
    <border>
      <left/>
      <right/>
      <top style="double">
        <color auto="1"/>
      </top>
      <bottom/>
      <diagonal/>
    </border>
    <border>
      <left style="double">
        <color auto="1"/>
      </left>
      <right/>
      <top style="double">
        <color auto="1"/>
      </top>
      <bottom/>
      <diagonal/>
    </border>
    <border>
      <left/>
      <right/>
      <top style="thin">
        <color theme="4"/>
      </top>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auto="1"/>
      </bottom>
      <diagonal/>
    </border>
    <border>
      <left/>
      <right style="thick">
        <color indexed="64"/>
      </right>
      <top style="thick">
        <color indexed="64"/>
      </top>
      <bottom style="medium">
        <color auto="1"/>
      </bottom>
      <diagonal/>
    </border>
    <border>
      <left style="medium">
        <color auto="1"/>
      </left>
      <right style="thick">
        <color indexed="64"/>
      </right>
      <top style="medium">
        <color auto="1"/>
      </top>
      <bottom/>
      <diagonal/>
    </border>
  </borders>
  <cellStyleXfs count="35">
    <xf numFmtId="0" fontId="0" fillId="0" borderId="0"/>
    <xf numFmtId="0" fontId="17" fillId="0" borderId="0"/>
    <xf numFmtId="9" fontId="17" fillId="0" borderId="0" applyFont="0" applyFill="0" applyBorder="0" applyAlignment="0" applyProtection="0"/>
    <xf numFmtId="0" fontId="18" fillId="0" borderId="0"/>
    <xf numFmtId="9" fontId="18" fillId="0" borderId="0" applyFont="0" applyFill="0" applyBorder="0" applyAlignment="0" applyProtection="0"/>
    <xf numFmtId="9" fontId="17" fillId="0" borderId="0" applyFont="0" applyFill="0" applyBorder="0" applyAlignment="0" applyProtection="0"/>
    <xf numFmtId="0" fontId="19" fillId="0" borderId="0"/>
    <xf numFmtId="0" fontId="21" fillId="0" borderId="0"/>
    <xf numFmtId="0" fontId="19" fillId="0" borderId="0"/>
    <xf numFmtId="0" fontId="18" fillId="0" borderId="0"/>
    <xf numFmtId="0" fontId="19" fillId="0" borderId="0"/>
    <xf numFmtId="0" fontId="19" fillId="0" borderId="0"/>
    <xf numFmtId="0" fontId="19" fillId="0" borderId="0"/>
    <xf numFmtId="0" fontId="24" fillId="0" borderId="0"/>
    <xf numFmtId="9" fontId="19" fillId="0" borderId="0" applyFont="0" applyFill="0" applyBorder="0" applyAlignment="0" applyProtection="0"/>
    <xf numFmtId="0" fontId="11" fillId="0" borderId="0"/>
    <xf numFmtId="9" fontId="11" fillId="0" borderId="0" applyFont="0" applyFill="0" applyBorder="0" applyAlignment="0" applyProtection="0"/>
    <xf numFmtId="9" fontId="40" fillId="0" borderId="0" applyFont="0" applyFill="0" applyBorder="0" applyAlignment="0" applyProtection="0"/>
    <xf numFmtId="0" fontId="40" fillId="0" borderId="0"/>
    <xf numFmtId="0" fontId="11" fillId="0" borderId="0"/>
    <xf numFmtId="0" fontId="42" fillId="0" borderId="0"/>
    <xf numFmtId="0" fontId="42" fillId="0" borderId="0"/>
    <xf numFmtId="0" fontId="45" fillId="0" borderId="0" applyNumberForma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57" fillId="0" borderId="0"/>
    <xf numFmtId="9" fontId="57" fillId="0" borderId="0" applyFont="0" applyFill="0" applyBorder="0" applyAlignment="0" applyProtection="0"/>
    <xf numFmtId="0" fontId="18" fillId="0" borderId="0"/>
    <xf numFmtId="0" fontId="56" fillId="0" borderId="0"/>
    <xf numFmtId="9" fontId="18" fillId="0" borderId="0" applyFont="0" applyFill="0" applyBorder="0" applyAlignment="0" applyProtection="0"/>
    <xf numFmtId="0" fontId="58" fillId="0" borderId="0"/>
  </cellStyleXfs>
  <cellXfs count="432">
    <xf numFmtId="0" fontId="0" fillId="0" borderId="0" xfId="0"/>
    <xf numFmtId="0" fontId="15" fillId="0" borderId="0" xfId="0" applyFont="1"/>
    <xf numFmtId="0" fontId="16" fillId="0" borderId="0" xfId="0" applyFont="1"/>
    <xf numFmtId="0" fontId="19" fillId="0" borderId="0" xfId="6"/>
    <xf numFmtId="0" fontId="20" fillId="0" borderId="0" xfId="6" applyFont="1"/>
    <xf numFmtId="0" fontId="18" fillId="0" borderId="0" xfId="9"/>
    <xf numFmtId="0" fontId="15" fillId="0" borderId="0" xfId="9" applyFont="1"/>
    <xf numFmtId="9" fontId="15" fillId="0" borderId="0" xfId="9" applyNumberFormat="1" applyFont="1" applyAlignment="1">
      <alignment horizontal="center"/>
    </xf>
    <xf numFmtId="0" fontId="22" fillId="0" borderId="0" xfId="0" applyFont="1"/>
    <xf numFmtId="0" fontId="13" fillId="0" borderId="0" xfId="0" applyFont="1"/>
    <xf numFmtId="9" fontId="14" fillId="0" borderId="0" xfId="6" applyNumberFormat="1" applyFont="1"/>
    <xf numFmtId="0" fontId="14" fillId="0" borderId="0" xfId="6" applyFont="1"/>
    <xf numFmtId="165" fontId="14" fillId="0" borderId="0" xfId="6" applyNumberFormat="1" applyFont="1" applyAlignment="1">
      <alignment horizontal="center"/>
    </xf>
    <xf numFmtId="9" fontId="14" fillId="0" borderId="0" xfId="6" applyNumberFormat="1" applyFont="1" applyAlignment="1">
      <alignment horizontal="center"/>
    </xf>
    <xf numFmtId="0" fontId="14" fillId="0" borderId="0" xfId="6" applyFont="1" applyAlignment="1">
      <alignment wrapText="1"/>
    </xf>
    <xf numFmtId="1" fontId="14" fillId="0" borderId="0" xfId="6" applyNumberFormat="1" applyFont="1" applyAlignment="1">
      <alignment horizontal="center"/>
    </xf>
    <xf numFmtId="2" fontId="14" fillId="0" borderId="0" xfId="6" applyNumberFormat="1" applyFont="1" applyAlignment="1">
      <alignment horizontal="center"/>
    </xf>
    <xf numFmtId="2" fontId="14" fillId="0" borderId="0" xfId="6" applyNumberFormat="1" applyFont="1"/>
    <xf numFmtId="0" fontId="19" fillId="0" borderId="0" xfId="11"/>
    <xf numFmtId="0" fontId="11" fillId="0" borderId="0" xfId="0" applyFont="1"/>
    <xf numFmtId="0" fontId="24" fillId="0" borderId="0" xfId="13"/>
    <xf numFmtId="0" fontId="24" fillId="0" borderId="0" xfId="13" applyBorder="1"/>
    <xf numFmtId="0" fontId="24" fillId="0" borderId="13" xfId="13" applyBorder="1"/>
    <xf numFmtId="9" fontId="25" fillId="0" borderId="1" xfId="13" applyNumberFormat="1" applyFont="1" applyBorder="1" applyAlignment="1">
      <alignment horizontal="center" vertical="center"/>
    </xf>
    <xf numFmtId="0" fontId="25" fillId="0" borderId="2" xfId="13" applyFont="1" applyBorder="1" applyAlignment="1">
      <alignment horizontal="center" vertical="center" wrapText="1"/>
    </xf>
    <xf numFmtId="9" fontId="25" fillId="0" borderId="8" xfId="13" applyNumberFormat="1" applyFont="1" applyBorder="1" applyAlignment="1">
      <alignment horizontal="center" vertical="center"/>
    </xf>
    <xf numFmtId="9" fontId="25" fillId="0" borderId="3" xfId="13" applyNumberFormat="1" applyFont="1" applyBorder="1" applyAlignment="1">
      <alignment horizontal="center" vertical="center"/>
    </xf>
    <xf numFmtId="0" fontId="25" fillId="0" borderId="4" xfId="13" applyFont="1" applyBorder="1" applyAlignment="1">
      <alignment horizontal="center" vertical="center" wrapText="1"/>
    </xf>
    <xf numFmtId="164" fontId="26" fillId="0" borderId="0" xfId="13" applyNumberFormat="1" applyFont="1"/>
    <xf numFmtId="0" fontId="27" fillId="0" borderId="0" xfId="13" applyFont="1"/>
    <xf numFmtId="0" fontId="28" fillId="0" borderId="3" xfId="13" applyFont="1" applyFill="1" applyBorder="1" applyAlignment="1">
      <alignment horizontal="center" vertical="center" wrapText="1"/>
    </xf>
    <xf numFmtId="0" fontId="29" fillId="0" borderId="4" xfId="13" applyFont="1" applyBorder="1" applyAlignment="1">
      <alignment horizontal="center" vertical="center" wrapText="1"/>
    </xf>
    <xf numFmtId="0" fontId="25" fillId="0" borderId="8" xfId="13" applyFont="1" applyFill="1" applyBorder="1" applyAlignment="1">
      <alignment vertical="center" wrapText="1"/>
    </xf>
    <xf numFmtId="0" fontId="27" fillId="0" borderId="8" xfId="13" applyFont="1" applyBorder="1" applyAlignment="1">
      <alignment horizontal="center" vertical="center" wrapText="1"/>
    </xf>
    <xf numFmtId="0" fontId="31" fillId="0" borderId="8" xfId="13" applyFont="1" applyBorder="1" applyAlignment="1">
      <alignment horizontal="center" vertical="center" wrapText="1"/>
    </xf>
    <xf numFmtId="1" fontId="24" fillId="0" borderId="0" xfId="13" applyNumberFormat="1"/>
    <xf numFmtId="0" fontId="20" fillId="0" borderId="13" xfId="13" applyFont="1" applyBorder="1" applyAlignment="1">
      <alignment horizontal="center" vertical="center" wrapText="1"/>
    </xf>
    <xf numFmtId="0" fontId="36" fillId="0" borderId="0" xfId="13" applyFont="1"/>
    <xf numFmtId="165" fontId="37" fillId="0" borderId="0" xfId="13" applyNumberFormat="1" applyFont="1"/>
    <xf numFmtId="0" fontId="11" fillId="0" borderId="0" xfId="13" applyFont="1"/>
    <xf numFmtId="164" fontId="11" fillId="0" borderId="0" xfId="0" applyNumberFormat="1" applyFont="1" applyAlignment="1">
      <alignment horizontal="center"/>
    </xf>
    <xf numFmtId="164" fontId="11" fillId="0" borderId="0" xfId="0" applyNumberFormat="1" applyFont="1"/>
    <xf numFmtId="9" fontId="11" fillId="0" borderId="0" xfId="0" applyNumberFormat="1" applyFont="1" applyAlignment="1">
      <alignment horizontal="center"/>
    </xf>
    <xf numFmtId="0" fontId="11" fillId="0" borderId="0" xfId="0" applyFont="1" applyAlignment="1">
      <alignment horizontal="center"/>
    </xf>
    <xf numFmtId="2" fontId="11" fillId="0" borderId="0" xfId="0" applyNumberFormat="1" applyFont="1"/>
    <xf numFmtId="0" fontId="14" fillId="0" borderId="0" xfId="8" applyFont="1"/>
    <xf numFmtId="9" fontId="11" fillId="0" borderId="0" xfId="9" applyNumberFormat="1" applyFont="1" applyAlignment="1">
      <alignment horizontal="center"/>
    </xf>
    <xf numFmtId="0" fontId="11" fillId="0" borderId="0" xfId="9" applyFont="1"/>
    <xf numFmtId="0" fontId="11" fillId="0" borderId="0" xfId="0" applyFont="1" applyAlignment="1">
      <alignment horizontal="center" vertical="center" wrapText="1"/>
    </xf>
    <xf numFmtId="164" fontId="11" fillId="0" borderId="4" xfId="0" applyNumberFormat="1" applyFont="1" applyBorder="1" applyAlignment="1">
      <alignment horizontal="center"/>
    </xf>
    <xf numFmtId="164" fontId="11" fillId="0" borderId="0" xfId="0" applyNumberFormat="1" applyFont="1" applyBorder="1" applyAlignment="1">
      <alignment horizontal="center"/>
    </xf>
    <xf numFmtId="164" fontId="11" fillId="0" borderId="3" xfId="0" applyNumberFormat="1" applyFont="1" applyBorder="1" applyAlignment="1">
      <alignment horizontal="center"/>
    </xf>
    <xf numFmtId="164" fontId="11" fillId="0" borderId="2" xfId="0" applyNumberFormat="1" applyFont="1" applyBorder="1" applyAlignment="1">
      <alignment horizontal="center"/>
    </xf>
    <xf numFmtId="164" fontId="11" fillId="0" borderId="11" xfId="0" applyNumberFormat="1" applyFont="1" applyBorder="1" applyAlignment="1">
      <alignment horizontal="center"/>
    </xf>
    <xf numFmtId="164" fontId="11" fillId="0" borderId="1" xfId="0" applyNumberFormat="1" applyFont="1" applyBorder="1" applyAlignment="1">
      <alignment horizontal="center"/>
    </xf>
    <xf numFmtId="0" fontId="11" fillId="0" borderId="4"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4" xfId="0" applyBorder="1"/>
    <xf numFmtId="0" fontId="0" fillId="0" borderId="0" xfId="0" applyBorder="1"/>
    <xf numFmtId="164" fontId="14" fillId="0" borderId="0" xfId="6" applyNumberFormat="1" applyFont="1" applyAlignment="1">
      <alignment horizontal="center"/>
    </xf>
    <xf numFmtId="164" fontId="19" fillId="0" borderId="0" xfId="6" applyNumberFormat="1" applyAlignment="1">
      <alignment horizontal="center"/>
    </xf>
    <xf numFmtId="0" fontId="11" fillId="0" borderId="6" xfId="0" applyFont="1" applyBorder="1"/>
    <xf numFmtId="0" fontId="11" fillId="0" borderId="10" xfId="0" applyFont="1" applyBorder="1"/>
    <xf numFmtId="0" fontId="11" fillId="0" borderId="5" xfId="0" applyFont="1" applyBorder="1"/>
    <xf numFmtId="0" fontId="11" fillId="0" borderId="0" xfId="0" applyFont="1" applyBorder="1" applyAlignment="1">
      <alignment horizontal="center"/>
    </xf>
    <xf numFmtId="0" fontId="11" fillId="0" borderId="0" xfId="0" applyFont="1" applyBorder="1"/>
    <xf numFmtId="0" fontId="11" fillId="0" borderId="3" xfId="0" applyFont="1" applyBorder="1" applyAlignment="1">
      <alignment horizontal="center"/>
    </xf>
    <xf numFmtId="0" fontId="18" fillId="0" borderId="0" xfId="0" applyFont="1"/>
    <xf numFmtId="1" fontId="11" fillId="0" borderId="0" xfId="0" applyNumberFormat="1" applyFont="1"/>
    <xf numFmtId="3" fontId="11" fillId="0" borderId="0" xfId="0" applyNumberFormat="1" applyFont="1"/>
    <xf numFmtId="2" fontId="11" fillId="0" borderId="0" xfId="0" applyNumberFormat="1" applyFont="1" applyAlignment="1">
      <alignment horizontal="center"/>
    </xf>
    <xf numFmtId="0" fontId="38" fillId="0" borderId="0" xfId="0" applyFont="1"/>
    <xf numFmtId="0" fontId="19" fillId="0" borderId="0" xfId="8"/>
    <xf numFmtId="0" fontId="20" fillId="0" borderId="6" xfId="8" applyFont="1" applyBorder="1"/>
    <xf numFmtId="0" fontId="20" fillId="0" borderId="10" xfId="8" applyFont="1" applyBorder="1" applyAlignment="1">
      <alignment horizontal="center" vertical="center" wrapText="1"/>
    </xf>
    <xf numFmtId="0" fontId="14" fillId="0" borderId="5" xfId="8" applyFont="1" applyBorder="1"/>
    <xf numFmtId="0" fontId="14" fillId="0" borderId="4" xfId="8" applyFont="1" applyBorder="1" applyAlignment="1">
      <alignment horizontal="center"/>
    </xf>
    <xf numFmtId="9" fontId="14" fillId="0" borderId="0" xfId="8" applyNumberFormat="1" applyFont="1" applyBorder="1" applyAlignment="1">
      <alignment horizontal="center"/>
    </xf>
    <xf numFmtId="9" fontId="14" fillId="0" borderId="0" xfId="14" applyNumberFormat="1" applyFont="1" applyBorder="1" applyAlignment="1">
      <alignment horizontal="center"/>
    </xf>
    <xf numFmtId="9" fontId="14" fillId="0" borderId="3" xfId="8" applyNumberFormat="1" applyFont="1" applyBorder="1" applyAlignment="1">
      <alignment horizontal="center"/>
    </xf>
    <xf numFmtId="9" fontId="14" fillId="0" borderId="0" xfId="8" applyNumberFormat="1" applyFont="1" applyBorder="1"/>
    <xf numFmtId="9" fontId="14" fillId="0" borderId="0" xfId="8" applyNumberFormat="1" applyFont="1"/>
    <xf numFmtId="9" fontId="14" fillId="0" borderId="0" xfId="8" applyNumberFormat="1" applyFont="1" applyAlignment="1">
      <alignment horizontal="center"/>
    </xf>
    <xf numFmtId="0" fontId="14" fillId="0" borderId="2" xfId="8" applyFont="1" applyBorder="1" applyAlignment="1">
      <alignment horizontal="center"/>
    </xf>
    <xf numFmtId="9" fontId="14" fillId="0" borderId="11" xfId="8" applyNumberFormat="1" applyFont="1" applyBorder="1" applyAlignment="1">
      <alignment horizontal="center"/>
    </xf>
    <xf numFmtId="9" fontId="14" fillId="0" borderId="1" xfId="8" applyNumberFormat="1" applyFont="1" applyBorder="1" applyAlignment="1">
      <alignment horizontal="center"/>
    </xf>
    <xf numFmtId="0" fontId="14" fillId="0" borderId="0" xfId="8" applyFont="1" applyBorder="1" applyAlignment="1">
      <alignment horizontal="center"/>
    </xf>
    <xf numFmtId="0" fontId="14" fillId="0" borderId="0" xfId="8" applyFont="1" applyBorder="1"/>
    <xf numFmtId="164" fontId="11" fillId="0" borderId="0" xfId="0" applyNumberFormat="1" applyFont="1" applyAlignment="1">
      <alignment horizontal="center" vertical="center"/>
    </xf>
    <xf numFmtId="0" fontId="11" fillId="0" borderId="4" xfId="0" applyFont="1" applyBorder="1" applyAlignment="1">
      <alignment horizontal="center"/>
    </xf>
    <xf numFmtId="165" fontId="11" fillId="0" borderId="4" xfId="0" applyNumberFormat="1" applyFont="1" applyBorder="1" applyAlignment="1">
      <alignment horizontal="center"/>
    </xf>
    <xf numFmtId="165" fontId="11" fillId="0" borderId="0" xfId="0" applyNumberFormat="1" applyFont="1" applyBorder="1" applyAlignment="1">
      <alignment horizontal="center"/>
    </xf>
    <xf numFmtId="165" fontId="11" fillId="0" borderId="3" xfId="0" applyNumberFormat="1" applyFont="1" applyBorder="1" applyAlignment="1">
      <alignment horizontal="center"/>
    </xf>
    <xf numFmtId="165" fontId="11" fillId="0" borderId="3" xfId="0" applyNumberFormat="1" applyFont="1" applyBorder="1"/>
    <xf numFmtId="165" fontId="11" fillId="0" borderId="2" xfId="0" applyNumberFormat="1" applyFont="1" applyBorder="1" applyAlignment="1">
      <alignment horizontal="center"/>
    </xf>
    <xf numFmtId="165" fontId="11" fillId="0" borderId="11" xfId="0" applyNumberFormat="1" applyFont="1" applyBorder="1" applyAlignment="1">
      <alignment horizontal="center"/>
    </xf>
    <xf numFmtId="165" fontId="11" fillId="0" borderId="1" xfId="0" applyNumberFormat="1" applyFont="1" applyBorder="1" applyAlignment="1">
      <alignment horizontal="center"/>
    </xf>
    <xf numFmtId="0" fontId="19" fillId="0" borderId="0" xfId="8" applyAlignment="1">
      <alignment horizontal="left"/>
    </xf>
    <xf numFmtId="0" fontId="14" fillId="0" borderId="15" xfId="8" applyFont="1" applyBorder="1" applyAlignment="1">
      <alignment horizontal="center" vertical="center" wrapText="1"/>
    </xf>
    <xf numFmtId="9" fontId="14" fillId="0" borderId="10" xfId="8" applyNumberFormat="1" applyFont="1" applyBorder="1" applyAlignment="1">
      <alignment horizontal="center"/>
    </xf>
    <xf numFmtId="9" fontId="14" fillId="0" borderId="5" xfId="8" applyNumberFormat="1" applyFont="1" applyBorder="1" applyAlignment="1">
      <alignment horizontal="center"/>
    </xf>
    <xf numFmtId="0" fontId="14" fillId="0" borderId="6" xfId="8" applyFont="1" applyBorder="1" applyAlignment="1">
      <alignment horizontal="center"/>
    </xf>
    <xf numFmtId="9" fontId="14" fillId="0" borderId="8" xfId="8" applyNumberFormat="1" applyFont="1" applyBorder="1" applyAlignment="1">
      <alignment horizontal="center"/>
    </xf>
    <xf numFmtId="0" fontId="14" fillId="0" borderId="8" xfId="8" applyFont="1" applyBorder="1" applyAlignment="1">
      <alignment horizontal="center"/>
    </xf>
    <xf numFmtId="9" fontId="14" fillId="0" borderId="9" xfId="8" applyNumberFormat="1" applyFont="1" applyBorder="1" applyAlignment="1">
      <alignment horizontal="center"/>
    </xf>
    <xf numFmtId="0" fontId="14" fillId="0" borderId="9" xfId="8" applyFont="1" applyBorder="1" applyAlignment="1">
      <alignment horizontal="center"/>
    </xf>
    <xf numFmtId="0" fontId="14" fillId="0" borderId="9" xfId="8" applyFont="1" applyBorder="1" applyAlignment="1">
      <alignment horizontal="center" vertical="center" wrapText="1"/>
    </xf>
    <xf numFmtId="0" fontId="14" fillId="0" borderId="4" xfId="8" applyFont="1" applyBorder="1"/>
    <xf numFmtId="0" fontId="20" fillId="0" borderId="0" xfId="8" applyFont="1" applyBorder="1" applyAlignment="1">
      <alignment horizontal="center" vertical="center" wrapText="1"/>
    </xf>
    <xf numFmtId="0" fontId="19" fillId="0" borderId="0" xfId="8" applyAlignment="1">
      <alignment horizontal="center" vertical="center"/>
    </xf>
    <xf numFmtId="0" fontId="20" fillId="0" borderId="0" xfId="8" applyFont="1"/>
    <xf numFmtId="9" fontId="14" fillId="0" borderId="16" xfId="8" applyNumberFormat="1" applyFont="1" applyBorder="1" applyAlignment="1">
      <alignment horizontal="center"/>
    </xf>
    <xf numFmtId="0" fontId="14" fillId="0" borderId="17" xfId="8" applyFont="1" applyBorder="1" applyAlignment="1">
      <alignment horizontal="center"/>
    </xf>
    <xf numFmtId="0" fontId="14" fillId="0" borderId="18" xfId="8" applyFont="1" applyBorder="1" applyAlignment="1">
      <alignment horizontal="center"/>
    </xf>
    <xf numFmtId="0" fontId="14" fillId="0" borderId="19" xfId="8" applyFont="1" applyBorder="1" applyAlignment="1">
      <alignment horizontal="center"/>
    </xf>
    <xf numFmtId="0" fontId="14" fillId="0" borderId="20" xfId="8" applyFont="1" applyBorder="1" applyAlignment="1">
      <alignment horizontal="center" vertical="center" wrapText="1"/>
    </xf>
    <xf numFmtId="0" fontId="14" fillId="0" borderId="21" xfId="8" applyFont="1" applyBorder="1" applyAlignment="1">
      <alignment horizontal="center" vertical="center" wrapText="1"/>
    </xf>
    <xf numFmtId="0" fontId="14" fillId="0" borderId="22" xfId="8" applyFont="1" applyBorder="1"/>
    <xf numFmtId="0" fontId="11" fillId="0" borderId="0" xfId="15" applyFont="1"/>
    <xf numFmtId="9" fontId="39" fillId="0" borderId="0" xfId="16" applyFont="1" applyAlignment="1">
      <alignment horizontal="center"/>
    </xf>
    <xf numFmtId="164" fontId="11" fillId="0" borderId="0" xfId="17" applyNumberFormat="1" applyFont="1" applyFill="1" applyBorder="1" applyAlignment="1">
      <alignment horizontal="center"/>
    </xf>
    <xf numFmtId="164" fontId="11" fillId="0" borderId="1" xfId="17" applyNumberFormat="1" applyFont="1" applyBorder="1" applyAlignment="1">
      <alignment horizontal="center"/>
    </xf>
    <xf numFmtId="164" fontId="11" fillId="0" borderId="11" xfId="17" applyNumberFormat="1" applyFont="1" applyBorder="1" applyAlignment="1">
      <alignment horizontal="center"/>
    </xf>
    <xf numFmtId="164" fontId="12" fillId="0" borderId="11" xfId="17" applyNumberFormat="1" applyFont="1" applyBorder="1" applyAlignment="1">
      <alignment horizontal="center"/>
    </xf>
    <xf numFmtId="164" fontId="12" fillId="0" borderId="11" xfId="16" applyNumberFormat="1" applyFont="1" applyBorder="1" applyAlignment="1">
      <alignment horizontal="center"/>
    </xf>
    <xf numFmtId="0" fontId="11" fillId="0" borderId="2" xfId="15" applyFont="1" applyBorder="1" applyAlignment="1">
      <alignment horizontal="center"/>
    </xf>
    <xf numFmtId="164" fontId="40" fillId="0" borderId="0" xfId="18" applyNumberFormat="1" applyAlignment="1">
      <alignment horizontal="center"/>
    </xf>
    <xf numFmtId="9" fontId="39" fillId="0" borderId="0" xfId="16" applyFont="1" applyAlignment="1">
      <alignment horizontal="center" wrapText="1"/>
    </xf>
    <xf numFmtId="164" fontId="12" fillId="0" borderId="3" xfId="16" applyNumberFormat="1" applyFont="1" applyFill="1" applyBorder="1" applyAlignment="1">
      <alignment horizontal="center"/>
    </xf>
    <xf numFmtId="164" fontId="12" fillId="0" borderId="0" xfId="16" applyNumberFormat="1" applyFont="1" applyFill="1" applyBorder="1" applyAlignment="1">
      <alignment horizontal="center"/>
    </xf>
    <xf numFmtId="0" fontId="11" fillId="0" borderId="4" xfId="15" applyFont="1" applyBorder="1" applyAlignment="1">
      <alignment horizontal="center"/>
    </xf>
    <xf numFmtId="164" fontId="14" fillId="0" borderId="0" xfId="16" applyNumberFormat="1" applyFont="1" applyFill="1" applyBorder="1" applyAlignment="1">
      <alignment horizontal="center"/>
    </xf>
    <xf numFmtId="164" fontId="20" fillId="0" borderId="0" xfId="16" applyNumberFormat="1" applyFont="1" applyFill="1" applyBorder="1" applyAlignment="1">
      <alignment horizontal="center"/>
    </xf>
    <xf numFmtId="164" fontId="12" fillId="0" borderId="24" xfId="16" applyNumberFormat="1" applyFont="1" applyFill="1" applyBorder="1" applyAlignment="1">
      <alignment horizontal="center"/>
    </xf>
    <xf numFmtId="164" fontId="12" fillId="0" borderId="25" xfId="16" applyNumberFormat="1" applyFont="1" applyFill="1" applyBorder="1" applyAlignment="1">
      <alignment horizontal="center"/>
    </xf>
    <xf numFmtId="164" fontId="20" fillId="0" borderId="25" xfId="16" applyNumberFormat="1" applyFont="1" applyFill="1" applyBorder="1" applyAlignment="1">
      <alignment horizontal="center"/>
    </xf>
    <xf numFmtId="0" fontId="11" fillId="0" borderId="26" xfId="15" applyFont="1" applyBorder="1" applyAlignment="1">
      <alignment horizontal="center"/>
    </xf>
    <xf numFmtId="164" fontId="12" fillId="0" borderId="27" xfId="16" applyNumberFormat="1" applyFont="1" applyFill="1" applyBorder="1" applyAlignment="1">
      <alignment horizontal="center"/>
    </xf>
    <xf numFmtId="164" fontId="12" fillId="0" borderId="28" xfId="16" applyNumberFormat="1" applyFont="1" applyFill="1" applyBorder="1" applyAlignment="1">
      <alignment horizontal="center"/>
    </xf>
    <xf numFmtId="164" fontId="20" fillId="0" borderId="28" xfId="16" applyNumberFormat="1" applyFont="1" applyFill="1" applyBorder="1" applyAlignment="1">
      <alignment horizontal="center"/>
    </xf>
    <xf numFmtId="0" fontId="11" fillId="0" borderId="29" xfId="15" applyFont="1" applyBorder="1" applyAlignment="1">
      <alignment horizontal="center"/>
    </xf>
    <xf numFmtId="164" fontId="12" fillId="0" borderId="3" xfId="16" applyNumberFormat="1" applyFont="1" applyBorder="1" applyAlignment="1">
      <alignment horizontal="center"/>
    </xf>
    <xf numFmtId="164" fontId="12" fillId="0" borderId="0" xfId="16" applyNumberFormat="1" applyFont="1" applyBorder="1" applyAlignment="1">
      <alignment horizontal="center"/>
    </xf>
    <xf numFmtId="164" fontId="20" fillId="0" borderId="0" xfId="16" applyNumberFormat="1" applyFont="1" applyBorder="1" applyAlignment="1">
      <alignment horizontal="center"/>
    </xf>
    <xf numFmtId="164" fontId="12" fillId="0" borderId="0" xfId="4" applyNumberFormat="1" applyFont="1" applyBorder="1" applyAlignment="1">
      <alignment horizontal="center"/>
    </xf>
    <xf numFmtId="164" fontId="12" fillId="0" borderId="27" xfId="16" applyNumberFormat="1" applyFont="1" applyBorder="1" applyAlignment="1">
      <alignment horizontal="center"/>
    </xf>
    <xf numFmtId="164" fontId="12" fillId="0" borderId="28" xfId="16" applyNumberFormat="1" applyFont="1" applyBorder="1" applyAlignment="1">
      <alignment horizontal="center"/>
    </xf>
    <xf numFmtId="164" fontId="20" fillId="0" borderId="28" xfId="16" applyNumberFormat="1" applyFont="1" applyBorder="1" applyAlignment="1">
      <alignment horizontal="center"/>
    </xf>
    <xf numFmtId="164" fontId="12" fillId="0" borderId="28" xfId="4" applyNumberFormat="1" applyFont="1" applyBorder="1" applyAlignment="1">
      <alignment horizontal="center"/>
    </xf>
    <xf numFmtId="164" fontId="12" fillId="0" borderId="24" xfId="16" applyNumberFormat="1" applyFont="1" applyBorder="1" applyAlignment="1">
      <alignment horizontal="center"/>
    </xf>
    <xf numFmtId="164" fontId="12" fillId="0" borderId="25" xfId="16" applyNumberFormat="1" applyFont="1" applyBorder="1" applyAlignment="1">
      <alignment horizontal="center"/>
    </xf>
    <xf numFmtId="164" fontId="20" fillId="0" borderId="25" xfId="16" applyNumberFormat="1" applyFont="1" applyBorder="1" applyAlignment="1">
      <alignment horizontal="center"/>
    </xf>
    <xf numFmtId="164" fontId="12" fillId="0" borderId="25" xfId="4" applyNumberFormat="1" applyFont="1" applyBorder="1" applyAlignment="1">
      <alignment horizontal="center"/>
    </xf>
    <xf numFmtId="164" fontId="12" fillId="0" borderId="30" xfId="16" applyNumberFormat="1" applyFont="1" applyBorder="1" applyAlignment="1">
      <alignment horizontal="center"/>
    </xf>
    <xf numFmtId="164" fontId="12" fillId="0" borderId="31" xfId="16" applyNumberFormat="1" applyFont="1" applyBorder="1" applyAlignment="1">
      <alignment horizontal="center"/>
    </xf>
    <xf numFmtId="164" fontId="20" fillId="0" borderId="31" xfId="16" applyNumberFormat="1" applyFont="1" applyBorder="1" applyAlignment="1">
      <alignment horizontal="center"/>
    </xf>
    <xf numFmtId="0" fontId="11" fillId="0" borderId="3" xfId="15" applyFont="1" applyBorder="1"/>
    <xf numFmtId="0" fontId="11" fillId="0" borderId="0" xfId="15" applyFont="1" applyBorder="1"/>
    <xf numFmtId="0" fontId="11" fillId="0" borderId="32" xfId="15" applyFont="1" applyBorder="1" applyAlignment="1">
      <alignment horizontal="center"/>
    </xf>
    <xf numFmtId="0" fontId="11" fillId="0" borderId="0" xfId="15" applyFont="1" applyAlignment="1">
      <alignment wrapText="1"/>
    </xf>
    <xf numFmtId="0" fontId="41" fillId="0" borderId="0" xfId="18" applyFont="1" applyBorder="1" applyAlignment="1">
      <alignment horizontal="center" vertical="center" wrapText="1"/>
    </xf>
    <xf numFmtId="0" fontId="11" fillId="0" borderId="33" xfId="15" applyFont="1" applyBorder="1" applyAlignment="1">
      <alignment horizontal="center" vertical="center" wrapText="1"/>
    </xf>
    <xf numFmtId="0" fontId="11" fillId="0" borderId="34" xfId="15" applyFont="1" applyBorder="1" applyAlignment="1">
      <alignment horizontal="center" vertical="center" wrapText="1"/>
    </xf>
    <xf numFmtId="0" fontId="16" fillId="0" borderId="34" xfId="15" applyFont="1" applyBorder="1" applyAlignment="1">
      <alignment horizontal="center" vertical="center" wrapText="1"/>
    </xf>
    <xf numFmtId="0" fontId="12" fillId="0" borderId="34" xfId="15" applyFont="1" applyBorder="1" applyAlignment="1">
      <alignment horizontal="center" vertical="center" wrapText="1"/>
    </xf>
    <xf numFmtId="0" fontId="11" fillId="0" borderId="35" xfId="15" applyFont="1" applyBorder="1" applyAlignment="1">
      <alignment wrapText="1"/>
    </xf>
    <xf numFmtId="0" fontId="11" fillId="0" borderId="0" xfId="15" applyFont="1" applyBorder="1" applyAlignment="1">
      <alignment horizontal="center" vertical="center"/>
    </xf>
    <xf numFmtId="0" fontId="11" fillId="0" borderId="4" xfId="15" applyFont="1" applyBorder="1"/>
    <xf numFmtId="0" fontId="16" fillId="0" borderId="0" xfId="15" applyFont="1" applyBorder="1" applyAlignment="1">
      <alignment horizontal="center" vertical="center"/>
    </xf>
    <xf numFmtId="0" fontId="11" fillId="0" borderId="32" xfId="15" applyFont="1" applyBorder="1"/>
    <xf numFmtId="0" fontId="42" fillId="0" borderId="0" xfId="20" applyFont="1" applyFill="1" applyBorder="1" applyAlignment="1">
      <alignment horizontal="center"/>
    </xf>
    <xf numFmtId="0" fontId="42" fillId="0" borderId="3" xfId="20" applyFont="1" applyFill="1" applyBorder="1" applyAlignment="1">
      <alignment horizontal="center"/>
    </xf>
    <xf numFmtId="0" fontId="43" fillId="0" borderId="0" xfId="21" applyNumberFormat="1" applyFont="1" applyFill="1" applyBorder="1" applyAlignment="1" applyProtection="1">
      <alignment horizontal="center"/>
    </xf>
    <xf numFmtId="0" fontId="42" fillId="0" borderId="0" xfId="21" applyNumberFormat="1" applyFont="1" applyFill="1" applyBorder="1" applyAlignment="1" applyProtection="1">
      <alignment horizontal="center"/>
    </xf>
    <xf numFmtId="0" fontId="42" fillId="0" borderId="0" xfId="21" applyFont="1" applyFill="1" applyBorder="1" applyAlignment="1">
      <alignment horizontal="center"/>
    </xf>
    <xf numFmtId="0" fontId="43" fillId="0" borderId="0" xfId="15" applyFont="1" applyBorder="1" applyAlignment="1">
      <alignment horizontal="center" vertical="center"/>
    </xf>
    <xf numFmtId="0" fontId="16" fillId="0" borderId="4" xfId="15" applyFont="1" applyBorder="1" applyAlignment="1">
      <alignment horizontal="center" vertical="center"/>
    </xf>
    <xf numFmtId="0" fontId="16" fillId="0" borderId="3" xfId="15" applyFont="1" applyBorder="1" applyAlignment="1">
      <alignment horizontal="center" vertical="center"/>
    </xf>
    <xf numFmtId="0" fontId="44" fillId="0" borderId="0" xfId="15" applyFont="1" applyBorder="1" applyAlignment="1">
      <alignment horizontal="center" vertical="center"/>
    </xf>
    <xf numFmtId="0" fontId="11" fillId="0" borderId="0" xfId="15" applyFont="1" applyFill="1"/>
    <xf numFmtId="0" fontId="46" fillId="0" borderId="0" xfId="22" applyFont="1"/>
    <xf numFmtId="0" fontId="20" fillId="0" borderId="0" xfId="22" applyFont="1"/>
    <xf numFmtId="0" fontId="11" fillId="0" borderId="0" xfId="0" applyFont="1" applyAlignment="1">
      <alignment horizontal="left"/>
    </xf>
    <xf numFmtId="9" fontId="11" fillId="0" borderId="8" xfId="8" applyNumberFormat="1" applyFont="1" applyBorder="1" applyAlignment="1">
      <alignment horizontal="center"/>
    </xf>
    <xf numFmtId="164" fontId="16" fillId="0" borderId="31" xfId="16" applyNumberFormat="1" applyFont="1" applyBorder="1" applyAlignment="1">
      <alignment horizontal="center"/>
    </xf>
    <xf numFmtId="164" fontId="11" fillId="0" borderId="31" xfId="16" applyNumberFormat="1" applyFont="1" applyBorder="1" applyAlignment="1">
      <alignment horizontal="center"/>
    </xf>
    <xf numFmtId="0" fontId="19" fillId="0" borderId="3" xfId="8" applyBorder="1"/>
    <xf numFmtId="9" fontId="11" fillId="0" borderId="0" xfId="8" applyNumberFormat="1" applyFont="1" applyBorder="1" applyAlignment="1">
      <alignment horizontal="center"/>
    </xf>
    <xf numFmtId="9" fontId="11" fillId="0" borderId="3" xfId="8" applyNumberFormat="1" applyFont="1" applyBorder="1" applyAlignment="1">
      <alignment horizontal="center"/>
    </xf>
    <xf numFmtId="0" fontId="19" fillId="0" borderId="0" xfId="23"/>
    <xf numFmtId="164" fontId="14" fillId="0" borderId="0" xfId="23" applyNumberFormat="1" applyFont="1" applyAlignment="1">
      <alignment horizontal="center"/>
    </xf>
    <xf numFmtId="0" fontId="14" fillId="0" borderId="0" xfId="23" applyFont="1"/>
    <xf numFmtId="0" fontId="14" fillId="0" borderId="0" xfId="11" applyFont="1"/>
    <xf numFmtId="164" fontId="14" fillId="0" borderId="0" xfId="11" applyNumberFormat="1" applyFont="1" applyAlignment="1">
      <alignment horizontal="center"/>
    </xf>
    <xf numFmtId="0" fontId="14" fillId="0" borderId="0" xfId="11" applyFont="1" applyAlignment="1">
      <alignment wrapText="1"/>
    </xf>
    <xf numFmtId="0" fontId="14" fillId="0" borderId="0" xfId="23" applyFont="1" applyAlignment="1">
      <alignment horizontal="center" vertical="center" wrapText="1"/>
    </xf>
    <xf numFmtId="0" fontId="19" fillId="0" borderId="0" xfId="24"/>
    <xf numFmtId="0" fontId="19" fillId="0" borderId="0" xfId="24" applyBorder="1"/>
    <xf numFmtId="9" fontId="19" fillId="0" borderId="0" xfId="24" applyNumberFormat="1" applyAlignment="1">
      <alignment horizontal="center"/>
    </xf>
    <xf numFmtId="0" fontId="19" fillId="0" borderId="0" xfId="25"/>
    <xf numFmtId="0" fontId="19" fillId="0" borderId="0" xfId="24" applyAlignment="1">
      <alignment horizontal="center" vertical="center" wrapText="1"/>
    </xf>
    <xf numFmtId="0" fontId="19" fillId="0" borderId="0" xfId="24" applyFont="1" applyFill="1" applyBorder="1" applyAlignment="1">
      <alignment horizontal="center" vertical="center" wrapText="1"/>
    </xf>
    <xf numFmtId="0" fontId="19" fillId="0" borderId="0" xfId="24" applyFont="1" applyAlignment="1">
      <alignment horizontal="center" vertical="center" wrapText="1"/>
    </xf>
    <xf numFmtId="0" fontId="0" fillId="0" borderId="37" xfId="10" applyFont="1" applyBorder="1" applyAlignment="1">
      <alignment horizontal="center" vertical="center" wrapText="1"/>
    </xf>
    <xf numFmtId="0" fontId="19" fillId="0" borderId="0" xfId="24" applyBorder="1" applyAlignment="1">
      <alignment horizontal="center" vertical="center" wrapText="1"/>
    </xf>
    <xf numFmtId="0" fontId="19" fillId="0" borderId="0" xfId="24" applyFont="1" applyBorder="1" applyAlignment="1">
      <alignment horizontal="center" vertical="center" wrapText="1"/>
    </xf>
    <xf numFmtId="164" fontId="47" fillId="0" borderId="0" xfId="10" applyNumberFormat="1" applyFont="1" applyFill="1" applyBorder="1" applyAlignment="1">
      <alignment horizontal="center" vertical="center" wrapText="1"/>
    </xf>
    <xf numFmtId="164" fontId="19" fillId="0" borderId="0" xfId="26" applyNumberFormat="1" applyFont="1" applyFill="1" applyBorder="1" applyAlignment="1">
      <alignment horizontal="center" vertical="center" wrapText="1"/>
    </xf>
    <xf numFmtId="0" fontId="48" fillId="0" borderId="0" xfId="24" applyFont="1" applyBorder="1" applyAlignment="1">
      <alignment horizontal="center" vertical="center" wrapText="1"/>
    </xf>
    <xf numFmtId="0" fontId="0" fillId="0" borderId="0" xfId="10" applyFont="1" applyBorder="1" applyAlignment="1">
      <alignment horizontal="center" vertical="center" wrapText="1"/>
    </xf>
    <xf numFmtId="0" fontId="19" fillId="0" borderId="0" xfId="24" applyFont="1" applyBorder="1" applyAlignment="1">
      <alignment vertical="center" wrapText="1"/>
    </xf>
    <xf numFmtId="164" fontId="23" fillId="0" borderId="0" xfId="26" applyNumberFormat="1" applyFont="1" applyFill="1" applyBorder="1" applyAlignment="1">
      <alignment vertical="center" wrapText="1"/>
    </xf>
    <xf numFmtId="0" fontId="20" fillId="0" borderId="0" xfId="25" applyFont="1"/>
    <xf numFmtId="9" fontId="25" fillId="0" borderId="11" xfId="13" applyNumberFormat="1" applyFont="1" applyBorder="1" applyAlignment="1">
      <alignment horizontal="center" vertical="center"/>
    </xf>
    <xf numFmtId="164" fontId="25" fillId="0" borderId="3" xfId="13" applyNumberFormat="1" applyFont="1" applyBorder="1" applyAlignment="1">
      <alignment horizontal="center" vertical="center"/>
    </xf>
    <xf numFmtId="164" fontId="25" fillId="0" borderId="0" xfId="13" applyNumberFormat="1" applyFont="1" applyBorder="1" applyAlignment="1">
      <alignment horizontal="center" vertical="center"/>
    </xf>
    <xf numFmtId="0" fontId="28" fillId="0" borderId="5" xfId="13" applyFont="1" applyFill="1" applyBorder="1" applyAlignment="1">
      <alignment horizontal="center" vertical="center" wrapText="1"/>
    </xf>
    <xf numFmtId="0" fontId="29" fillId="0" borderId="6" xfId="13" applyFont="1" applyBorder="1" applyAlignment="1">
      <alignment horizontal="center" vertical="center" wrapText="1"/>
    </xf>
    <xf numFmtId="0" fontId="28" fillId="0" borderId="10" xfId="13" applyFont="1" applyFill="1" applyBorder="1" applyAlignment="1">
      <alignment horizontal="center" vertical="center" wrapText="1"/>
    </xf>
    <xf numFmtId="9" fontId="25" fillId="0" borderId="0" xfId="13" applyNumberFormat="1" applyFont="1" applyBorder="1" applyAlignment="1">
      <alignment horizontal="center" vertical="center"/>
    </xf>
    <xf numFmtId="0" fontId="28" fillId="0" borderId="0" xfId="13" applyFont="1" applyFill="1" applyBorder="1" applyAlignment="1">
      <alignment horizontal="center" vertical="center" wrapText="1"/>
    </xf>
    <xf numFmtId="0" fontId="16" fillId="0" borderId="0" xfId="0" applyFont="1" applyBorder="1" applyAlignment="1">
      <alignment horizontal="center" vertical="center" wrapText="1"/>
    </xf>
    <xf numFmtId="0" fontId="38" fillId="0" borderId="0" xfId="9" applyFont="1"/>
    <xf numFmtId="3" fontId="11" fillId="0" borderId="0" xfId="9" applyNumberFormat="1" applyFont="1" applyAlignment="1">
      <alignment horizontal="center"/>
    </xf>
    <xf numFmtId="1" fontId="11" fillId="0" borderId="0" xfId="9" applyNumberFormat="1" applyFont="1" applyAlignment="1">
      <alignment horizontal="center" vertical="center"/>
    </xf>
    <xf numFmtId="0" fontId="11" fillId="0" borderId="0" xfId="9" applyFont="1" applyAlignment="1">
      <alignment horizontal="center" vertical="center"/>
    </xf>
    <xf numFmtId="0" fontId="16" fillId="0" borderId="45" xfId="9" applyFont="1" applyBorder="1"/>
    <xf numFmtId="0" fontId="16" fillId="0" borderId="0" xfId="9" applyFont="1"/>
    <xf numFmtId="0" fontId="11" fillId="0" borderId="0" xfId="0" applyFont="1" applyAlignment="1">
      <alignment horizontal="center" vertical="center"/>
    </xf>
    <xf numFmtId="0" fontId="11" fillId="0" borderId="0" xfId="0" applyFont="1" applyBorder="1" applyAlignment="1">
      <alignment horizontal="center" vertical="center"/>
    </xf>
    <xf numFmtId="164" fontId="38" fillId="0" borderId="0" xfId="0" applyNumberFormat="1" applyFont="1" applyBorder="1" applyAlignment="1">
      <alignment horizontal="center"/>
    </xf>
    <xf numFmtId="9" fontId="11" fillId="0" borderId="0" xfId="5" applyFont="1"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38" fillId="0" borderId="0" xfId="0" applyFont="1" applyAlignment="1">
      <alignment horizontal="center" vertical="center"/>
    </xf>
    <xf numFmtId="0" fontId="38" fillId="0" borderId="46" xfId="0" applyNumberFormat="1" applyFont="1" applyBorder="1" applyAlignment="1">
      <alignment horizontal="center" vertical="center"/>
    </xf>
    <xf numFmtId="0" fontId="38" fillId="0" borderId="0" xfId="0" applyNumberFormat="1" applyFont="1" applyBorder="1" applyAlignment="1">
      <alignment horizontal="center" vertical="center"/>
    </xf>
    <xf numFmtId="0" fontId="38" fillId="0" borderId="0" xfId="0" applyNumberFormat="1" applyFont="1" applyAlignment="1">
      <alignment horizontal="center" vertical="center"/>
    </xf>
    <xf numFmtId="0" fontId="38" fillId="2" borderId="46" xfId="0" applyNumberFormat="1" applyFont="1" applyFill="1" applyBorder="1" applyAlignment="1">
      <alignment horizontal="center" vertical="center"/>
    </xf>
    <xf numFmtId="0" fontId="38" fillId="0" borderId="47" xfId="0" applyNumberFormat="1" applyFont="1" applyBorder="1" applyAlignment="1">
      <alignment horizontal="center" vertical="center"/>
    </xf>
    <xf numFmtId="0" fontId="0" fillId="3" borderId="0" xfId="0" applyFill="1"/>
    <xf numFmtId="0" fontId="38" fillId="0" borderId="22" xfId="0" applyFont="1" applyBorder="1" applyAlignment="1">
      <alignment horizontal="center" vertical="center"/>
    </xf>
    <xf numFmtId="0" fontId="38" fillId="0" borderId="22" xfId="0" applyNumberFormat="1" applyFont="1" applyBorder="1" applyAlignment="1">
      <alignment horizontal="center" vertical="center"/>
    </xf>
    <xf numFmtId="0" fontId="14" fillId="0" borderId="0" xfId="25" applyFont="1"/>
    <xf numFmtId="0" fontId="38" fillId="0" borderId="21" xfId="0" applyFont="1" applyBorder="1" applyAlignment="1">
      <alignment horizontal="center" vertical="center"/>
    </xf>
    <xf numFmtId="0" fontId="38" fillId="0" borderId="54" xfId="0" applyFont="1" applyBorder="1" applyAlignment="1">
      <alignment horizontal="center" vertical="center"/>
    </xf>
    <xf numFmtId="164" fontId="38" fillId="0" borderId="4" xfId="0" applyNumberFormat="1" applyFont="1" applyBorder="1" applyAlignment="1">
      <alignment horizontal="center"/>
    </xf>
    <xf numFmtId="164" fontId="38" fillId="0" borderId="3" xfId="0" applyNumberFormat="1" applyFont="1" applyBorder="1" applyAlignment="1">
      <alignment horizontal="center"/>
    </xf>
    <xf numFmtId="164" fontId="38" fillId="0" borderId="2" xfId="0" applyNumberFormat="1" applyFont="1" applyBorder="1" applyAlignment="1">
      <alignment horizontal="center"/>
    </xf>
    <xf numFmtId="164" fontId="38" fillId="0" borderId="11" xfId="0" applyNumberFormat="1" applyFont="1" applyBorder="1" applyAlignment="1">
      <alignment horizontal="center"/>
    </xf>
    <xf numFmtId="164" fontId="38" fillId="0" borderId="1" xfId="5" applyNumberFormat="1" applyFont="1" applyBorder="1" applyAlignment="1">
      <alignment horizontal="center"/>
    </xf>
    <xf numFmtId="164" fontId="38" fillId="0" borderId="4" xfId="28" applyNumberFormat="1" applyFont="1" applyBorder="1" applyAlignment="1">
      <alignment horizontal="center" vertical="center"/>
    </xf>
    <xf numFmtId="164" fontId="38" fillId="0" borderId="3" xfId="5" applyNumberFormat="1" applyFont="1" applyBorder="1" applyAlignment="1">
      <alignment horizontal="center" vertical="center"/>
    </xf>
    <xf numFmtId="164" fontId="38" fillId="0" borderId="2" xfId="28" applyNumberFormat="1" applyFont="1" applyBorder="1" applyAlignment="1">
      <alignment horizontal="center" vertical="center"/>
    </xf>
    <xf numFmtId="164" fontId="38" fillId="0" borderId="1" xfId="5" applyNumberFormat="1" applyFont="1" applyBorder="1" applyAlignment="1">
      <alignment horizontal="center" vertical="center"/>
    </xf>
    <xf numFmtId="0" fontId="11" fillId="0" borderId="0" xfId="9" applyFont="1" applyAlignment="1">
      <alignment horizontal="center" wrapText="1"/>
    </xf>
    <xf numFmtId="0" fontId="0" fillId="0" borderId="0" xfId="0" applyNumberFormat="1"/>
    <xf numFmtId="164" fontId="0" fillId="0" borderId="0" xfId="0" applyNumberFormat="1" applyAlignment="1">
      <alignment horizontal="center" vertical="center"/>
    </xf>
    <xf numFmtId="0" fontId="0" fillId="0" borderId="46" xfId="0" applyBorder="1" applyAlignment="1">
      <alignment horizontal="center" vertical="center"/>
    </xf>
    <xf numFmtId="0" fontId="11" fillId="0" borderId="46" xfId="0" applyFont="1" applyBorder="1" applyAlignment="1">
      <alignment horizontal="center" vertical="center"/>
    </xf>
    <xf numFmtId="0" fontId="11" fillId="0" borderId="47" xfId="0" applyFont="1" applyBorder="1" applyAlignment="1">
      <alignment horizontal="center" vertical="center"/>
    </xf>
    <xf numFmtId="164" fontId="11" fillId="0" borderId="48" xfId="0" applyNumberFormat="1" applyFont="1" applyBorder="1" applyAlignment="1">
      <alignment horizontal="center" vertical="center"/>
    </xf>
    <xf numFmtId="164" fontId="11" fillId="0" borderId="0" xfId="0" applyNumberFormat="1" applyFont="1" applyBorder="1" applyAlignment="1">
      <alignment horizontal="center" vertical="center"/>
    </xf>
    <xf numFmtId="1" fontId="11" fillId="0" borderId="46" xfId="0" applyNumberFormat="1" applyFont="1" applyBorder="1" applyAlignment="1">
      <alignment horizontal="center" vertical="center"/>
    </xf>
    <xf numFmtId="9" fontId="11" fillId="2" borderId="48" xfId="5" applyFont="1" applyFill="1" applyBorder="1" applyAlignment="1">
      <alignment horizontal="center" vertical="center"/>
    </xf>
    <xf numFmtId="9" fontId="11" fillId="2" borderId="0" xfId="5" applyFont="1" applyFill="1" applyBorder="1" applyAlignment="1">
      <alignment horizontal="center" vertical="center"/>
    </xf>
    <xf numFmtId="0" fontId="11" fillId="0" borderId="48" xfId="0" applyFont="1" applyBorder="1"/>
    <xf numFmtId="9" fontId="11" fillId="0" borderId="48" xfId="5" applyFont="1" applyBorder="1" applyAlignment="1">
      <alignment horizontal="center" vertical="center"/>
    </xf>
    <xf numFmtId="9" fontId="11" fillId="0" borderId="0" xfId="5" applyFont="1" applyBorder="1" applyAlignment="1">
      <alignment horizontal="center" vertical="center"/>
    </xf>
    <xf numFmtId="9" fontId="11" fillId="0" borderId="0" xfId="0" applyNumberFormat="1" applyFont="1" applyFill="1" applyBorder="1" applyAlignment="1">
      <alignment horizontal="center" vertical="center"/>
    </xf>
    <xf numFmtId="9" fontId="11"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1" fontId="11" fillId="0" borderId="0" xfId="0" applyNumberFormat="1" applyFont="1" applyFill="1" applyBorder="1" applyAlignment="1">
      <alignment horizontal="center" vertical="center"/>
    </xf>
    <xf numFmtId="9" fontId="11" fillId="2" borderId="0" xfId="0" applyNumberFormat="1" applyFont="1" applyFill="1" applyBorder="1" applyAlignment="1">
      <alignment horizontal="center" vertical="center"/>
    </xf>
    <xf numFmtId="1" fontId="11" fillId="2" borderId="46" xfId="0" applyNumberFormat="1" applyFont="1" applyFill="1" applyBorder="1" applyAlignment="1">
      <alignment horizontal="center" vertical="center"/>
    </xf>
    <xf numFmtId="0" fontId="11" fillId="0" borderId="48" xfId="0" applyFont="1" applyBorder="1" applyAlignment="1">
      <alignment horizontal="center" vertical="center"/>
    </xf>
    <xf numFmtId="0" fontId="38" fillId="0" borderId="0" xfId="0" applyFont="1" applyAlignment="1">
      <alignment horizontal="left" vertical="center"/>
    </xf>
    <xf numFmtId="164" fontId="11" fillId="0" borderId="15" xfId="0" applyNumberFormat="1" applyFont="1" applyBorder="1" applyAlignment="1">
      <alignment horizontal="center"/>
    </xf>
    <xf numFmtId="0" fontId="11" fillId="0" borderId="15" xfId="0" applyFont="1" applyBorder="1"/>
    <xf numFmtId="0" fontId="11" fillId="0" borderId="15" xfId="0" applyFont="1" applyBorder="1" applyAlignment="1">
      <alignment horizontal="center" vertical="center" wrapText="1"/>
    </xf>
    <xf numFmtId="0" fontId="11" fillId="0" borderId="15" xfId="0" applyFont="1" applyBorder="1" applyAlignment="1">
      <alignment vertical="center" wrapText="1"/>
    </xf>
    <xf numFmtId="164" fontId="11" fillId="0" borderId="0" xfId="3" applyNumberFormat="1" applyFont="1" applyFill="1" applyAlignment="1">
      <alignment horizontal="center"/>
    </xf>
    <xf numFmtId="164" fontId="14" fillId="0" borderId="0" xfId="8" applyNumberFormat="1" applyFont="1" applyBorder="1" applyAlignment="1">
      <alignment horizontal="center"/>
    </xf>
    <xf numFmtId="9" fontId="14" fillId="0" borderId="7" xfId="8" applyNumberFormat="1" applyFont="1" applyBorder="1" applyAlignment="1">
      <alignment horizontal="center"/>
    </xf>
    <xf numFmtId="0" fontId="14" fillId="0" borderId="7" xfId="8" applyFont="1" applyBorder="1" applyAlignment="1">
      <alignment horizontal="center"/>
    </xf>
    <xf numFmtId="9" fontId="11" fillId="0" borderId="8" xfId="3" applyNumberFormat="1" applyFont="1" applyFill="1" applyBorder="1" applyAlignment="1">
      <alignment horizontal="center"/>
    </xf>
    <xf numFmtId="0" fontId="20" fillId="0" borderId="8" xfId="8" applyFont="1" applyBorder="1" applyAlignment="1">
      <alignment horizontal="center" vertical="center" wrapText="1"/>
    </xf>
    <xf numFmtId="0" fontId="20" fillId="0" borderId="8" xfId="8" applyFont="1" applyBorder="1"/>
    <xf numFmtId="0" fontId="32" fillId="0" borderId="9" xfId="8" applyFont="1" applyBorder="1" applyAlignment="1">
      <alignment vertical="center"/>
    </xf>
    <xf numFmtId="0" fontId="57" fillId="0" borderId="0" xfId="29"/>
    <xf numFmtId="0" fontId="57" fillId="0" borderId="0" xfId="29" applyAlignment="1">
      <alignment horizontal="center"/>
    </xf>
    <xf numFmtId="0" fontId="14" fillId="0" borderId="0" xfId="29" applyFont="1" applyAlignment="1">
      <alignment horizontal="center"/>
    </xf>
    <xf numFmtId="0" fontId="14" fillId="0" borderId="0" xfId="29" applyFont="1" applyAlignment="1">
      <alignment horizontal="left"/>
    </xf>
    <xf numFmtId="164" fontId="14" fillId="0" borderId="0" xfId="29" applyNumberFormat="1" applyFont="1"/>
    <xf numFmtId="164" fontId="14" fillId="0" borderId="0" xfId="29" applyNumberFormat="1" applyFont="1" applyAlignment="1">
      <alignment horizontal="center"/>
    </xf>
    <xf numFmtId="164" fontId="11" fillId="0" borderId="0" xfId="30" applyNumberFormat="1" applyFont="1" applyAlignment="1">
      <alignment horizontal="center"/>
    </xf>
    <xf numFmtId="0" fontId="20" fillId="0" borderId="0" xfId="29" applyFont="1" applyAlignment="1">
      <alignment horizontal="center"/>
    </xf>
    <xf numFmtId="0" fontId="16" fillId="0" borderId="0" xfId="29" applyFont="1" applyAlignment="1"/>
    <xf numFmtId="0" fontId="11" fillId="2" borderId="46" xfId="0" applyFont="1" applyFill="1" applyBorder="1" applyAlignment="1">
      <alignment horizontal="center" vertical="center"/>
    </xf>
    <xf numFmtId="9" fontId="11" fillId="0" borderId="0" xfId="5" applyFont="1"/>
    <xf numFmtId="0" fontId="18" fillId="0" borderId="0" xfId="31"/>
    <xf numFmtId="3" fontId="47" fillId="0" borderId="0" xfId="31" applyNumberFormat="1" applyFont="1"/>
    <xf numFmtId="3" fontId="59" fillId="0" borderId="0" xfId="31" applyNumberFormat="1" applyFont="1"/>
    <xf numFmtId="3" fontId="59" fillId="0" borderId="0" xfId="31" applyNumberFormat="1" applyFont="1" applyAlignment="1">
      <alignment horizontal="center" vertical="center"/>
    </xf>
    <xf numFmtId="3" fontId="59" fillId="0" borderId="0" xfId="31" applyNumberFormat="1" applyFont="1" applyAlignment="1">
      <alignment horizontal="center" vertical="center" wrapText="1"/>
    </xf>
    <xf numFmtId="0" fontId="16" fillId="0" borderId="0" xfId="31" applyFont="1"/>
    <xf numFmtId="0" fontId="38" fillId="0" borderId="0" xfId="31" applyFont="1"/>
    <xf numFmtId="164" fontId="38" fillId="0" borderId="0" xfId="31" applyNumberFormat="1" applyFont="1"/>
    <xf numFmtId="0" fontId="38" fillId="0" borderId="0" xfId="31" applyFont="1" applyAlignment="1">
      <alignment horizontal="left"/>
    </xf>
    <xf numFmtId="0" fontId="11" fillId="0" borderId="0" xfId="9" applyFont="1" applyAlignment="1">
      <alignment horizontal="left" vertical="center"/>
    </xf>
    <xf numFmtId="9" fontId="11" fillId="0" borderId="0" xfId="5" applyFont="1" applyAlignment="1">
      <alignment horizontal="center"/>
    </xf>
    <xf numFmtId="9" fontId="11" fillId="0" borderId="0" xfId="5" applyFont="1" applyAlignment="1">
      <alignment horizontal="center" vertical="center"/>
    </xf>
    <xf numFmtId="0" fontId="16" fillId="0" borderId="0" xfId="9" applyFont="1" applyBorder="1"/>
    <xf numFmtId="0" fontId="11" fillId="0" borderId="0" xfId="9" applyFont="1" applyBorder="1" applyAlignment="1">
      <alignment horizontal="center"/>
    </xf>
    <xf numFmtId="9" fontId="11" fillId="0" borderId="0" xfId="5" applyNumberFormat="1" applyFont="1" applyAlignment="1">
      <alignment horizontal="center" vertical="center"/>
    </xf>
    <xf numFmtId="0" fontId="9" fillId="0" borderId="0" xfId="0" applyFont="1"/>
    <xf numFmtId="0" fontId="20" fillId="0" borderId="10" xfId="8" applyFont="1" applyBorder="1" applyAlignment="1">
      <alignment horizontal="center" vertical="center" wrapText="1"/>
    </xf>
    <xf numFmtId="0" fontId="20" fillId="0" borderId="5" xfId="8" applyFont="1" applyBorder="1" applyAlignment="1">
      <alignment horizontal="center" vertical="center" wrapText="1"/>
    </xf>
    <xf numFmtId="9" fontId="14" fillId="0" borderId="3" xfId="14" applyNumberFormat="1" applyFont="1" applyBorder="1" applyAlignment="1">
      <alignment horizontal="center"/>
    </xf>
    <xf numFmtId="0" fontId="19" fillId="0" borderId="0" xfId="8" applyBorder="1" applyAlignment="1">
      <alignment horizontal="center"/>
    </xf>
    <xf numFmtId="9" fontId="11" fillId="0" borderId="3" xfId="14" applyNumberFormat="1" applyFont="1" applyBorder="1" applyAlignment="1">
      <alignment horizontal="center"/>
    </xf>
    <xf numFmtId="0" fontId="8" fillId="0" borderId="0" xfId="9" applyFont="1"/>
    <xf numFmtId="166" fontId="8" fillId="0" borderId="0" xfId="9" applyNumberFormat="1" applyFont="1" applyAlignment="1">
      <alignment horizontal="center" vertical="center"/>
    </xf>
    <xf numFmtId="0" fontId="8" fillId="0" borderId="0" xfId="9" applyFont="1" applyAlignment="1">
      <alignment horizontal="center" vertical="center"/>
    </xf>
    <xf numFmtId="0" fontId="8" fillId="0" borderId="0" xfId="0" applyFont="1"/>
    <xf numFmtId="0" fontId="10" fillId="0" borderId="0" xfId="8" applyFont="1"/>
    <xf numFmtId="14" fontId="14" fillId="0" borderId="0" xfId="8" applyNumberFormat="1" applyFont="1"/>
    <xf numFmtId="9" fontId="14" fillId="0" borderId="0" xfId="5" applyFont="1"/>
    <xf numFmtId="0" fontId="7" fillId="0" borderId="0" xfId="9" applyFont="1" applyAlignment="1">
      <alignment horizontal="center" wrapText="1"/>
    </xf>
    <xf numFmtId="0" fontId="6" fillId="0" borderId="0" xfId="9" applyFont="1"/>
    <xf numFmtId="0" fontId="5" fillId="0" borderId="0" xfId="0" applyFont="1" applyBorder="1" applyAlignment="1">
      <alignment horizontal="center" vertical="center" wrapText="1"/>
    </xf>
    <xf numFmtId="165" fontId="5" fillId="0" borderId="0" xfId="0" applyNumberFormat="1" applyFont="1" applyBorder="1" applyAlignment="1">
      <alignment horizontal="center" vertical="center"/>
    </xf>
    <xf numFmtId="165" fontId="5" fillId="0" borderId="0" xfId="31" applyNumberFormat="1" applyFont="1" applyBorder="1" applyAlignment="1">
      <alignment horizontal="center" vertical="center"/>
    </xf>
    <xf numFmtId="0" fontId="3" fillId="0" borderId="0" xfId="0" applyFont="1"/>
    <xf numFmtId="0" fontId="2" fillId="0" borderId="0" xfId="0" applyFont="1"/>
    <xf numFmtId="0" fontId="60" fillId="0" borderId="14" xfId="13" applyFont="1" applyBorder="1" applyAlignment="1">
      <alignment horizontal="center" vertical="center" wrapText="1"/>
    </xf>
    <xf numFmtId="0" fontId="62" fillId="0" borderId="13" xfId="13" applyFont="1" applyBorder="1" applyAlignment="1">
      <alignment horizontal="center" vertical="center" wrapText="1"/>
    </xf>
    <xf numFmtId="0" fontId="62" fillId="0" borderId="12" xfId="13" applyFont="1" applyBorder="1" applyAlignment="1">
      <alignment horizontal="center" vertical="center" wrapText="1"/>
    </xf>
    <xf numFmtId="0" fontId="20" fillId="0" borderId="13" xfId="13" applyFont="1" applyBorder="1" applyAlignment="1">
      <alignment horizontal="center" vertical="center" wrapText="1"/>
    </xf>
    <xf numFmtId="0" fontId="20" fillId="0" borderId="10" xfId="13" applyFont="1" applyBorder="1" applyAlignment="1">
      <alignment horizontal="center" vertical="center" wrapText="1"/>
    </xf>
    <xf numFmtId="0" fontId="25" fillId="0" borderId="4" xfId="13" applyFont="1" applyBorder="1" applyAlignment="1">
      <alignment horizontal="center" vertical="center" wrapText="1"/>
    </xf>
    <xf numFmtId="0" fontId="25" fillId="0" borderId="3" xfId="13" applyFont="1" applyBorder="1" applyAlignment="1">
      <alignment horizontal="center" vertical="center" wrapText="1"/>
    </xf>
    <xf numFmtId="0" fontId="30" fillId="0" borderId="4" xfId="13" applyFont="1" applyBorder="1" applyAlignment="1">
      <alignment horizontal="center" vertical="center" wrapText="1"/>
    </xf>
    <xf numFmtId="0" fontId="30" fillId="0" borderId="3" xfId="13" applyFont="1" applyBorder="1" applyAlignment="1">
      <alignment horizontal="center" vertical="center" wrapText="1"/>
    </xf>
    <xf numFmtId="0" fontId="4" fillId="0" borderId="6" xfId="13" applyFont="1" applyBorder="1" applyAlignment="1">
      <alignment horizontal="justify" vertical="top" wrapText="1"/>
    </xf>
    <xf numFmtId="0" fontId="14" fillId="0" borderId="10" xfId="13" applyFont="1" applyBorder="1" applyAlignment="1">
      <alignment horizontal="justify" vertical="top" wrapText="1"/>
    </xf>
    <xf numFmtId="0" fontId="14" fillId="0" borderId="5" xfId="13" applyFont="1" applyBorder="1" applyAlignment="1">
      <alignment horizontal="justify" vertical="top" wrapText="1"/>
    </xf>
    <xf numFmtId="0" fontId="14" fillId="0" borderId="4" xfId="13" applyFont="1" applyBorder="1" applyAlignment="1">
      <alignment horizontal="justify" vertical="top" wrapText="1"/>
    </xf>
    <xf numFmtId="0" fontId="14" fillId="0" borderId="0" xfId="13" applyFont="1" applyBorder="1" applyAlignment="1">
      <alignment horizontal="justify" vertical="top" wrapText="1"/>
    </xf>
    <xf numFmtId="0" fontId="14" fillId="0" borderId="3" xfId="13" applyFont="1" applyBorder="1" applyAlignment="1">
      <alignment horizontal="justify" vertical="top" wrapText="1"/>
    </xf>
    <xf numFmtId="0" fontId="14" fillId="0" borderId="2" xfId="8" applyFont="1" applyBorder="1" applyAlignment="1">
      <alignment wrapText="1"/>
    </xf>
    <xf numFmtId="0" fontId="14" fillId="0" borderId="11" xfId="8" applyFont="1" applyBorder="1" applyAlignment="1">
      <alignment wrapText="1"/>
    </xf>
    <xf numFmtId="0" fontId="14" fillId="0" borderId="1" xfId="8" applyFont="1" applyBorder="1" applyAlignment="1">
      <alignment wrapText="1"/>
    </xf>
    <xf numFmtId="0" fontId="35" fillId="0" borderId="14" xfId="13" applyFont="1" applyBorder="1" applyAlignment="1">
      <alignment horizontal="center" vertical="center" wrapText="1"/>
    </xf>
    <xf numFmtId="0" fontId="35" fillId="0" borderId="13" xfId="13" applyFont="1" applyBorder="1" applyAlignment="1">
      <alignment horizontal="center" vertical="center" wrapText="1"/>
    </xf>
    <xf numFmtId="0" fontId="34" fillId="0" borderId="13" xfId="13" applyFont="1" applyBorder="1" applyAlignment="1">
      <alignment horizontal="center" vertical="center" wrapText="1"/>
    </xf>
    <xf numFmtId="0" fontId="34" fillId="0" borderId="12" xfId="13" applyFont="1" applyBorder="1" applyAlignment="1">
      <alignment horizontal="center" vertical="center" wrapText="1"/>
    </xf>
    <xf numFmtId="0" fontId="32" fillId="0" borderId="4" xfId="13" applyFont="1" applyBorder="1" applyAlignment="1">
      <alignment horizontal="center" vertical="center" wrapText="1"/>
    </xf>
    <xf numFmtId="0" fontId="25" fillId="0" borderId="0" xfId="13" applyFont="1" applyBorder="1" applyAlignment="1">
      <alignment horizontal="center" vertical="center" wrapText="1"/>
    </xf>
    <xf numFmtId="0" fontId="63" fillId="0" borderId="44" xfId="0" applyFont="1" applyBorder="1" applyAlignment="1">
      <alignment horizontal="center" vertical="center" wrapText="1"/>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38" xfId="0" applyFont="1" applyBorder="1" applyAlignment="1">
      <alignment horizontal="center" vertical="center" wrapText="1"/>
    </xf>
    <xf numFmtId="0" fontId="16" fillId="0" borderId="44" xfId="0" applyFont="1" applyBorder="1" applyAlignment="1">
      <alignment horizontal="left" vertical="center" wrapText="1"/>
    </xf>
    <xf numFmtId="0" fontId="22" fillId="0" borderId="43" xfId="0" applyFont="1" applyBorder="1" applyAlignment="1">
      <alignment horizontal="left" vertical="center" wrapText="1"/>
    </xf>
    <xf numFmtId="0" fontId="22" fillId="0" borderId="42" xfId="0" applyFont="1" applyBorder="1" applyAlignment="1">
      <alignment horizontal="left" vertical="center" wrapText="1"/>
    </xf>
    <xf numFmtId="0" fontId="22" fillId="0" borderId="41" xfId="0" applyFont="1" applyBorder="1" applyAlignment="1">
      <alignment horizontal="left" vertical="center" wrapText="1"/>
    </xf>
    <xf numFmtId="0" fontId="22" fillId="0" borderId="0" xfId="0" applyFont="1" applyBorder="1" applyAlignment="1">
      <alignment horizontal="left" vertical="center" wrapText="1"/>
    </xf>
    <xf numFmtId="0" fontId="22" fillId="0" borderId="40" xfId="0" applyFont="1" applyBorder="1" applyAlignment="1">
      <alignment horizontal="left" vertical="center" wrapText="1"/>
    </xf>
    <xf numFmtId="0" fontId="22" fillId="0" borderId="39" xfId="0" applyFont="1" applyBorder="1" applyAlignment="1">
      <alignment horizontal="left" vertical="center" wrapText="1"/>
    </xf>
    <xf numFmtId="0" fontId="22" fillId="0" borderId="36" xfId="0" applyFont="1" applyBorder="1" applyAlignment="1">
      <alignment horizontal="left" vertical="center" wrapText="1"/>
    </xf>
    <xf numFmtId="0" fontId="22" fillId="0" borderId="38" xfId="0" applyFont="1" applyBorder="1" applyAlignment="1">
      <alignment horizontal="left" vertical="center" wrapText="1"/>
    </xf>
    <xf numFmtId="0" fontId="53" fillId="0" borderId="6"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4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1" xfId="0" applyFont="1" applyBorder="1" applyAlignment="1">
      <alignment horizontal="center" vertical="center" wrapText="1"/>
    </xf>
    <xf numFmtId="0" fontId="11" fillId="0" borderId="6" xfId="0" applyFont="1" applyBorder="1" applyAlignment="1">
      <alignment horizontal="center" vertical="center"/>
    </xf>
    <xf numFmtId="0" fontId="11" fillId="0" borderId="10"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wrapText="1"/>
    </xf>
    <xf numFmtId="0" fontId="11" fillId="0" borderId="10" xfId="0" applyFont="1" applyBorder="1" applyAlignment="1">
      <alignment horizontal="center" wrapText="1"/>
    </xf>
    <xf numFmtId="0" fontId="11" fillId="0" borderId="5" xfId="0" applyFont="1" applyBorder="1" applyAlignment="1">
      <alignment horizontal="center" wrapText="1"/>
    </xf>
    <xf numFmtId="0" fontId="19" fillId="0" borderId="0" xfId="24" applyFont="1" applyBorder="1" applyAlignment="1">
      <alignment horizontal="center" vertical="center" wrapText="1"/>
    </xf>
    <xf numFmtId="0" fontId="11" fillId="0" borderId="6" xfId="0" applyFont="1" applyBorder="1" applyAlignment="1">
      <alignment horizontal="center"/>
    </xf>
    <xf numFmtId="0" fontId="11" fillId="0" borderId="10" xfId="0" applyFont="1" applyBorder="1" applyAlignment="1">
      <alignment horizontal="center"/>
    </xf>
    <xf numFmtId="0" fontId="11" fillId="0" borderId="5" xfId="0" applyFont="1" applyBorder="1" applyAlignment="1">
      <alignment horizontal="center"/>
    </xf>
    <xf numFmtId="0" fontId="11" fillId="0" borderId="0" xfId="9" applyFont="1" applyAlignment="1">
      <alignment horizontal="center"/>
    </xf>
    <xf numFmtId="0" fontId="14" fillId="0" borderId="14" xfId="8" applyFont="1" applyBorder="1" applyAlignment="1">
      <alignment horizontal="center" vertical="center" wrapText="1"/>
    </xf>
    <xf numFmtId="0" fontId="14" fillId="0" borderId="13" xfId="8" applyFont="1" applyBorder="1" applyAlignment="1">
      <alignment horizontal="center" vertical="center" wrapText="1"/>
    </xf>
    <xf numFmtId="0" fontId="14" fillId="0" borderId="12" xfId="8" applyFont="1" applyBorder="1" applyAlignment="1">
      <alignment horizontal="center" vertical="center" wrapText="1"/>
    </xf>
    <xf numFmtId="0" fontId="14" fillId="0" borderId="23" xfId="8" applyFont="1" applyFill="1" applyBorder="1" applyAlignment="1">
      <alignment horizontal="center" vertical="center" wrapText="1"/>
    </xf>
    <xf numFmtId="164" fontId="40" fillId="0" borderId="0" xfId="18" applyNumberFormat="1" applyAlignment="1">
      <alignment horizontal="center" vertical="center" wrapText="1"/>
    </xf>
    <xf numFmtId="0" fontId="11" fillId="0" borderId="31" xfId="15" applyFont="1" applyBorder="1" applyAlignment="1">
      <alignment horizontal="center" vertical="center"/>
    </xf>
    <xf numFmtId="0" fontId="11" fillId="0" borderId="30" xfId="15" applyFont="1" applyBorder="1" applyAlignment="1">
      <alignment horizontal="center" vertical="center"/>
    </xf>
    <xf numFmtId="0" fontId="44" fillId="0" borderId="6" xfId="15" applyFont="1" applyBorder="1" applyAlignment="1">
      <alignment horizontal="center" vertical="center"/>
    </xf>
    <xf numFmtId="0" fontId="44" fillId="0" borderId="10" xfId="15" applyFont="1" applyBorder="1" applyAlignment="1">
      <alignment horizontal="center" vertical="center"/>
    </xf>
    <xf numFmtId="0" fontId="44" fillId="0" borderId="5" xfId="15" applyFont="1" applyBorder="1" applyAlignment="1">
      <alignment horizontal="center" vertical="center"/>
    </xf>
    <xf numFmtId="0" fontId="16" fillId="0" borderId="31" xfId="15" applyFont="1" applyBorder="1" applyAlignment="1">
      <alignment horizontal="center" vertical="center"/>
    </xf>
    <xf numFmtId="0" fontId="16" fillId="0" borderId="30" xfId="15" applyFont="1" applyBorder="1" applyAlignment="1">
      <alignment horizontal="center" vertical="center"/>
    </xf>
    <xf numFmtId="0" fontId="14" fillId="0" borderId="0" xfId="23" applyFont="1" applyAlignment="1">
      <alignment horizontal="center"/>
    </xf>
    <xf numFmtId="0" fontId="38" fillId="2" borderId="51"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53" xfId="0" applyFont="1" applyFill="1" applyBorder="1" applyAlignment="1">
      <alignment horizontal="center" vertical="center"/>
    </xf>
    <xf numFmtId="0" fontId="7" fillId="0" borderId="0" xfId="0" applyFont="1" applyAlignment="1">
      <alignment horizontal="left" wrapText="1"/>
    </xf>
    <xf numFmtId="0" fontId="16" fillId="0" borderId="49" xfId="0" applyFont="1" applyBorder="1" applyAlignment="1">
      <alignment horizontal="center" vertical="center"/>
    </xf>
    <xf numFmtId="0" fontId="16" fillId="0" borderId="23" xfId="0" applyFont="1" applyBorder="1" applyAlignment="1">
      <alignment horizontal="center" vertical="center"/>
    </xf>
    <xf numFmtId="0" fontId="16" fillId="0" borderId="50" xfId="0" applyFont="1" applyBorder="1" applyAlignment="1">
      <alignment horizontal="center" vertical="center"/>
    </xf>
    <xf numFmtId="2" fontId="11" fillId="0" borderId="0" xfId="0" applyNumberFormat="1" applyFont="1" applyAlignment="1">
      <alignment horizontal="center"/>
    </xf>
    <xf numFmtId="0" fontId="20" fillId="0" borderId="14" xfId="8" applyFont="1" applyBorder="1" applyAlignment="1">
      <alignment horizontal="center" vertical="center" wrapText="1"/>
    </xf>
    <xf numFmtId="0" fontId="20" fillId="0" borderId="13" xfId="8" applyFont="1" applyBorder="1" applyAlignment="1">
      <alignment horizontal="center" vertical="center" wrapText="1"/>
    </xf>
  </cellXfs>
  <cellStyles count="35">
    <cellStyle name="Lien hypertexte 2" xfId="22"/>
    <cellStyle name="Normal" xfId="0" builtinId="0"/>
    <cellStyle name="Normal 12" xfId="34"/>
    <cellStyle name="Normal 13" xfId="31"/>
    <cellStyle name="Normal 14" xfId="32"/>
    <cellStyle name="Normal 15 12" xfId="9"/>
    <cellStyle name="Normal 2" xfId="1"/>
    <cellStyle name="Normal 2 2" xfId="8"/>
    <cellStyle name="Normal 2 2 2" xfId="25"/>
    <cellStyle name="Normal 2 3" xfId="20"/>
    <cellStyle name="Normal 2 4" xfId="18"/>
    <cellStyle name="Normal 2 5" xfId="29"/>
    <cellStyle name="Normal 2_AccumulationEquation" xfId="10"/>
    <cellStyle name="Normal 2_AccumulationEquation 2" xfId="21"/>
    <cellStyle name="Normal 3" xfId="3"/>
    <cellStyle name="Normal 3 2" xfId="12"/>
    <cellStyle name="Normal 4" xfId="7"/>
    <cellStyle name="Normal 6" xfId="23"/>
    <cellStyle name="Normal 7" xfId="24"/>
    <cellStyle name="Normal 8" xfId="15"/>
    <cellStyle name="Normal 9" xfId="19"/>
    <cellStyle name="Normal_France" xfId="11"/>
    <cellStyle name="Normal_PikettyPostelVinayRosenthal2011AppendixB" xfId="13"/>
    <cellStyle name="Normal_TabAnnexeH" xfId="6"/>
    <cellStyle name="Pourcentage" xfId="5" builtinId="5"/>
    <cellStyle name="Pourcentage 2" xfId="2"/>
    <cellStyle name="Pourcentage 2 2" xfId="14"/>
    <cellStyle name="Pourcentage 2 3" xfId="30"/>
    <cellStyle name="Pourcentage 3" xfId="4"/>
    <cellStyle name="Pourcentage 3 2" xfId="28"/>
    <cellStyle name="Pourcentage 4" xfId="27"/>
    <cellStyle name="Pourcentage 6" xfId="33"/>
    <cellStyle name="Pourcentage 6 2" xfId="17"/>
    <cellStyle name="Pourcentage 7" xfId="16"/>
    <cellStyle name="Pourcentage 7 2"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4.xml"/><Relationship Id="rId117" Type="http://schemas.openxmlformats.org/officeDocument/2006/relationships/externalLink" Target="externalLinks/externalLink31.xml"/><Relationship Id="rId21" Type="http://schemas.openxmlformats.org/officeDocument/2006/relationships/worksheet" Target="worksheets/sheet2.xml"/><Relationship Id="rId42" Type="http://schemas.openxmlformats.org/officeDocument/2006/relationships/worksheet" Target="worksheets/sheet4.xml"/><Relationship Id="rId47" Type="http://schemas.openxmlformats.org/officeDocument/2006/relationships/worksheet" Target="worksheets/sheet6.xml"/><Relationship Id="rId63" Type="http://schemas.openxmlformats.org/officeDocument/2006/relationships/worksheet" Target="worksheets/sheet22.xml"/><Relationship Id="rId68" Type="http://schemas.openxmlformats.org/officeDocument/2006/relationships/worksheet" Target="worksheets/sheet27.xml"/><Relationship Id="rId84" Type="http://schemas.openxmlformats.org/officeDocument/2006/relationships/worksheet" Target="worksheets/sheet43.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6" Type="http://schemas.openxmlformats.org/officeDocument/2006/relationships/chartsheet" Target="chartsheets/sheet15.xml"/><Relationship Id="rId107" Type="http://schemas.openxmlformats.org/officeDocument/2006/relationships/externalLink" Target="externalLinks/externalLink21.xml"/><Relationship Id="rId11" Type="http://schemas.openxmlformats.org/officeDocument/2006/relationships/chartsheet" Target="chartsheets/sheet10.xml"/><Relationship Id="rId32" Type="http://schemas.openxmlformats.org/officeDocument/2006/relationships/chartsheet" Target="chartsheets/sheet30.xml"/><Relationship Id="rId37" Type="http://schemas.openxmlformats.org/officeDocument/2006/relationships/chartsheet" Target="chartsheets/sheet34.xml"/><Relationship Id="rId53" Type="http://schemas.openxmlformats.org/officeDocument/2006/relationships/worksheet" Target="worksheets/sheet12.xml"/><Relationship Id="rId58" Type="http://schemas.openxmlformats.org/officeDocument/2006/relationships/worksheet" Target="worksheets/sheet17.xml"/><Relationship Id="rId74" Type="http://schemas.openxmlformats.org/officeDocument/2006/relationships/worksheet" Target="worksheets/sheet33.xml"/><Relationship Id="rId79" Type="http://schemas.openxmlformats.org/officeDocument/2006/relationships/worksheet" Target="worksheets/sheet38.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28" Type="http://schemas.openxmlformats.org/officeDocument/2006/relationships/externalLink" Target="externalLinks/externalLink42.xml"/><Relationship Id="rId5" Type="http://schemas.openxmlformats.org/officeDocument/2006/relationships/chartsheet" Target="chartsheets/sheet4.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14" Type="http://schemas.openxmlformats.org/officeDocument/2006/relationships/chartsheet" Target="chartsheets/sheet13.xml"/><Relationship Id="rId22" Type="http://schemas.openxmlformats.org/officeDocument/2006/relationships/chartsheet" Target="chartsheets/sheet20.xml"/><Relationship Id="rId27" Type="http://schemas.openxmlformats.org/officeDocument/2006/relationships/chartsheet" Target="chartsheets/sheet25.xml"/><Relationship Id="rId30" Type="http://schemas.openxmlformats.org/officeDocument/2006/relationships/chartsheet" Target="chartsheets/sheet28.xml"/><Relationship Id="rId35" Type="http://schemas.openxmlformats.org/officeDocument/2006/relationships/chartsheet" Target="chartsheets/sheet32.xml"/><Relationship Id="rId43" Type="http://schemas.openxmlformats.org/officeDocument/2006/relationships/chartsheet" Target="chartsheets/sheet39.xml"/><Relationship Id="rId48" Type="http://schemas.openxmlformats.org/officeDocument/2006/relationships/worksheet" Target="worksheets/sheet7.xml"/><Relationship Id="rId56" Type="http://schemas.openxmlformats.org/officeDocument/2006/relationships/worksheet" Target="worksheets/sheet15.xml"/><Relationship Id="rId64" Type="http://schemas.openxmlformats.org/officeDocument/2006/relationships/worksheet" Target="worksheets/sheet23.xml"/><Relationship Id="rId69" Type="http://schemas.openxmlformats.org/officeDocument/2006/relationships/worksheet" Target="worksheets/sheet28.xml"/><Relationship Id="rId77" Type="http://schemas.openxmlformats.org/officeDocument/2006/relationships/worksheet" Target="worksheets/sheet36.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126" Type="http://schemas.openxmlformats.org/officeDocument/2006/relationships/externalLink" Target="externalLinks/externalLink40.xml"/><Relationship Id="rId134" Type="http://schemas.openxmlformats.org/officeDocument/2006/relationships/theme" Target="theme/theme1.xml"/><Relationship Id="rId8" Type="http://schemas.openxmlformats.org/officeDocument/2006/relationships/chartsheet" Target="chartsheets/sheet7.xml"/><Relationship Id="rId51" Type="http://schemas.openxmlformats.org/officeDocument/2006/relationships/worksheet" Target="worksheets/sheet10.xml"/><Relationship Id="rId72" Type="http://schemas.openxmlformats.org/officeDocument/2006/relationships/worksheet" Target="worksheets/sheet31.xml"/><Relationship Id="rId80" Type="http://schemas.openxmlformats.org/officeDocument/2006/relationships/worksheet" Target="worksheets/sheet39.xml"/><Relationship Id="rId85" Type="http://schemas.openxmlformats.org/officeDocument/2006/relationships/worksheet" Target="worksheets/sheet44.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3" Type="http://schemas.openxmlformats.org/officeDocument/2006/relationships/chartsheet" Target="chartsheets/sheet2.xml"/><Relationship Id="rId12" Type="http://schemas.openxmlformats.org/officeDocument/2006/relationships/chartsheet" Target="chartsheets/sheet11.xml"/><Relationship Id="rId17" Type="http://schemas.openxmlformats.org/officeDocument/2006/relationships/chartsheet" Target="chartsheets/sheet16.xml"/><Relationship Id="rId25" Type="http://schemas.openxmlformats.org/officeDocument/2006/relationships/chartsheet" Target="chartsheets/sheet23.xml"/><Relationship Id="rId33" Type="http://schemas.openxmlformats.org/officeDocument/2006/relationships/worksheet" Target="worksheets/sheet3.xml"/><Relationship Id="rId38" Type="http://schemas.openxmlformats.org/officeDocument/2006/relationships/chartsheet" Target="chartsheets/sheet35.xml"/><Relationship Id="rId46" Type="http://schemas.openxmlformats.org/officeDocument/2006/relationships/worksheet" Target="worksheets/sheet5.xml"/><Relationship Id="rId59" Type="http://schemas.openxmlformats.org/officeDocument/2006/relationships/worksheet" Target="worksheets/sheet18.xml"/><Relationship Id="rId67" Type="http://schemas.openxmlformats.org/officeDocument/2006/relationships/worksheet" Target="worksheets/sheet26.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16" Type="http://schemas.openxmlformats.org/officeDocument/2006/relationships/externalLink" Target="externalLinks/externalLink30.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137" Type="http://schemas.openxmlformats.org/officeDocument/2006/relationships/calcChain" Target="calcChain.xml"/><Relationship Id="rId20" Type="http://schemas.openxmlformats.org/officeDocument/2006/relationships/chartsheet" Target="chartsheets/sheet19.xml"/><Relationship Id="rId41" Type="http://schemas.openxmlformats.org/officeDocument/2006/relationships/chartsheet" Target="chartsheets/sheet38.xml"/><Relationship Id="rId54" Type="http://schemas.openxmlformats.org/officeDocument/2006/relationships/worksheet" Target="worksheets/sheet13.xml"/><Relationship Id="rId62" Type="http://schemas.openxmlformats.org/officeDocument/2006/relationships/worksheet" Target="worksheets/sheet21.xml"/><Relationship Id="rId70" Type="http://schemas.openxmlformats.org/officeDocument/2006/relationships/worksheet" Target="worksheets/sheet29.xml"/><Relationship Id="rId75" Type="http://schemas.openxmlformats.org/officeDocument/2006/relationships/worksheet" Target="worksheets/sheet34.xml"/><Relationship Id="rId83" Type="http://schemas.openxmlformats.org/officeDocument/2006/relationships/worksheet" Target="worksheets/sheet42.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chartsheet" Target="chartsheets/sheet5.xml"/><Relationship Id="rId15" Type="http://schemas.openxmlformats.org/officeDocument/2006/relationships/chartsheet" Target="chartsheets/sheet14.xml"/><Relationship Id="rId23" Type="http://schemas.openxmlformats.org/officeDocument/2006/relationships/chartsheet" Target="chartsheets/sheet21.xml"/><Relationship Id="rId28" Type="http://schemas.openxmlformats.org/officeDocument/2006/relationships/chartsheet" Target="chartsheets/sheet26.xml"/><Relationship Id="rId36" Type="http://schemas.openxmlformats.org/officeDocument/2006/relationships/chartsheet" Target="chartsheets/sheet33.xml"/><Relationship Id="rId49" Type="http://schemas.openxmlformats.org/officeDocument/2006/relationships/worksheet" Target="worksheets/sheet8.xml"/><Relationship Id="rId57" Type="http://schemas.openxmlformats.org/officeDocument/2006/relationships/worksheet" Target="worksheets/sheet16.xml"/><Relationship Id="rId106" Type="http://schemas.openxmlformats.org/officeDocument/2006/relationships/externalLink" Target="externalLinks/externalLink20.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127" Type="http://schemas.openxmlformats.org/officeDocument/2006/relationships/externalLink" Target="externalLinks/externalLink41.xml"/><Relationship Id="rId10" Type="http://schemas.openxmlformats.org/officeDocument/2006/relationships/chartsheet" Target="chartsheets/sheet9.xml"/><Relationship Id="rId31" Type="http://schemas.openxmlformats.org/officeDocument/2006/relationships/chartsheet" Target="chartsheets/sheet29.xml"/><Relationship Id="rId44" Type="http://schemas.openxmlformats.org/officeDocument/2006/relationships/chartsheet" Target="chartsheets/sheet40.xml"/><Relationship Id="rId52" Type="http://schemas.openxmlformats.org/officeDocument/2006/relationships/worksheet" Target="worksheets/sheet11.xml"/><Relationship Id="rId60" Type="http://schemas.openxmlformats.org/officeDocument/2006/relationships/worksheet" Target="worksheets/sheet19.xml"/><Relationship Id="rId65" Type="http://schemas.openxmlformats.org/officeDocument/2006/relationships/worksheet" Target="worksheets/sheet24.xml"/><Relationship Id="rId73" Type="http://schemas.openxmlformats.org/officeDocument/2006/relationships/worksheet" Target="worksheets/sheet32.xml"/><Relationship Id="rId78" Type="http://schemas.openxmlformats.org/officeDocument/2006/relationships/worksheet" Target="worksheets/sheet37.xml"/><Relationship Id="rId81" Type="http://schemas.openxmlformats.org/officeDocument/2006/relationships/worksheet" Target="worksheets/sheet40.xml"/><Relationship Id="rId86" Type="http://schemas.openxmlformats.org/officeDocument/2006/relationships/worksheet" Target="worksheets/sheet45.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30" Type="http://schemas.openxmlformats.org/officeDocument/2006/relationships/externalLink" Target="externalLinks/externalLink44.xml"/><Relationship Id="rId135" Type="http://schemas.openxmlformats.org/officeDocument/2006/relationships/styles" Target="styles.xml"/><Relationship Id="rId4" Type="http://schemas.openxmlformats.org/officeDocument/2006/relationships/chartsheet" Target="chartsheets/sheet3.xml"/><Relationship Id="rId9" Type="http://schemas.openxmlformats.org/officeDocument/2006/relationships/chartsheet" Target="chartsheets/sheet8.xml"/><Relationship Id="rId13" Type="http://schemas.openxmlformats.org/officeDocument/2006/relationships/chartsheet" Target="chartsheets/sheet12.xml"/><Relationship Id="rId18" Type="http://schemas.openxmlformats.org/officeDocument/2006/relationships/chartsheet" Target="chartsheets/sheet17.xml"/><Relationship Id="rId39" Type="http://schemas.openxmlformats.org/officeDocument/2006/relationships/chartsheet" Target="chartsheets/sheet36.xml"/><Relationship Id="rId109" Type="http://schemas.openxmlformats.org/officeDocument/2006/relationships/externalLink" Target="externalLinks/externalLink23.xml"/><Relationship Id="rId34" Type="http://schemas.openxmlformats.org/officeDocument/2006/relationships/chartsheet" Target="chartsheets/sheet31.xml"/><Relationship Id="rId50" Type="http://schemas.openxmlformats.org/officeDocument/2006/relationships/worksheet" Target="worksheets/sheet9.xml"/><Relationship Id="rId55" Type="http://schemas.openxmlformats.org/officeDocument/2006/relationships/worksheet" Target="worksheets/sheet14.xml"/><Relationship Id="rId76" Type="http://schemas.openxmlformats.org/officeDocument/2006/relationships/worksheet" Target="worksheets/sheet35.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7" Type="http://schemas.openxmlformats.org/officeDocument/2006/relationships/chartsheet" Target="chartsheets/sheet6.xml"/><Relationship Id="rId71" Type="http://schemas.openxmlformats.org/officeDocument/2006/relationships/worksheet" Target="worksheets/sheet30.xml"/><Relationship Id="rId92" Type="http://schemas.openxmlformats.org/officeDocument/2006/relationships/externalLink" Target="externalLinks/externalLink6.xml"/><Relationship Id="rId2" Type="http://schemas.openxmlformats.org/officeDocument/2006/relationships/chartsheet" Target="chartsheets/sheet1.xml"/><Relationship Id="rId29" Type="http://schemas.openxmlformats.org/officeDocument/2006/relationships/chartsheet" Target="chartsheets/sheet27.xml"/><Relationship Id="rId24" Type="http://schemas.openxmlformats.org/officeDocument/2006/relationships/chartsheet" Target="chartsheets/sheet22.xml"/><Relationship Id="rId40" Type="http://schemas.openxmlformats.org/officeDocument/2006/relationships/chartsheet" Target="chartsheets/sheet37.xml"/><Relationship Id="rId45" Type="http://schemas.openxmlformats.org/officeDocument/2006/relationships/chartsheet" Target="chartsheets/sheet41.xml"/><Relationship Id="rId66" Type="http://schemas.openxmlformats.org/officeDocument/2006/relationships/worksheet" Target="worksheets/sheet25.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sharedStrings" Target="sharedStrings.xml"/><Relationship Id="rId61" Type="http://schemas.openxmlformats.org/officeDocument/2006/relationships/worksheet" Target="worksheets/sheet20.xml"/><Relationship Id="rId82" Type="http://schemas.openxmlformats.org/officeDocument/2006/relationships/worksheet" Target="worksheets/sheet41.xml"/><Relationship Id="rId19" Type="http://schemas.openxmlformats.org/officeDocument/2006/relationships/chartsheet" Target="chartsheets/sheet1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Santé et éducation dans le monde, 1820-2020</a:t>
            </a:r>
            <a:endParaRPr lang="fr-FR" sz="2000" b="0" baseline="0">
              <a:latin typeface="Arial" panose="020B0604020202020204" pitchFamily="34" charset="0"/>
              <a:cs typeface="Arial" panose="020B0604020202020204" pitchFamily="34" charset="0"/>
            </a:endParaRPr>
          </a:p>
        </c:rich>
      </c:tx>
      <c:layout>
        <c:manualLayout>
          <c:xMode val="edge"/>
          <c:yMode val="edge"/>
          <c:x val="0.21969675644160083"/>
          <c:y val="2.203281288119053E-3"/>
        </c:manualLayout>
      </c:layout>
      <c:overlay val="0"/>
      <c:spPr>
        <a:noFill/>
        <a:ln w="25400">
          <a:noFill/>
        </a:ln>
      </c:spPr>
    </c:title>
    <c:autoTitleDeleted val="0"/>
    <c:plotArea>
      <c:layout>
        <c:manualLayout>
          <c:layoutTarget val="inner"/>
          <c:xMode val="edge"/>
          <c:yMode val="edge"/>
          <c:x val="6.3245494255557852E-2"/>
          <c:y val="5.8919645744566172E-2"/>
          <c:w val="0.878932674591418"/>
          <c:h val="0.70816655508717385"/>
        </c:manualLayout>
      </c:layout>
      <c:lineChart>
        <c:grouping val="standard"/>
        <c:varyColors val="0"/>
        <c:ser>
          <c:idx val="1"/>
          <c:order val="0"/>
          <c:tx>
            <c:v>Espérance de vie à la naissance (personnes atteignant un an)</c:v>
          </c:tx>
          <c:spPr>
            <a:ln w="44450">
              <a:solidFill>
                <a:srgbClr val="FF0000"/>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DataG1!$C$4:$C$24</c:f>
              <c:numCache>
                <c:formatCode>0.0</c:formatCode>
                <c:ptCount val="21"/>
                <c:pt idx="0">
                  <c:v>32.294544038891523</c:v>
                </c:pt>
                <c:pt idx="1">
                  <c:v>32.275478900729297</c:v>
                </c:pt>
                <c:pt idx="2">
                  <c:v>32.37830455279471</c:v>
                </c:pt>
                <c:pt idx="3">
                  <c:v>32.597085482106579</c:v>
                </c:pt>
                <c:pt idx="4">
                  <c:v>32.451549291690235</c:v>
                </c:pt>
                <c:pt idx="5">
                  <c:v>32.355808146043231</c:v>
                </c:pt>
                <c:pt idx="6">
                  <c:v>32.44828027106508</c:v>
                </c:pt>
                <c:pt idx="7">
                  <c:v>33.42</c:v>
                </c:pt>
                <c:pt idx="8">
                  <c:v>35.346534653465348</c:v>
                </c:pt>
                <c:pt idx="9">
                  <c:v>37.411764705882348</c:v>
                </c:pt>
                <c:pt idx="10">
                  <c:v>40.105374077976805</c:v>
                </c:pt>
                <c:pt idx="11">
                  <c:v>43.634475597092418</c:v>
                </c:pt>
                <c:pt idx="12">
                  <c:v>47.006141248720574</c:v>
                </c:pt>
                <c:pt idx="13">
                  <c:v>52.336024217961658</c:v>
                </c:pt>
                <c:pt idx="14">
                  <c:v>58.447761194029852</c:v>
                </c:pt>
                <c:pt idx="15">
                  <c:v>63.473994111874383</c:v>
                </c:pt>
                <c:pt idx="16">
                  <c:v>67.192642787996121</c:v>
                </c:pt>
                <c:pt idx="17">
                  <c:v>68.920725883476592</c:v>
                </c:pt>
                <c:pt idx="18">
                  <c:v>70.344015080113095</c:v>
                </c:pt>
                <c:pt idx="19">
                  <c:v>71.730232558139534</c:v>
                </c:pt>
                <c:pt idx="20">
                  <c:v>73.156174865828504</c:v>
                </c:pt>
              </c:numCache>
            </c:numRef>
          </c:val>
          <c:smooth val="1"/>
        </c:ser>
        <c:ser>
          <c:idx val="0"/>
          <c:order val="1"/>
          <c:tx>
            <c:v>Espérance de vie à la naissance (toutes naissances confondues)</c:v>
          </c:tx>
          <c:spPr>
            <a:ln w="44450"/>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DataG1!$B$4:$B$24</c:f>
              <c:numCache>
                <c:formatCode>0.0</c:formatCode>
                <c:ptCount val="21"/>
                <c:pt idx="0">
                  <c:v>25.835635231113219</c:v>
                </c:pt>
                <c:pt idx="1">
                  <c:v>25.82038312058344</c:v>
                </c:pt>
                <c:pt idx="2">
                  <c:v>25.90264364223577</c:v>
                </c:pt>
                <c:pt idx="3">
                  <c:v>26.077668385685264</c:v>
                </c:pt>
                <c:pt idx="4">
                  <c:v>26.231669010782937</c:v>
                </c:pt>
                <c:pt idx="5">
                  <c:v>26.423909985935303</c:v>
                </c:pt>
                <c:pt idx="6">
                  <c:v>26.769831223628692</c:v>
                </c:pt>
                <c:pt idx="7">
                  <c:v>27.85</c:v>
                </c:pt>
                <c:pt idx="8">
                  <c:v>29.75</c:v>
                </c:pt>
                <c:pt idx="9">
                  <c:v>31.799999999999997</c:v>
                </c:pt>
                <c:pt idx="10">
                  <c:v>34.599999999999994</c:v>
                </c:pt>
                <c:pt idx="11">
                  <c:v>38.200000000000003</c:v>
                </c:pt>
                <c:pt idx="12">
                  <c:v>41.75</c:v>
                </c:pt>
                <c:pt idx="13">
                  <c:v>47.15</c:v>
                </c:pt>
                <c:pt idx="14">
                  <c:v>53.4</c:v>
                </c:pt>
                <c:pt idx="15">
                  <c:v>58.8</c:v>
                </c:pt>
                <c:pt idx="16">
                  <c:v>63.099999999999994</c:v>
                </c:pt>
                <c:pt idx="17">
                  <c:v>65.599999999999994</c:v>
                </c:pt>
                <c:pt idx="18">
                  <c:v>67.849999999999994</c:v>
                </c:pt>
                <c:pt idx="19">
                  <c:v>70.099999999999994</c:v>
                </c:pt>
                <c:pt idx="20">
                  <c:v>72.424613117170225</c:v>
                </c:pt>
              </c:numCache>
            </c:numRef>
          </c:val>
          <c:smooth val="1"/>
        </c:ser>
        <c:dLbls>
          <c:showLegendKey val="0"/>
          <c:showVal val="0"/>
          <c:showCatName val="0"/>
          <c:showSerName val="0"/>
          <c:showPercent val="0"/>
          <c:showBubbleSize val="0"/>
        </c:dLbls>
        <c:marker val="1"/>
        <c:smooth val="0"/>
        <c:axId val="691940368"/>
        <c:axId val="691929784"/>
      </c:lineChart>
      <c:lineChart>
        <c:grouping val="standard"/>
        <c:varyColors val="0"/>
        <c:ser>
          <c:idx val="2"/>
          <c:order val="2"/>
          <c:tx>
            <c:v>Taux d'alphabétisation (%)</c:v>
          </c:tx>
          <c:spPr>
            <a:ln w="44450">
              <a:solidFill>
                <a:schemeClr val="accent6"/>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DataG1!$D$4:$D$24</c:f>
              <c:numCache>
                <c:formatCode>0%</c:formatCode>
                <c:ptCount val="21"/>
                <c:pt idx="0">
                  <c:v>0.1204668918030765</c:v>
                </c:pt>
                <c:pt idx="1">
                  <c:v>0.1271626474462616</c:v>
                </c:pt>
                <c:pt idx="2">
                  <c:v>0.13385840308944666</c:v>
                </c:pt>
                <c:pt idx="3">
                  <c:v>0.14055415873263177</c:v>
                </c:pt>
                <c:pt idx="4">
                  <c:v>0.16357046335072883</c:v>
                </c:pt>
                <c:pt idx="5">
                  <c:v>0.18740554497684236</c:v>
                </c:pt>
                <c:pt idx="6">
                  <c:v>0.19628455602087461</c:v>
                </c:pt>
                <c:pt idx="7">
                  <c:v>0.20516356706490682</c:v>
                </c:pt>
                <c:pt idx="8">
                  <c:v>0.21404257810893904</c:v>
                </c:pt>
                <c:pt idx="9">
                  <c:v>0.26445601917401573</c:v>
                </c:pt>
                <c:pt idx="10">
                  <c:v>0.31623163220068795</c:v>
                </c:pt>
                <c:pt idx="11">
                  <c:v>0.32527629458655594</c:v>
                </c:pt>
                <c:pt idx="12">
                  <c:v>0.41879224362813611</c:v>
                </c:pt>
                <c:pt idx="13">
                  <c:v>0.35959376306528712</c:v>
                </c:pt>
                <c:pt idx="14">
                  <c:v>0.41620376429533024</c:v>
                </c:pt>
                <c:pt idx="15">
                  <c:v>0.55622615122395391</c:v>
                </c:pt>
                <c:pt idx="16">
                  <c:v>0.56052562431682718</c:v>
                </c:pt>
                <c:pt idx="17">
                  <c:v>0.68250848441367717</c:v>
                </c:pt>
                <c:pt idx="18">
                  <c:v>0.80784883720930234</c:v>
                </c:pt>
                <c:pt idx="19">
                  <c:v>0.82664468412840675</c:v>
                </c:pt>
                <c:pt idx="20">
                  <c:v>0.84544053104751116</c:v>
                </c:pt>
              </c:numCache>
            </c:numRef>
          </c:val>
          <c:smooth val="1"/>
        </c:ser>
        <c:dLbls>
          <c:showLegendKey val="0"/>
          <c:showVal val="0"/>
          <c:showCatName val="0"/>
          <c:showSerName val="0"/>
          <c:showPercent val="0"/>
          <c:showBubbleSize val="0"/>
        </c:dLbls>
        <c:marker val="1"/>
        <c:smooth val="0"/>
        <c:axId val="691938408"/>
        <c:axId val="691937232"/>
      </c:lineChart>
      <c:catAx>
        <c:axId val="69194036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29784"/>
        <c:crossesAt val="0"/>
        <c:auto val="0"/>
        <c:lblAlgn val="ctr"/>
        <c:lblOffset val="100"/>
        <c:tickLblSkip val="2"/>
        <c:tickMarkSkip val="1"/>
        <c:noMultiLvlLbl val="0"/>
      </c:catAx>
      <c:valAx>
        <c:axId val="691929784"/>
        <c:scaling>
          <c:orientation val="minMax"/>
          <c:max val="90"/>
          <c:min val="1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40368"/>
        <c:crossesAt val="1"/>
        <c:crossBetween val="midCat"/>
        <c:majorUnit val="5"/>
        <c:minorUnit val="5"/>
      </c:valAx>
      <c:valAx>
        <c:axId val="691937232"/>
        <c:scaling>
          <c:orientation val="minMax"/>
          <c:min val="0.1"/>
        </c:scaling>
        <c:delete val="0"/>
        <c:axPos val="r"/>
        <c:numFmt formatCode="0%" sourceLinked="0"/>
        <c:majorTickMark val="out"/>
        <c:minorTickMark val="none"/>
        <c:tickLblPos val="nextTo"/>
        <c:txPr>
          <a:bodyPr/>
          <a:lstStyle/>
          <a:p>
            <a:pPr>
              <a:defRPr sz="1400"/>
            </a:pPr>
            <a:endParaRPr lang="fr-FR"/>
          </a:p>
        </c:txPr>
        <c:crossAx val="691938408"/>
        <c:crosses val="max"/>
        <c:crossBetween val="between"/>
        <c:majorUnit val="5.000000000000001E-2"/>
        <c:minorUnit val="5.000000000000001E-2"/>
      </c:valAx>
      <c:catAx>
        <c:axId val="691938408"/>
        <c:scaling>
          <c:orientation val="minMax"/>
        </c:scaling>
        <c:delete val="1"/>
        <c:axPos val="t"/>
        <c:numFmt formatCode="General" sourceLinked="1"/>
        <c:majorTickMark val="out"/>
        <c:minorTickMark val="none"/>
        <c:tickLblPos val="nextTo"/>
        <c:crossAx val="691937232"/>
        <c:crosses val="max"/>
        <c:auto val="1"/>
        <c:lblAlgn val="ctr"/>
        <c:lblOffset val="100"/>
        <c:noMultiLvlLbl val="0"/>
      </c:catAx>
      <c:spPr>
        <a:noFill/>
        <a:ln w="25400">
          <a:solidFill>
            <a:srgbClr val="000000"/>
          </a:solidFill>
        </a:ln>
      </c:spPr>
    </c:plotArea>
    <c:legend>
      <c:legendPos val="l"/>
      <c:layout>
        <c:manualLayout>
          <c:xMode val="edge"/>
          <c:yMode val="edge"/>
          <c:x val="0.16548697719352143"/>
          <c:y val="0.12070281993348869"/>
          <c:w val="0.35076620806655656"/>
          <c:h val="0.259412024454409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Les sociétés esclavagistes atlantiques, 18</a:t>
            </a:r>
            <a:r>
              <a:rPr lang="fr-FR" sz="2000" baseline="30000"/>
              <a:t>e</a:t>
            </a:r>
            <a:r>
              <a:rPr lang="fr-FR" sz="2000" baseline="0"/>
              <a:t>-19</a:t>
            </a:r>
            <a:r>
              <a:rPr lang="fr-FR" sz="2000" baseline="30000"/>
              <a:t>e</a:t>
            </a:r>
            <a:r>
              <a:rPr lang="fr-FR" sz="2000" baseline="0"/>
              <a:t> siècles</a:t>
            </a:r>
            <a:endParaRPr lang="fr-FR" sz="2000" b="0">
              <a:latin typeface="Arial Narrow" panose="020B0606020202030204" pitchFamily="34" charset="0"/>
            </a:endParaRPr>
          </a:p>
        </c:rich>
      </c:tx>
      <c:layout>
        <c:manualLayout>
          <c:xMode val="edge"/>
          <c:yMode val="edge"/>
          <c:x val="0.17826524992742798"/>
          <c:y val="2.6695806622695705E-6"/>
        </c:manualLayout>
      </c:layout>
      <c:overlay val="0"/>
    </c:title>
    <c:autoTitleDeleted val="0"/>
    <c:plotArea>
      <c:layout>
        <c:manualLayout>
          <c:layoutTarget val="inner"/>
          <c:xMode val="edge"/>
          <c:yMode val="edge"/>
          <c:x val="8.9781673577797289E-2"/>
          <c:y val="5.7757267488422921E-2"/>
          <c:w val="0.90430178604816402"/>
          <c:h val="0.66351766528113698"/>
        </c:manualLayout>
      </c:layout>
      <c:barChart>
        <c:barDir val="col"/>
        <c:grouping val="clustered"/>
        <c:varyColors val="0"/>
        <c:ser>
          <c:idx val="0"/>
          <c:order val="0"/>
          <c:tx>
            <c:v>Part de la noblesse dans la population totale</c:v>
          </c:tx>
          <c:spPr>
            <a:solidFill>
              <a:schemeClr val="accent2"/>
            </a:solidFill>
            <a:ln>
              <a:solidFill>
                <a:schemeClr val="bg1"/>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C00000"/>
              </a:solidFill>
              <a:ln>
                <a:solidFill>
                  <a:srgbClr val="C00000"/>
                </a:solidFill>
              </a:ln>
            </c:spPr>
          </c:dPt>
          <c:dPt>
            <c:idx val="2"/>
            <c:invertIfNegative val="0"/>
            <c:bubble3D val="0"/>
            <c:spPr>
              <a:solidFill>
                <a:schemeClr val="accent4"/>
              </a:solidFill>
              <a:ln>
                <a:solidFill>
                  <a:schemeClr val="accent4"/>
                </a:solidFill>
              </a:ln>
            </c:spPr>
          </c:dPt>
          <c:dPt>
            <c:idx val="3"/>
            <c:invertIfNegative val="0"/>
            <c:bubble3D val="0"/>
            <c:spPr>
              <a:solidFill>
                <a:schemeClr val="accent4"/>
              </a:solidFill>
              <a:ln>
                <a:solidFill>
                  <a:schemeClr val="bg1"/>
                </a:solidFill>
              </a:ln>
            </c:spPr>
          </c:dPt>
          <c:dPt>
            <c:idx val="4"/>
            <c:invertIfNegative val="0"/>
            <c:bubble3D val="0"/>
            <c:spPr>
              <a:solidFill>
                <a:srgbClr val="7030A0"/>
              </a:solidFill>
              <a:ln>
                <a:solidFill>
                  <a:srgbClr val="7030A0"/>
                </a:solidFill>
              </a:ln>
            </c:spPr>
          </c:dPt>
          <c:dPt>
            <c:idx val="5"/>
            <c:invertIfNegative val="0"/>
            <c:bubble3D val="0"/>
          </c:dPt>
          <c:dPt>
            <c:idx val="6"/>
            <c:invertIfNegative val="0"/>
            <c:bubble3D val="0"/>
            <c:spPr>
              <a:solidFill>
                <a:srgbClr val="00B0F0"/>
              </a:solidFill>
              <a:ln>
                <a:solidFill>
                  <a:schemeClr val="bg1"/>
                </a:solidFill>
              </a:ln>
            </c:spPr>
          </c:dPt>
          <c:dPt>
            <c:idx val="7"/>
            <c:invertIfNegative val="0"/>
            <c:bubble3D val="0"/>
            <c:spPr>
              <a:solidFill>
                <a:srgbClr val="002060"/>
              </a:solidFill>
              <a:ln>
                <a:solidFill>
                  <a:schemeClr val="bg1"/>
                </a:solidFill>
              </a:ln>
            </c:spPr>
          </c:dPt>
          <c:dPt>
            <c:idx val="8"/>
            <c:invertIfNegative val="0"/>
            <c:bubble3D val="0"/>
            <c:spPr>
              <a:solidFill>
                <a:schemeClr val="accent6"/>
              </a:solidFill>
              <a:ln>
                <a:solidFill>
                  <a:schemeClr val="bg1"/>
                </a:solidFill>
              </a:ln>
            </c:spPr>
          </c:dPt>
          <c:cat>
            <c:strRef>
              <c:f>DataG10!$A$4:$I$4</c:f>
              <c:strCache>
                <c:ptCount val="9"/>
                <c:pt idx="0">
                  <c:v>Sud E.U. 1800</c:v>
                </c:pt>
                <c:pt idx="1">
                  <c:v>Sud E.U. 1860</c:v>
                </c:pt>
                <c:pt idx="2">
                  <c:v>Brésil     1750</c:v>
                </c:pt>
                <c:pt idx="3">
                  <c:v>Brésil      1880</c:v>
                </c:pt>
                <c:pt idx="4">
                  <c:v>Jamaïque 1830</c:v>
                </c:pt>
                <c:pt idx="5">
                  <c:v>Barbades 1830</c:v>
                </c:pt>
                <c:pt idx="6">
                  <c:v>Martinique 1790</c:v>
                </c:pt>
                <c:pt idx="7">
                  <c:v>Guadeloupe 1790</c:v>
                </c:pt>
                <c:pt idx="8">
                  <c:v>St Domingue 1790</c:v>
                </c:pt>
              </c:strCache>
            </c:strRef>
          </c:cat>
          <c:val>
            <c:numRef>
              <c:f>DataG10!$A$5:$I$5</c:f>
              <c:numCache>
                <c:formatCode>0.0%</c:formatCode>
                <c:ptCount val="9"/>
                <c:pt idx="0">
                  <c:v>0.32558139534883723</c:v>
                </c:pt>
                <c:pt idx="1">
                  <c:v>0.32271241830065361</c:v>
                </c:pt>
                <c:pt idx="2">
                  <c:v>0.48699999999999999</c:v>
                </c:pt>
                <c:pt idx="3">
                  <c:v>0.16326530612244897</c:v>
                </c:pt>
                <c:pt idx="4">
                  <c:v>0.84399999999999997</c:v>
                </c:pt>
                <c:pt idx="5">
                  <c:v>0.80300000000000005</c:v>
                </c:pt>
                <c:pt idx="6">
                  <c:v>0.85</c:v>
                </c:pt>
                <c:pt idx="7">
                  <c:v>0.86</c:v>
                </c:pt>
                <c:pt idx="8">
                  <c:v>0.9</c:v>
                </c:pt>
              </c:numCache>
            </c:numRef>
          </c:val>
          <c:extLst/>
        </c:ser>
        <c:dLbls>
          <c:showLegendKey val="0"/>
          <c:showVal val="0"/>
          <c:showCatName val="0"/>
          <c:showSerName val="0"/>
          <c:showPercent val="0"/>
          <c:showBubbleSize val="0"/>
        </c:dLbls>
        <c:gapWidth val="50"/>
        <c:axId val="691944288"/>
        <c:axId val="691943896"/>
      </c:barChart>
      <c:catAx>
        <c:axId val="691944288"/>
        <c:scaling>
          <c:orientation val="minMax"/>
        </c:scaling>
        <c:delete val="0"/>
        <c:axPos val="b"/>
        <c:numFmt formatCode="General" sourceLinked="0"/>
        <c:majorTickMark val="out"/>
        <c:minorTickMark val="none"/>
        <c:tickLblPos val="nextTo"/>
        <c:txPr>
          <a:bodyPr/>
          <a:lstStyle/>
          <a:p>
            <a:pPr>
              <a:defRPr sz="1200" b="0" i="0" baseline="0">
                <a:latin typeface="Arial" panose="020B0604020202020204" pitchFamily="34" charset="0"/>
                <a:cs typeface="Arial" panose="020B0604020202020204" pitchFamily="34" charset="0"/>
              </a:defRPr>
            </a:pPr>
            <a:endParaRPr lang="fr-FR"/>
          </a:p>
        </c:txPr>
        <c:crossAx val="691943896"/>
        <c:crosses val="autoZero"/>
        <c:auto val="1"/>
        <c:lblAlgn val="ctr"/>
        <c:lblOffset val="100"/>
        <c:tickMarkSkip val="2"/>
        <c:noMultiLvlLbl val="0"/>
      </c:catAx>
      <c:valAx>
        <c:axId val="691943896"/>
        <c:scaling>
          <c:orientation val="minMax"/>
          <c:max val="0.91"/>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Proportion</a:t>
                </a:r>
                <a:r>
                  <a:rPr lang="fr-FR" sz="1200" b="0" baseline="0">
                    <a:latin typeface="Arial" panose="020B0604020202020204" pitchFamily="34" charset="0"/>
                    <a:cs typeface="Arial" panose="020B0604020202020204" pitchFamily="34" charset="0"/>
                  </a:rPr>
                  <a:t> d'esclaves dans la population totale</a:t>
                </a:r>
                <a:endParaRPr lang="fr-FR" sz="1200" b="0">
                  <a:latin typeface="Arial" panose="020B0604020202020204" pitchFamily="34" charset="0"/>
                  <a:cs typeface="Arial" panose="020B0604020202020204" pitchFamily="34" charset="0"/>
                </a:endParaRPr>
              </a:p>
            </c:rich>
          </c:tx>
          <c:layout>
            <c:manualLayout>
              <c:xMode val="edge"/>
              <c:yMode val="edge"/>
              <c:x val="4.6041549447325501E-3"/>
              <c:y val="0.111486785653897"/>
            </c:manualLayout>
          </c:layout>
          <c:overlay val="0"/>
        </c:title>
        <c:numFmt formatCode="0%" sourceLinked="0"/>
        <c:majorTickMark val="out"/>
        <c:minorTickMark val="none"/>
        <c:tickLblPos val="nextTo"/>
        <c:txPr>
          <a:bodyPr/>
          <a:lstStyle/>
          <a:p>
            <a:pPr>
              <a:defRPr sz="1400" b="0" i="0">
                <a:latin typeface="Arial"/>
              </a:defRPr>
            </a:pPr>
            <a:endParaRPr lang="fr-FR"/>
          </a:p>
        </c:txPr>
        <c:crossAx val="691944288"/>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pPr>
            <a:r>
              <a:rPr lang="fr-FR" sz="1900" baseline="0">
                <a:latin typeface="Arial" panose="020B0604020202020204" pitchFamily="34" charset="0"/>
                <a:cs typeface="Arial" panose="020B0604020202020204" pitchFamily="34" charset="0"/>
              </a:rPr>
              <a:t>Une île esclavagiste en expansion: Saint-Domingue 1700-1790</a:t>
            </a:r>
            <a:endParaRPr lang="fr-FR" sz="1900">
              <a:latin typeface="Arial" panose="020B0604020202020204" pitchFamily="34" charset="0"/>
              <a:cs typeface="Arial" panose="020B0604020202020204" pitchFamily="34" charset="0"/>
            </a:endParaRPr>
          </a:p>
        </c:rich>
      </c:tx>
      <c:layout>
        <c:manualLayout>
          <c:xMode val="edge"/>
          <c:yMode val="edge"/>
          <c:x val="0.14585918921342469"/>
          <c:y val="2.0909485059798418E-3"/>
        </c:manualLayout>
      </c:layout>
      <c:overlay val="0"/>
    </c:title>
    <c:autoTitleDeleted val="0"/>
    <c:plotArea>
      <c:layout>
        <c:manualLayout>
          <c:layoutTarget val="inner"/>
          <c:xMode val="edge"/>
          <c:yMode val="edge"/>
          <c:x val="7.7996787522150404E-2"/>
          <c:y val="6.4747292894920802E-2"/>
          <c:w val="0.89251171843880495"/>
          <c:h val="0.75219618433374202"/>
        </c:manualLayout>
      </c:layout>
      <c:areaChart>
        <c:grouping val="stacked"/>
        <c:varyColors val="0"/>
        <c:ser>
          <c:idx val="0"/>
          <c:order val="0"/>
          <c:tx>
            <c:v>Noirs esclaves</c:v>
          </c:tx>
          <c:spPr>
            <a:solidFill>
              <a:srgbClr val="ED7D31"/>
            </a:solidFill>
            <a:ln w="25400">
              <a:solidFill>
                <a:srgbClr val="ED7D31"/>
              </a:solidFill>
            </a:ln>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DataG11!$B$5:$B$27</c15:sqref>
                  </c15:fullRef>
                </c:ext>
              </c:extLst>
              <c:f>DataG11!$B$9:$B$27</c:f>
              <c:numCache>
                <c:formatCode>General</c:formatCode>
                <c:ptCount val="19"/>
                <c:pt idx="0">
                  <c:v>19</c:v>
                </c:pt>
                <c:pt idx="1">
                  <c:v>22</c:v>
                </c:pt>
                <c:pt idx="2">
                  <c:v>27</c:v>
                </c:pt>
                <c:pt idx="3">
                  <c:v>32</c:v>
                </c:pt>
                <c:pt idx="4">
                  <c:v>36</c:v>
                </c:pt>
                <c:pt idx="5">
                  <c:v>51</c:v>
                </c:pt>
                <c:pt idx="6">
                  <c:v>65</c:v>
                </c:pt>
                <c:pt idx="7">
                  <c:v>78</c:v>
                </c:pt>
                <c:pt idx="8">
                  <c:v>92</c:v>
                </c:pt>
                <c:pt idx="9">
                  <c:v>105</c:v>
                </c:pt>
                <c:pt idx="10">
                  <c:v>119</c:v>
                </c:pt>
                <c:pt idx="11">
                  <c:v>136</c:v>
                </c:pt>
                <c:pt idx="12">
                  <c:v>156</c:v>
                </c:pt>
                <c:pt idx="13">
                  <c:v>174</c:v>
                </c:pt>
                <c:pt idx="14">
                  <c:v>230</c:v>
                </c:pt>
                <c:pt idx="15">
                  <c:v>271</c:v>
                </c:pt>
                <c:pt idx="16">
                  <c:v>302</c:v>
                </c:pt>
                <c:pt idx="17">
                  <c:v>333</c:v>
                </c:pt>
                <c:pt idx="18">
                  <c:v>475</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Noirs libres</c:v>
          </c:tx>
          <c:spPr>
            <a:solidFill>
              <a:srgbClr val="5B9BD5"/>
            </a:solidFill>
            <a:ln w="25400">
              <a:noFill/>
            </a:ln>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DataG11!$C$5:$C$27</c15:sqref>
                  </c15:fullRef>
                </c:ext>
              </c:extLst>
              <c:f>DataG11!$C$9:$C$27</c:f>
              <c:numCache>
                <c:formatCode>0</c:formatCode>
                <c:ptCount val="19"/>
                <c:pt idx="0" formatCode="General">
                  <c:v>1</c:v>
                </c:pt>
                <c:pt idx="1" formatCode="General">
                  <c:v>1</c:v>
                </c:pt>
                <c:pt idx="2">
                  <c:v>1.5</c:v>
                </c:pt>
                <c:pt idx="3">
                  <c:v>1.5</c:v>
                </c:pt>
                <c:pt idx="4">
                  <c:v>1.5</c:v>
                </c:pt>
                <c:pt idx="5" formatCode="General">
                  <c:v>2</c:v>
                </c:pt>
                <c:pt idx="6">
                  <c:v>2.5</c:v>
                </c:pt>
                <c:pt idx="7" formatCode="General">
                  <c:v>3</c:v>
                </c:pt>
                <c:pt idx="8" formatCode="General">
                  <c:v>3</c:v>
                </c:pt>
                <c:pt idx="9" formatCode="General">
                  <c:v>4</c:v>
                </c:pt>
                <c:pt idx="10">
                  <c:v>4.5</c:v>
                </c:pt>
                <c:pt idx="11" formatCode="General">
                  <c:v>5</c:v>
                </c:pt>
                <c:pt idx="12" formatCode="General">
                  <c:v>6</c:v>
                </c:pt>
                <c:pt idx="13" formatCode="General">
                  <c:v>6</c:v>
                </c:pt>
                <c:pt idx="14" formatCode="General">
                  <c:v>9</c:v>
                </c:pt>
                <c:pt idx="15" formatCode="General">
                  <c:v>9</c:v>
                </c:pt>
                <c:pt idx="16" formatCode="General">
                  <c:v>9</c:v>
                </c:pt>
                <c:pt idx="17" formatCode="General">
                  <c:v>14</c:v>
                </c:pt>
                <c:pt idx="18" formatCode="General">
                  <c:v>25</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Blancs</c:v>
          </c:tx>
          <c:spPr>
            <a:solidFill>
              <a:srgbClr val="70AD47"/>
            </a:solidFill>
            <a:ln w="25400">
              <a:solidFill>
                <a:srgbClr val="70AD47"/>
              </a:solidFill>
            </a:ln>
            <a:effectLst>
              <a:softEdge rad="0"/>
            </a:effectLst>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DataG11!$D$5:$D$27</c15:sqref>
                  </c15:fullRef>
                </c:ext>
              </c:extLst>
              <c:f>DataG11!$D$9:$D$27</c:f>
              <c:numCache>
                <c:formatCode>General</c:formatCode>
                <c:ptCount val="19"/>
                <c:pt idx="0">
                  <c:v>13</c:v>
                </c:pt>
                <c:pt idx="1">
                  <c:v>16</c:v>
                </c:pt>
                <c:pt idx="2">
                  <c:v>20</c:v>
                </c:pt>
                <c:pt idx="3">
                  <c:v>23</c:v>
                </c:pt>
                <c:pt idx="4">
                  <c:v>26</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691947032"/>
        <c:axId val="691956832"/>
      </c:areaChart>
      <c:catAx>
        <c:axId val="691947032"/>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691956832"/>
        <c:crosses val="autoZero"/>
        <c:auto val="1"/>
        <c:lblAlgn val="ctr"/>
        <c:lblOffset val="100"/>
        <c:tickLblSkip val="2"/>
        <c:noMultiLvlLbl val="0"/>
      </c:catAx>
      <c:valAx>
        <c:axId val="691956832"/>
        <c:scaling>
          <c:orientation val="minMax"/>
          <c:max val="550"/>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Population</a:t>
                </a:r>
                <a:r>
                  <a:rPr lang="fr-FR" sz="1200" b="0" baseline="0">
                    <a:latin typeface="Arial" panose="020B0604020202020204" pitchFamily="34" charset="0"/>
                    <a:cs typeface="Arial" panose="020B0604020202020204" pitchFamily="34" charset="0"/>
                  </a:rPr>
                  <a:t> en milliers d'habitants</a:t>
                </a:r>
                <a:endParaRPr lang="fr-FR" sz="1200" b="0">
                  <a:latin typeface="Arial" panose="020B0604020202020204" pitchFamily="34" charset="0"/>
                  <a:cs typeface="Arial" panose="020B0604020202020204" pitchFamily="34" charset="0"/>
                </a:endParaRPr>
              </a:p>
            </c:rich>
          </c:tx>
          <c:layout>
            <c:manualLayout>
              <c:xMode val="edge"/>
              <c:yMode val="edge"/>
              <c:x val="1.5287260544441799E-4"/>
              <c:y val="0.25127771402946492"/>
            </c:manualLayout>
          </c:layout>
          <c:overlay val="0"/>
        </c:title>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691947032"/>
        <c:crosses val="autoZero"/>
        <c:crossBetween val="midCat"/>
        <c:majorUnit val="50"/>
      </c:valAx>
      <c:spPr>
        <a:ln w="25400">
          <a:solidFill>
            <a:sysClr val="windowText" lastClr="000000"/>
          </a:solidFill>
        </a:ln>
      </c:spPr>
    </c:plotArea>
    <c:legend>
      <c:legendPos val="r"/>
      <c:layout>
        <c:manualLayout>
          <c:xMode val="edge"/>
          <c:yMode val="edge"/>
          <c:x val="0.42129504628164299"/>
          <c:y val="0.14316497184083099"/>
          <c:w val="0.21091714950725499"/>
          <c:h val="0.24340188475184299"/>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2000" baseline="0"/>
              <a:t>L'inégalité extrême des revenus en perspective historique: </a:t>
            </a:r>
          </a:p>
          <a:p>
            <a:pPr>
              <a:defRPr sz="1600">
                <a:latin typeface="Arial"/>
              </a:defRPr>
            </a:pPr>
            <a:r>
              <a:rPr lang="fr-FR" sz="2000" baseline="0"/>
              <a:t>le sommet colonial et esclavagiste</a:t>
            </a:r>
            <a:endParaRPr lang="fr-FR" sz="2000" b="0">
              <a:latin typeface="Arial Narrow" panose="020B0606020202030204" pitchFamily="34" charset="0"/>
            </a:endParaRPr>
          </a:p>
        </c:rich>
      </c:tx>
      <c:layout>
        <c:manualLayout>
          <c:xMode val="edge"/>
          <c:yMode val="edge"/>
          <c:x val="0.14797613360334219"/>
          <c:y val="2.6695806622695705E-6"/>
        </c:manualLayout>
      </c:layout>
      <c:overlay val="0"/>
    </c:title>
    <c:autoTitleDeleted val="0"/>
    <c:plotArea>
      <c:layout>
        <c:manualLayout>
          <c:layoutTarget val="inner"/>
          <c:xMode val="edge"/>
          <c:yMode val="edge"/>
          <c:x val="8.0118654322438546E-2"/>
          <c:y val="0.10755900663123837"/>
          <c:w val="0.90567471043731473"/>
          <c:h val="0.62732262416219664"/>
        </c:manualLayout>
      </c:layout>
      <c:barChart>
        <c:barDir val="col"/>
        <c:grouping val="clustered"/>
        <c:varyColors val="0"/>
        <c:ser>
          <c:idx val="0"/>
          <c:order val="0"/>
          <c:spPr>
            <a:solidFill>
              <a:schemeClr val="accent2"/>
            </a:solidFill>
            <a:ln>
              <a:solidFill>
                <a:schemeClr val="bg1"/>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00B0F0"/>
              </a:solidFill>
              <a:ln>
                <a:solidFill>
                  <a:srgbClr val="00B0F0"/>
                </a:solidFill>
              </a:ln>
            </c:spPr>
          </c:dPt>
          <c:dPt>
            <c:idx val="2"/>
            <c:invertIfNegative val="0"/>
            <c:bubble3D val="0"/>
            <c:spPr>
              <a:solidFill>
                <a:srgbClr val="FFFF00"/>
              </a:solidFill>
              <a:ln>
                <a:solidFill>
                  <a:srgbClr val="FFFF00"/>
                </a:solidFill>
              </a:ln>
            </c:spPr>
          </c:dPt>
          <c:dPt>
            <c:idx val="3"/>
            <c:invertIfNegative val="0"/>
            <c:bubble3D val="0"/>
            <c:spPr>
              <a:solidFill>
                <a:schemeClr val="accent6"/>
              </a:solidFill>
              <a:ln>
                <a:solidFill>
                  <a:schemeClr val="accent6"/>
                </a:solidFill>
              </a:ln>
            </c:spPr>
          </c:dPt>
          <c:dPt>
            <c:idx val="4"/>
            <c:invertIfNegative val="0"/>
            <c:bubble3D val="0"/>
            <c:spPr>
              <a:solidFill>
                <a:schemeClr val="accent5"/>
              </a:solidFill>
              <a:ln>
                <a:solidFill>
                  <a:schemeClr val="accent5"/>
                </a:solidFill>
              </a:ln>
            </c:spPr>
          </c:dPt>
          <c:dPt>
            <c:idx val="6"/>
            <c:invertIfNegative val="0"/>
            <c:bubble3D val="0"/>
            <c:spPr>
              <a:solidFill>
                <a:srgbClr val="7030A0"/>
              </a:solidFill>
              <a:ln>
                <a:solidFill>
                  <a:schemeClr val="accent6">
                    <a:lumMod val="75000"/>
                  </a:schemeClr>
                </a:solidFill>
              </a:ln>
            </c:spPr>
          </c:dPt>
          <c:dPt>
            <c:idx val="7"/>
            <c:invertIfNegative val="0"/>
            <c:bubble3D val="0"/>
            <c:spPr>
              <a:solidFill>
                <a:srgbClr val="FF0000"/>
              </a:solidFill>
              <a:ln>
                <a:solidFill>
                  <a:srgbClr val="FF0000"/>
                </a:solidFill>
              </a:ln>
            </c:spPr>
          </c:dPt>
          <c:dPt>
            <c:idx val="8"/>
            <c:invertIfNegative val="0"/>
            <c:bubble3D val="0"/>
            <c:spPr>
              <a:solidFill>
                <a:srgbClr val="00B050"/>
              </a:solidFill>
              <a:ln>
                <a:solidFill>
                  <a:srgbClr val="00B050"/>
                </a:solidFill>
              </a:ln>
            </c:spPr>
          </c:dPt>
          <c:cat>
            <c:strRef>
              <c:extLst>
                <c:ext xmlns:c15="http://schemas.microsoft.com/office/drawing/2012/chart" uri="{02D57815-91ED-43cb-92C2-25804820EDAC}">
                  <c15:fullRef>
                    <c15:sqref>DataG12!$A$4:$T$4</c15:sqref>
                  </c15:fullRef>
                </c:ext>
              </c:extLst>
              <c:f>(DataG12!$A$4:$G$4,DataG12!$I$4,DataG12!$T$4)</c:f>
              <c:strCache>
                <c:ptCount val="9"/>
                <c:pt idx="0">
                  <c:v>Suède     1980</c:v>
                </c:pt>
                <c:pt idx="1">
                  <c:v>Europe 2020</c:v>
                </c:pt>
                <c:pt idx="2">
                  <c:v>Etats-Unis 2020</c:v>
                </c:pt>
                <c:pt idx="3">
                  <c:v>Europe 1910</c:v>
                </c:pt>
                <c:pt idx="4">
                  <c:v>Brésil     2020</c:v>
                </c:pt>
                <c:pt idx="5">
                  <c:v>Moy.Orient 2020</c:v>
                </c:pt>
                <c:pt idx="6">
                  <c:v>Algérie      1930</c:v>
                </c:pt>
                <c:pt idx="7">
                  <c:v>Afrique du sud 1950</c:v>
                </c:pt>
                <c:pt idx="8">
                  <c:v>Haïti       1780</c:v>
                </c:pt>
              </c:strCache>
            </c:strRef>
          </c:cat>
          <c:val>
            <c:numRef>
              <c:extLst>
                <c:ext xmlns:c15="http://schemas.microsoft.com/office/drawing/2012/chart" uri="{02D57815-91ED-43cb-92C2-25804820EDAC}">
                  <c15:fullRef>
                    <c15:sqref>DataG12!$A$5:$T$5</c15:sqref>
                  </c15:fullRef>
                </c:ext>
              </c:extLst>
              <c:f>(DataG12!$A$5:$G$5,DataG12!$I$5,DataG12!$T$5)</c:f>
              <c:numCache>
                <c:formatCode>0.0%</c:formatCode>
                <c:ptCount val="9"/>
                <c:pt idx="0">
                  <c:v>0.22800000000000001</c:v>
                </c:pt>
                <c:pt idx="1">
                  <c:v>0.35</c:v>
                </c:pt>
                <c:pt idx="2">
                  <c:v>0.48</c:v>
                </c:pt>
                <c:pt idx="3">
                  <c:v>0.53</c:v>
                </c:pt>
                <c:pt idx="4">
                  <c:v>0.56000000000000005</c:v>
                </c:pt>
                <c:pt idx="5">
                  <c:v>0.64</c:v>
                </c:pt>
                <c:pt idx="6">
                  <c:v>0.68618222891566272</c:v>
                </c:pt>
                <c:pt idx="7">
                  <c:v>0.72343982169390797</c:v>
                </c:pt>
                <c:pt idx="8">
                  <c:v>0.8</c:v>
                </c:pt>
              </c:numCache>
            </c:numRef>
          </c:val>
          <c:extLst>
            <c:ext xmlns:c15="http://schemas.microsoft.com/office/drawing/2012/chart" uri="{02D57815-91ED-43cb-92C2-25804820EDAC}">
              <c15:categoryFilterExceptions>
                <c15:categoryFilterException>
                  <c15:sqref>DataG12!$S$5</c15:sqref>
                  <c15:spPr xmlns:c15="http://schemas.microsoft.com/office/drawing/2012/chart">
                    <a:solidFill>
                      <a:schemeClr val="accent4"/>
                    </a:solidFill>
                    <a:ln>
                      <a:solidFill>
                        <a:schemeClr val="bg1"/>
                      </a:solidFill>
                    </a:ln>
                  </c15:spPr>
                  <c15:invertIfNegative val="0"/>
                  <c15:bubble3D val="0"/>
                </c15:categoryFilterException>
              </c15:categoryFilterExceptions>
            </c:ext>
          </c:extLst>
        </c:ser>
        <c:dLbls>
          <c:showLegendKey val="0"/>
          <c:showVal val="0"/>
          <c:showCatName val="0"/>
          <c:showSerName val="0"/>
          <c:showPercent val="0"/>
          <c:showBubbleSize val="0"/>
        </c:dLbls>
        <c:gapWidth val="50"/>
        <c:axId val="691954872"/>
        <c:axId val="691957224"/>
      </c:barChart>
      <c:catAx>
        <c:axId val="691954872"/>
        <c:scaling>
          <c:orientation val="minMax"/>
        </c:scaling>
        <c:delete val="0"/>
        <c:axPos val="b"/>
        <c:numFmt formatCode="General" sourceLinked="0"/>
        <c:majorTickMark val="out"/>
        <c:minorTickMark val="none"/>
        <c:tickLblPos val="nextTo"/>
        <c:txPr>
          <a:bodyPr/>
          <a:lstStyle/>
          <a:p>
            <a:pPr>
              <a:defRPr sz="1300" b="0" i="0" baseline="0">
                <a:latin typeface="Arial" panose="020B0604020202020204" pitchFamily="34" charset="0"/>
                <a:cs typeface="Arial" panose="020B0604020202020204" pitchFamily="34" charset="0"/>
              </a:defRPr>
            </a:pPr>
            <a:endParaRPr lang="fr-FR"/>
          </a:p>
        </c:txPr>
        <c:crossAx val="691957224"/>
        <c:crosses val="autoZero"/>
        <c:auto val="1"/>
        <c:lblAlgn val="ctr"/>
        <c:lblOffset val="100"/>
        <c:tickMarkSkip val="2"/>
        <c:noMultiLvlLbl val="0"/>
      </c:catAx>
      <c:valAx>
        <c:axId val="691957224"/>
        <c:scaling>
          <c:orientation val="minMax"/>
          <c:max val="0.9"/>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du décile supérieur dans le total des revenus</a:t>
                </a:r>
                <a:endParaRPr lang="fr-FR" sz="1200" b="0">
                  <a:latin typeface="Arial" panose="020B0604020202020204" pitchFamily="34" charset="0"/>
                  <a:cs typeface="Arial" panose="020B0604020202020204" pitchFamily="34" charset="0"/>
                </a:endParaRPr>
              </a:p>
            </c:rich>
          </c:tx>
          <c:layout>
            <c:manualLayout>
              <c:xMode val="edge"/>
              <c:yMode val="edge"/>
              <c:x val="4.6737006132939847E-4"/>
              <c:y val="8.8865114686751109E-2"/>
            </c:manualLayout>
          </c:layout>
          <c:overlay val="0"/>
        </c:title>
        <c:numFmt formatCode="0%" sourceLinked="0"/>
        <c:majorTickMark val="out"/>
        <c:minorTickMark val="none"/>
        <c:tickLblPos val="nextTo"/>
        <c:txPr>
          <a:bodyPr/>
          <a:lstStyle/>
          <a:p>
            <a:pPr>
              <a:defRPr sz="1400" b="0" i="0">
                <a:latin typeface="Arial"/>
              </a:defRPr>
            </a:pPr>
            <a:endParaRPr lang="fr-FR"/>
          </a:p>
        </c:txPr>
        <c:crossAx val="691954872"/>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1900" baseline="0"/>
              <a:t>La répartition </a:t>
            </a:r>
            <a:r>
              <a:rPr lang="fr-FR" sz="1900"/>
              <a:t>des revenus</a:t>
            </a:r>
            <a:r>
              <a:rPr lang="fr-FR" sz="1900" baseline="0"/>
              <a:t> en métropole et dans les colonies </a:t>
            </a:r>
            <a:endParaRPr lang="fr-FR" sz="1900"/>
          </a:p>
        </c:rich>
      </c:tx>
      <c:layout>
        <c:manualLayout>
          <c:xMode val="edge"/>
          <c:yMode val="edge"/>
          <c:x val="0.14817693522426412"/>
          <c:y val="1.0322378560775672E-5"/>
        </c:manualLayout>
      </c:layout>
      <c:overlay val="0"/>
    </c:title>
    <c:autoTitleDeleted val="0"/>
    <c:plotArea>
      <c:layout>
        <c:manualLayout>
          <c:layoutTarget val="inner"/>
          <c:xMode val="edge"/>
          <c:yMode val="edge"/>
          <c:x val="0.1093377135274033"/>
          <c:y val="6.2294663107182041E-2"/>
          <c:w val="0.87810183820918741"/>
          <c:h val="0.7495481007044551"/>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DataG13!$A$4:$A$6</c:f>
              <c:strCache>
                <c:ptCount val="3"/>
                <c:pt idx="0">
                  <c:v>France 1910</c:v>
                </c:pt>
                <c:pt idx="1">
                  <c:v>Algérie 1930</c:v>
                </c:pt>
                <c:pt idx="2">
                  <c:v>Haïti 1780</c:v>
                </c:pt>
              </c:strCache>
            </c:strRef>
          </c:cat>
          <c:val>
            <c:numRef>
              <c:f>DataG13!$B$4:$B$6</c:f>
              <c:numCache>
                <c:formatCode>0%</c:formatCode>
                <c:ptCount val="3"/>
                <c:pt idx="0">
                  <c:v>0.13448317803799964</c:v>
                </c:pt>
                <c:pt idx="1">
                  <c:v>0.11</c:v>
                </c:pt>
                <c:pt idx="2">
                  <c:v>0.09</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DataG13!$A$4:$A$6</c:f>
              <c:strCache>
                <c:ptCount val="3"/>
                <c:pt idx="0">
                  <c:v>France 1910</c:v>
                </c:pt>
                <c:pt idx="1">
                  <c:v>Algérie 1930</c:v>
                </c:pt>
                <c:pt idx="2">
                  <c:v>Haïti 1780</c:v>
                </c:pt>
              </c:strCache>
            </c:strRef>
          </c:cat>
          <c:val>
            <c:numRef>
              <c:f>DataG13!$C$4:$C$6</c:f>
              <c:numCache>
                <c:formatCode>0%</c:formatCode>
                <c:ptCount val="3"/>
                <c:pt idx="0">
                  <c:v>0.34907427811805902</c:v>
                </c:pt>
                <c:pt idx="1">
                  <c:v>0.20399999999999996</c:v>
                </c:pt>
                <c:pt idx="2">
                  <c:v>0.1</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DataG13!$A$4:$A$6</c:f>
              <c:strCache>
                <c:ptCount val="3"/>
                <c:pt idx="0">
                  <c:v>France 1910</c:v>
                </c:pt>
                <c:pt idx="1">
                  <c:v>Algérie 1930</c:v>
                </c:pt>
                <c:pt idx="2">
                  <c:v>Haïti 1780</c:v>
                </c:pt>
              </c:strCache>
            </c:strRef>
          </c:cat>
          <c:val>
            <c:numRef>
              <c:f>DataG13!$D$4:$D$6</c:f>
              <c:numCache>
                <c:formatCode>0%</c:formatCode>
                <c:ptCount val="3"/>
                <c:pt idx="0">
                  <c:v>0.51881971747257305</c:v>
                </c:pt>
                <c:pt idx="1">
                  <c:v>0.68600000000000005</c:v>
                </c:pt>
                <c:pt idx="2">
                  <c:v>0.81</c:v>
                </c:pt>
              </c:numCache>
            </c:numRef>
          </c:val>
        </c:ser>
        <c:dLbls>
          <c:showLegendKey val="0"/>
          <c:showVal val="0"/>
          <c:showCatName val="0"/>
          <c:showSerName val="0"/>
          <c:showPercent val="0"/>
          <c:showBubbleSize val="0"/>
        </c:dLbls>
        <c:gapWidth val="50"/>
        <c:axId val="691956048"/>
        <c:axId val="691956440"/>
      </c:barChart>
      <c:catAx>
        <c:axId val="691956048"/>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691956440"/>
        <c:crosses val="autoZero"/>
        <c:auto val="1"/>
        <c:lblAlgn val="ctr"/>
        <c:lblOffset val="100"/>
        <c:tickLblSkip val="1"/>
        <c:noMultiLvlLbl val="0"/>
      </c:catAx>
      <c:valAx>
        <c:axId val="691956440"/>
        <c:scaling>
          <c:orientation val="minMax"/>
          <c:max val="0.85000000000000009"/>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des différentes classes dans le total des revenus </a:t>
                </a:r>
                <a:endParaRPr lang="fr-FR" sz="1200" b="0">
                  <a:latin typeface="Arial" panose="020B0604020202020204" pitchFamily="34" charset="0"/>
                  <a:cs typeface="Arial" panose="020B0604020202020204" pitchFamily="34" charset="0"/>
                </a:endParaRPr>
              </a:p>
            </c:rich>
          </c:tx>
          <c:layout>
            <c:manualLayout>
              <c:xMode val="edge"/>
              <c:yMode val="edge"/>
              <c:x val="1.2410483043924144E-2"/>
              <c:y val="0.10972323262581306"/>
            </c:manualLayout>
          </c:layout>
          <c:overlay val="0"/>
        </c:title>
        <c:numFmt formatCode="0%" sourceLinked="0"/>
        <c:majorTickMark val="out"/>
        <c:minorTickMark val="none"/>
        <c:tickLblPos val="nextTo"/>
        <c:txPr>
          <a:bodyPr/>
          <a:lstStyle/>
          <a:p>
            <a:pPr>
              <a:defRPr sz="1600" b="1" i="0">
                <a:latin typeface="Arial"/>
              </a:defRPr>
            </a:pPr>
            <a:endParaRPr lang="fr-FR"/>
          </a:p>
        </c:txPr>
        <c:crossAx val="691956048"/>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a:t>Des</a:t>
            </a:r>
            <a:r>
              <a:rPr lang="fr-FR" sz="2000" baseline="0"/>
              <a:t> colonies pour les colons: l'inégalité de l'investissement éducatif en perspective historique</a:t>
            </a:r>
            <a:endParaRPr lang="fr-FR" sz="2000"/>
          </a:p>
        </c:rich>
      </c:tx>
      <c:layout>
        <c:manualLayout>
          <c:xMode val="edge"/>
          <c:yMode val="edge"/>
          <c:x val="0.14952965831253004"/>
          <c:y val="0"/>
        </c:manualLayout>
      </c:layout>
      <c:overlay val="0"/>
    </c:title>
    <c:autoTitleDeleted val="0"/>
    <c:plotArea>
      <c:layout>
        <c:manualLayout>
          <c:layoutTarget val="inner"/>
          <c:xMode val="edge"/>
          <c:yMode val="edge"/>
          <c:x val="0.1093377135274033"/>
          <c:y val="0.11206152137622222"/>
          <c:w val="0.87810183820918741"/>
          <c:h val="0.66357588549990576"/>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DataG14!$A$4:$A$6</c:f>
              <c:strCache>
                <c:ptCount val="3"/>
                <c:pt idx="0">
                  <c:v>France 1910</c:v>
                </c:pt>
                <c:pt idx="1">
                  <c:v>France 2020</c:v>
                </c:pt>
                <c:pt idx="2">
                  <c:v>Algérie 1950</c:v>
                </c:pt>
              </c:strCache>
            </c:strRef>
          </c:cat>
          <c:val>
            <c:numRef>
              <c:f>DataG14!$B$4:$B$6</c:f>
              <c:numCache>
                <c:formatCode>0%</c:formatCode>
                <c:ptCount val="3"/>
                <c:pt idx="0">
                  <c:v>0.26</c:v>
                </c:pt>
                <c:pt idx="1">
                  <c:v>0.34</c:v>
                </c:pt>
                <c:pt idx="2">
                  <c:v>7.0000000000000007E-2</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DataG14!$A$4:$A$6</c:f>
              <c:strCache>
                <c:ptCount val="3"/>
                <c:pt idx="0">
                  <c:v>France 1910</c:v>
                </c:pt>
                <c:pt idx="1">
                  <c:v>France 2020</c:v>
                </c:pt>
                <c:pt idx="2">
                  <c:v>Algérie 1950</c:v>
                </c:pt>
              </c:strCache>
            </c:strRef>
          </c:cat>
          <c:val>
            <c:numRef>
              <c:f>DataG14!$C$4:$C$6</c:f>
              <c:numCache>
                <c:formatCode>0%</c:formatCode>
                <c:ptCount val="3"/>
                <c:pt idx="0">
                  <c:v>0.35907427811805948</c:v>
                </c:pt>
                <c:pt idx="1">
                  <c:v>0.46</c:v>
                </c:pt>
                <c:pt idx="2">
                  <c:v>0.11</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DataG14!$A$4:$A$6</c:f>
              <c:strCache>
                <c:ptCount val="3"/>
                <c:pt idx="0">
                  <c:v>France 1910</c:v>
                </c:pt>
                <c:pt idx="1">
                  <c:v>France 2020</c:v>
                </c:pt>
                <c:pt idx="2">
                  <c:v>Algérie 1950</c:v>
                </c:pt>
              </c:strCache>
            </c:strRef>
          </c:cat>
          <c:val>
            <c:numRef>
              <c:f>DataG14!$D$4:$D$6</c:f>
              <c:numCache>
                <c:formatCode>0%</c:formatCode>
                <c:ptCount val="3"/>
                <c:pt idx="0">
                  <c:v>0.38</c:v>
                </c:pt>
                <c:pt idx="1">
                  <c:v>0.2</c:v>
                </c:pt>
                <c:pt idx="2">
                  <c:v>0.82</c:v>
                </c:pt>
              </c:numCache>
            </c:numRef>
          </c:val>
        </c:ser>
        <c:dLbls>
          <c:showLegendKey val="0"/>
          <c:showVal val="0"/>
          <c:showCatName val="0"/>
          <c:showSerName val="0"/>
          <c:showPercent val="0"/>
          <c:showBubbleSize val="0"/>
        </c:dLbls>
        <c:gapWidth val="50"/>
        <c:axId val="691897248"/>
        <c:axId val="691898424"/>
      </c:barChart>
      <c:catAx>
        <c:axId val="691897248"/>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691898424"/>
        <c:crosses val="autoZero"/>
        <c:auto val="1"/>
        <c:lblAlgn val="ctr"/>
        <c:lblOffset val="100"/>
        <c:tickLblSkip val="1"/>
        <c:noMultiLvlLbl val="0"/>
      </c:catAx>
      <c:valAx>
        <c:axId val="691898424"/>
        <c:scaling>
          <c:orientation val="minMax"/>
          <c:max val="0.83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Narrow" panose="020B0606020202030204" pitchFamily="34" charset="0"/>
                    <a:cs typeface="Arial" panose="020B0604020202020204" pitchFamily="34" charset="0"/>
                  </a:rPr>
                  <a:t>Part</a:t>
                </a:r>
                <a:r>
                  <a:rPr lang="fr-FR" sz="1200" b="0" baseline="0">
                    <a:latin typeface="Arial Narrow" panose="020B0606020202030204" pitchFamily="34" charset="0"/>
                    <a:cs typeface="Arial" panose="020B0604020202020204" pitchFamily="34" charset="0"/>
                  </a:rPr>
                  <a:t> du total des dépenses éducatives dont ont bénéficié </a:t>
                </a:r>
              </a:p>
              <a:p>
                <a:pPr>
                  <a:defRPr sz="1200" b="0">
                    <a:latin typeface="Arial Narrow" panose="020B0606020202030204" pitchFamily="34" charset="0"/>
                    <a:cs typeface="Arial" panose="020B0604020202020204" pitchFamily="34" charset="0"/>
                  </a:defRPr>
                </a:pPr>
                <a:r>
                  <a:rPr lang="fr-FR" sz="1200" b="0" baseline="0">
                    <a:latin typeface="Arial Narrow" panose="020B0606020202030204" pitchFamily="34" charset="0"/>
                    <a:cs typeface="Arial" panose="020B0604020202020204" pitchFamily="34" charset="0"/>
                  </a:rPr>
                  <a:t>les 10% les plus favorisés, les 50% les moins favorisés et les 40% du milieu</a:t>
                </a:r>
                <a:endParaRPr lang="fr-FR" sz="1200" b="0">
                  <a:latin typeface="Arial Narrow" panose="020B0606020202030204" pitchFamily="34" charset="0"/>
                  <a:cs typeface="Arial" panose="020B0604020202020204" pitchFamily="34" charset="0"/>
                </a:endParaRPr>
              </a:p>
            </c:rich>
          </c:tx>
          <c:layout>
            <c:manualLayout>
              <c:xMode val="edge"/>
              <c:yMode val="edge"/>
              <c:x val="1.3788957170610678E-3"/>
              <c:y val="8.4928259469002593E-2"/>
            </c:manualLayout>
          </c:layout>
          <c:overlay val="0"/>
        </c:title>
        <c:numFmt formatCode="0%" sourceLinked="0"/>
        <c:majorTickMark val="out"/>
        <c:minorTickMark val="none"/>
        <c:tickLblPos val="nextTo"/>
        <c:txPr>
          <a:bodyPr/>
          <a:lstStyle/>
          <a:p>
            <a:pPr>
              <a:defRPr sz="1600" b="1" i="0">
                <a:latin typeface="Arial"/>
              </a:defRPr>
            </a:pPr>
            <a:endParaRPr lang="fr-FR"/>
          </a:p>
        </c:txPr>
        <c:crossAx val="691897248"/>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La noblesse dans les successions parisiennes, 1780-1910</a:t>
            </a:r>
            <a:endParaRPr lang="fr-FR" sz="2000" b="0" baseline="0">
              <a:latin typeface="Arial" panose="020B0604020202020204" pitchFamily="34" charset="0"/>
              <a:cs typeface="Arial" panose="020B0604020202020204" pitchFamily="34" charset="0"/>
            </a:endParaRPr>
          </a:p>
        </c:rich>
      </c:tx>
      <c:layout>
        <c:manualLayout>
          <c:xMode val="edge"/>
          <c:yMode val="edge"/>
          <c:x val="0.15300845356563161"/>
          <c:y val="2.203281288119053E-3"/>
        </c:manualLayout>
      </c:layout>
      <c:overlay val="0"/>
      <c:spPr>
        <a:noFill/>
        <a:ln w="25400">
          <a:noFill/>
        </a:ln>
      </c:spPr>
    </c:title>
    <c:autoTitleDeleted val="0"/>
    <c:plotArea>
      <c:layout>
        <c:manualLayout>
          <c:layoutTarget val="inner"/>
          <c:xMode val="edge"/>
          <c:yMode val="edge"/>
          <c:x val="8.4870044360242231E-2"/>
          <c:y val="5.8919645744566172E-2"/>
          <c:w val="0.878932674591418"/>
          <c:h val="0.70816655508717385"/>
        </c:manualLayout>
      </c:layout>
      <c:lineChart>
        <c:grouping val="standard"/>
        <c:varyColors val="0"/>
        <c:ser>
          <c:idx val="0"/>
          <c:order val="0"/>
          <c:tx>
            <c:v>Part des noms nobles parmi les 0,1% des successions les plus élevées</c:v>
          </c:tx>
          <c:spPr>
            <a:ln w="41275">
              <a:solidFill>
                <a:schemeClr val="accent5"/>
              </a:solidFill>
            </a:ln>
          </c:spPr>
          <c:marker>
            <c:symbol val="circle"/>
            <c:size val="10"/>
            <c:spPr>
              <a:solidFill>
                <a:schemeClr val="accent5"/>
              </a:solidFill>
              <a:ln>
                <a:solidFill>
                  <a:schemeClr val="accent5"/>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DataG15!$B$4:$B$17</c:f>
              <c:numCache>
                <c:formatCode>0.0%</c:formatCode>
                <c:ptCount val="14"/>
                <c:pt idx="0">
                  <c:v>0.5</c:v>
                </c:pt>
                <c:pt idx="2">
                  <c:v>0.29164999999999996</c:v>
                </c:pt>
                <c:pt idx="3">
                  <c:v>0.25</c:v>
                </c:pt>
                <c:pt idx="4">
                  <c:v>0.33329999999999999</c:v>
                </c:pt>
                <c:pt idx="5">
                  <c:v>0.4</c:v>
                </c:pt>
                <c:pt idx="6">
                  <c:v>0.44</c:v>
                </c:pt>
                <c:pt idx="7">
                  <c:v>0.42109999999999997</c:v>
                </c:pt>
                <c:pt idx="8">
                  <c:v>0.28000000000000003</c:v>
                </c:pt>
                <c:pt idx="9">
                  <c:v>0.25219999999999998</c:v>
                </c:pt>
                <c:pt idx="10">
                  <c:v>0.13800000000000001</c:v>
                </c:pt>
                <c:pt idx="11">
                  <c:v>0.114</c:v>
                </c:pt>
                <c:pt idx="12">
                  <c:v>0.11</c:v>
                </c:pt>
                <c:pt idx="13">
                  <c:v>0.105</c:v>
                </c:pt>
              </c:numCache>
            </c:numRef>
          </c:val>
          <c:smooth val="0"/>
        </c:ser>
        <c:ser>
          <c:idx val="1"/>
          <c:order val="1"/>
          <c:tx>
            <c:v>Part des noms nobles parmi les 1% des successions les plus élevées</c:v>
          </c:tx>
          <c:spPr>
            <a:ln w="41275">
              <a:solidFill>
                <a:srgbClr val="C00000"/>
              </a:solidFill>
            </a:ln>
          </c:spPr>
          <c:marker>
            <c:symbol val="circle"/>
            <c:size val="10"/>
            <c:spPr>
              <a:solidFill>
                <a:srgbClr val="C00000"/>
              </a:solidFill>
              <a:ln>
                <a:solidFill>
                  <a:srgbClr val="C00000"/>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DataG15!$C$4:$C$17</c:f>
              <c:numCache>
                <c:formatCode>0.0%</c:formatCode>
                <c:ptCount val="14"/>
                <c:pt idx="0">
                  <c:v>0.35</c:v>
                </c:pt>
                <c:pt idx="2">
                  <c:v>0.187</c:v>
                </c:pt>
                <c:pt idx="3">
                  <c:v>0.17699999999999999</c:v>
                </c:pt>
                <c:pt idx="4">
                  <c:v>0.14829999999999999</c:v>
                </c:pt>
                <c:pt idx="5">
                  <c:v>0.18309999999999998</c:v>
                </c:pt>
                <c:pt idx="6">
                  <c:v>0.21179999999999999</c:v>
                </c:pt>
                <c:pt idx="7">
                  <c:v>0.2757</c:v>
                </c:pt>
                <c:pt idx="8">
                  <c:v>0.1444</c:v>
                </c:pt>
                <c:pt idx="9">
                  <c:v>0.1338</c:v>
                </c:pt>
                <c:pt idx="10">
                  <c:v>0.11800000000000001</c:v>
                </c:pt>
                <c:pt idx="11">
                  <c:v>0.105</c:v>
                </c:pt>
                <c:pt idx="12">
                  <c:v>8.7899999999999992E-2</c:v>
                </c:pt>
                <c:pt idx="13">
                  <c:v>8.7899999999999992E-2</c:v>
                </c:pt>
              </c:numCache>
            </c:numRef>
          </c:val>
          <c:smooth val="0"/>
        </c:ser>
        <c:ser>
          <c:idx val="2"/>
          <c:order val="2"/>
          <c:tx>
            <c:v>Part des noms nobles dans le montant total des successions</c:v>
          </c:tx>
          <c:spPr>
            <a:ln w="41275">
              <a:solidFill>
                <a:schemeClr val="accent6"/>
              </a:solidFill>
            </a:ln>
          </c:spPr>
          <c:marker>
            <c:symbol val="triangle"/>
            <c:size val="10"/>
            <c:spPr>
              <a:solidFill>
                <a:schemeClr val="accent6"/>
              </a:solidFill>
              <a:ln>
                <a:solidFill>
                  <a:schemeClr val="accent6"/>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DataG15!$D$4:$D$17</c:f>
              <c:numCache>
                <c:formatCode>0.0%</c:formatCode>
                <c:ptCount val="14"/>
                <c:pt idx="0">
                  <c:v>0.3</c:v>
                </c:pt>
                <c:pt idx="2">
                  <c:v>0.12202418070880844</c:v>
                </c:pt>
                <c:pt idx="3">
                  <c:v>0.11807554554309217</c:v>
                </c:pt>
                <c:pt idx="4">
                  <c:v>0.12597281587452469</c:v>
                </c:pt>
                <c:pt idx="5">
                  <c:v>0.16641665952095738</c:v>
                </c:pt>
                <c:pt idx="6">
                  <c:v>0.17764540079952934</c:v>
                </c:pt>
                <c:pt idx="7">
                  <c:v>0.25823192713758403</c:v>
                </c:pt>
                <c:pt idx="8">
                  <c:v>0.149730909203314</c:v>
                </c:pt>
                <c:pt idx="9">
                  <c:v>0.14147843969101681</c:v>
                </c:pt>
                <c:pt idx="10">
                  <c:v>0.10708093348336427</c:v>
                </c:pt>
                <c:pt idx="11">
                  <c:v>0.10674325665468562</c:v>
                </c:pt>
                <c:pt idx="12">
                  <c:v>0.1</c:v>
                </c:pt>
                <c:pt idx="13">
                  <c:v>0.1</c:v>
                </c:pt>
              </c:numCache>
            </c:numRef>
          </c:val>
          <c:smooth val="0"/>
        </c:ser>
        <c:ser>
          <c:idx val="3"/>
          <c:order val="3"/>
          <c:tx>
            <c:v>Part des noms nobles dans le nombre total de décès</c:v>
          </c:tx>
          <c:spPr>
            <a:ln w="41275">
              <a:solidFill>
                <a:schemeClr val="accent2"/>
              </a:solidFill>
            </a:ln>
          </c:spPr>
          <c:marker>
            <c:symbol val="circle"/>
            <c:size val="9"/>
            <c:spPr>
              <a:solidFill>
                <a:schemeClr val="accent2"/>
              </a:solidFill>
              <a:ln>
                <a:solidFill>
                  <a:schemeClr val="accent2"/>
                </a:solidFill>
              </a:ln>
            </c:spPr>
          </c:marker>
          <c:val>
            <c:numRef>
              <c:f>DataG15!$E$4:$E$17</c:f>
              <c:numCache>
                <c:formatCode>0.0%</c:formatCode>
                <c:ptCount val="14"/>
                <c:pt idx="0">
                  <c:v>1.4999999999999999E-2</c:v>
                </c:pt>
                <c:pt idx="2">
                  <c:v>0.01</c:v>
                </c:pt>
                <c:pt idx="3">
                  <c:v>0.01</c:v>
                </c:pt>
                <c:pt idx="4">
                  <c:v>0.01</c:v>
                </c:pt>
                <c:pt idx="5">
                  <c:v>1.4999999999999999E-2</c:v>
                </c:pt>
                <c:pt idx="6">
                  <c:v>1.4999999999999999E-2</c:v>
                </c:pt>
                <c:pt idx="7">
                  <c:v>1.4999999999999999E-2</c:v>
                </c:pt>
                <c:pt idx="8">
                  <c:v>1.2E-2</c:v>
                </c:pt>
                <c:pt idx="9">
                  <c:v>0.01</c:v>
                </c:pt>
                <c:pt idx="10">
                  <c:v>0.01</c:v>
                </c:pt>
                <c:pt idx="11">
                  <c:v>8.0000000000000002E-3</c:v>
                </c:pt>
                <c:pt idx="12">
                  <c:v>6.0000000000000001E-3</c:v>
                </c:pt>
                <c:pt idx="13">
                  <c:v>4.0000000000000001E-3</c:v>
                </c:pt>
              </c:numCache>
            </c:numRef>
          </c:val>
          <c:smooth val="0"/>
        </c:ser>
        <c:dLbls>
          <c:showLegendKey val="0"/>
          <c:showVal val="0"/>
          <c:showCatName val="0"/>
          <c:showSerName val="0"/>
          <c:showPercent val="0"/>
          <c:showBubbleSize val="0"/>
        </c:dLbls>
        <c:marker val="1"/>
        <c:smooth val="0"/>
        <c:axId val="691895288"/>
        <c:axId val="691901952"/>
      </c:lineChart>
      <c:catAx>
        <c:axId val="69189528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1952"/>
        <c:crossesAt val="0"/>
        <c:auto val="1"/>
        <c:lblAlgn val="ctr"/>
        <c:lblOffset val="100"/>
        <c:tickLblSkip val="1"/>
        <c:tickMarkSkip val="1"/>
        <c:noMultiLvlLbl val="0"/>
      </c:catAx>
      <c:valAx>
        <c:axId val="691901952"/>
        <c:scaling>
          <c:orientation val="minMax"/>
          <c:max val="0.55000000000000004"/>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895288"/>
        <c:crosses val="autoZero"/>
        <c:crossBetween val="midCat"/>
        <c:majorUnit val="5.000000000000001E-2"/>
      </c:valAx>
      <c:spPr>
        <a:noFill/>
        <a:ln w="25400">
          <a:solidFill>
            <a:srgbClr val="000000"/>
          </a:solidFill>
        </a:ln>
      </c:spPr>
    </c:plotArea>
    <c:legend>
      <c:legendPos val="l"/>
      <c:layout>
        <c:manualLayout>
          <c:xMode val="edge"/>
          <c:yMode val="edge"/>
          <c:x val="0.63089557565240706"/>
          <c:y val="6.6625680373647328E-2"/>
          <c:w val="0.32777777777777778"/>
          <c:h val="0.32537673904817621"/>
        </c:manualLayout>
      </c:layout>
      <c:overlay val="1"/>
      <c:spPr>
        <a:solidFill>
          <a:schemeClr val="bg1"/>
        </a:solidFill>
        <a:ln w="12700">
          <a:solidFill>
            <a:schemeClr val="tx1"/>
          </a:solidFill>
        </a:ln>
      </c:spPr>
      <c:txPr>
        <a:bodyPr/>
        <a:lstStyle/>
        <a:p>
          <a:pPr>
            <a:defRPr sz="12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L'évolution du suffrage masculin en Europe, 1820-1920 </a:t>
            </a:r>
          </a:p>
        </c:rich>
      </c:tx>
      <c:layout>
        <c:manualLayout>
          <c:xMode val="edge"/>
          <c:yMode val="edge"/>
          <c:x val="0.15619401324465337"/>
          <c:y val="1.1212238781532194E-5"/>
        </c:manualLayout>
      </c:layout>
      <c:overlay val="0"/>
    </c:title>
    <c:autoTitleDeleted val="0"/>
    <c:plotArea>
      <c:layout>
        <c:manualLayout>
          <c:layoutTarget val="inner"/>
          <c:xMode val="edge"/>
          <c:yMode val="edge"/>
          <c:x val="9.2758476677546345E-2"/>
          <c:y val="6.002340402600638E-2"/>
          <c:w val="0.90704227158718087"/>
          <c:h val="0.71556970852387614"/>
        </c:manualLayout>
      </c:layout>
      <c:barChart>
        <c:barDir val="col"/>
        <c:grouping val="clustered"/>
        <c:varyColors val="0"/>
        <c:ser>
          <c:idx val="0"/>
          <c:order val="0"/>
          <c:tx>
            <c:v>Part des électeurs dans la population adulte masculine</c:v>
          </c:tx>
          <c:spPr>
            <a:solidFill>
              <a:schemeClr val="accent2"/>
            </a:solidFill>
            <a:ln>
              <a:solidFill>
                <a:srgbClr val="0070C0"/>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C00000"/>
              </a:solidFill>
              <a:ln>
                <a:solidFill>
                  <a:srgbClr val="C00000"/>
                </a:solidFill>
              </a:ln>
            </c:spPr>
          </c:dPt>
          <c:dPt>
            <c:idx val="2"/>
            <c:invertIfNegative val="0"/>
            <c:bubble3D val="0"/>
            <c:spPr>
              <a:solidFill>
                <a:srgbClr val="C00000"/>
              </a:solidFill>
              <a:ln>
                <a:solidFill>
                  <a:srgbClr val="C00000"/>
                </a:solidFill>
              </a:ln>
            </c:spPr>
          </c:dPt>
          <c:dPt>
            <c:idx val="3"/>
            <c:invertIfNegative val="0"/>
            <c:bubble3D val="0"/>
            <c:spPr>
              <a:solidFill>
                <a:srgbClr val="C00000"/>
              </a:solidFill>
              <a:ln>
                <a:solidFill>
                  <a:srgbClr val="C00000"/>
                </a:solidFill>
              </a:ln>
            </c:spPr>
          </c:dPt>
          <c:dPt>
            <c:idx val="4"/>
            <c:invertIfNegative val="0"/>
            <c:bubble3D val="0"/>
            <c:spPr>
              <a:solidFill>
                <a:srgbClr val="C00000"/>
              </a:solidFill>
              <a:ln>
                <a:solidFill>
                  <a:srgbClr val="C00000"/>
                </a:solidFill>
              </a:ln>
            </c:spPr>
          </c:dPt>
          <c:dPt>
            <c:idx val="5"/>
            <c:invertIfNegative val="0"/>
            <c:bubble3D val="0"/>
            <c:spPr>
              <a:solidFill>
                <a:srgbClr val="0070C0"/>
              </a:solidFill>
              <a:ln>
                <a:solidFill>
                  <a:srgbClr val="0070C0"/>
                </a:solidFill>
              </a:ln>
            </c:spPr>
          </c:dPt>
          <c:dPt>
            <c:idx val="6"/>
            <c:invertIfNegative val="0"/>
            <c:bubble3D val="0"/>
            <c:spPr>
              <a:solidFill>
                <a:srgbClr val="0070C0"/>
              </a:solidFill>
              <a:ln>
                <a:solidFill>
                  <a:srgbClr val="0070C0"/>
                </a:solidFill>
              </a:ln>
            </c:spPr>
          </c:dPt>
          <c:dPt>
            <c:idx val="7"/>
            <c:invertIfNegative val="0"/>
            <c:bubble3D val="0"/>
            <c:spPr>
              <a:solidFill>
                <a:srgbClr val="0070C0"/>
              </a:solidFill>
              <a:ln>
                <a:solidFill>
                  <a:srgbClr val="0070C0"/>
                </a:solidFill>
              </a:ln>
            </c:spPr>
          </c:dPt>
          <c:dPt>
            <c:idx val="8"/>
            <c:invertIfNegative val="0"/>
            <c:bubble3D val="0"/>
            <c:spPr>
              <a:solidFill>
                <a:schemeClr val="accent4"/>
              </a:solidFill>
              <a:ln>
                <a:solidFill>
                  <a:srgbClr val="FFC000"/>
                </a:solidFill>
              </a:ln>
            </c:spPr>
          </c:dPt>
          <c:dPt>
            <c:idx val="9"/>
            <c:invertIfNegative val="0"/>
            <c:bubble3D val="0"/>
            <c:spPr>
              <a:solidFill>
                <a:srgbClr val="FFC000"/>
              </a:solidFill>
              <a:ln>
                <a:solidFill>
                  <a:srgbClr val="FFC000"/>
                </a:solidFill>
              </a:ln>
            </c:spPr>
          </c:dPt>
          <c:dPt>
            <c:idx val="10"/>
            <c:invertIfNegative val="0"/>
            <c:bubble3D val="0"/>
            <c:spPr>
              <a:solidFill>
                <a:srgbClr val="FFC000"/>
              </a:solidFill>
              <a:ln>
                <a:solidFill>
                  <a:srgbClr val="FFC000"/>
                </a:solidFill>
              </a:ln>
            </c:spPr>
          </c:dPt>
          <c:cat>
            <c:numRef>
              <c:f>DataG16!$A$5:$K$5</c:f>
              <c:numCache>
                <c:formatCode>General</c:formatCode>
                <c:ptCount val="11"/>
                <c:pt idx="0">
                  <c:v>1820</c:v>
                </c:pt>
                <c:pt idx="1">
                  <c:v>1840</c:v>
                </c:pt>
                <c:pt idx="2">
                  <c:v>1870</c:v>
                </c:pt>
                <c:pt idx="3">
                  <c:v>1890</c:v>
                </c:pt>
                <c:pt idx="4">
                  <c:v>1920</c:v>
                </c:pt>
                <c:pt idx="5">
                  <c:v>1820</c:v>
                </c:pt>
                <c:pt idx="6">
                  <c:v>1840</c:v>
                </c:pt>
                <c:pt idx="7">
                  <c:v>1880</c:v>
                </c:pt>
                <c:pt idx="8">
                  <c:v>1820</c:v>
                </c:pt>
                <c:pt idx="9">
                  <c:v>1900</c:v>
                </c:pt>
                <c:pt idx="10">
                  <c:v>1920</c:v>
                </c:pt>
              </c:numCache>
            </c:numRef>
          </c:cat>
          <c:val>
            <c:numRef>
              <c:f>DataG16!$A$6:$K$6</c:f>
              <c:numCache>
                <c:formatCode>0.0%</c:formatCode>
                <c:ptCount val="11"/>
                <c:pt idx="0">
                  <c:v>5.1351487628373861E-2</c:v>
                </c:pt>
                <c:pt idx="1">
                  <c:v>0.14266258644101479</c:v>
                </c:pt>
                <c:pt idx="2">
                  <c:v>0.30584175864984958</c:v>
                </c:pt>
                <c:pt idx="3">
                  <c:v>0.61464328002352031</c:v>
                </c:pt>
                <c:pt idx="4">
                  <c:v>1</c:v>
                </c:pt>
                <c:pt idx="5">
                  <c:v>1.0752688172043012E-2</c:v>
                </c:pt>
                <c:pt idx="6">
                  <c:v>2.3809523809523808E-2</c:v>
                </c:pt>
                <c:pt idx="7">
                  <c:v>1</c:v>
                </c:pt>
                <c:pt idx="8">
                  <c:v>0.13</c:v>
                </c:pt>
                <c:pt idx="9">
                  <c:v>0.249</c:v>
                </c:pt>
                <c:pt idx="10">
                  <c:v>1</c:v>
                </c:pt>
              </c:numCache>
            </c:numRef>
          </c:val>
          <c:extLst/>
        </c:ser>
        <c:dLbls>
          <c:showLegendKey val="0"/>
          <c:showVal val="0"/>
          <c:showCatName val="0"/>
          <c:showSerName val="0"/>
          <c:showPercent val="0"/>
          <c:showBubbleSize val="0"/>
        </c:dLbls>
        <c:gapWidth val="30"/>
        <c:axId val="691896464"/>
        <c:axId val="691902736"/>
      </c:barChart>
      <c:catAx>
        <c:axId val="691896464"/>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691902736"/>
        <c:crosses val="autoZero"/>
        <c:auto val="1"/>
        <c:lblAlgn val="ctr"/>
        <c:lblOffset val="100"/>
        <c:tickMarkSkip val="2"/>
        <c:noMultiLvlLbl val="0"/>
      </c:catAx>
      <c:valAx>
        <c:axId val="691902736"/>
        <c:scaling>
          <c:orientation val="minMax"/>
          <c:max val="1"/>
          <c:min val="0"/>
        </c:scaling>
        <c:delete val="0"/>
        <c:axPos val="l"/>
        <c:majorGridlines>
          <c:spPr>
            <a:ln w="12700">
              <a:prstDash val="sysDash"/>
            </a:ln>
          </c:spPr>
        </c:majorGridlines>
        <c:title>
          <c:tx>
            <c:rich>
              <a:bodyPr/>
              <a:lstStyle/>
              <a:p>
                <a:pPr>
                  <a:defRPr/>
                </a:pPr>
                <a:r>
                  <a:rPr lang="fr-FR" sz="1200" b="0" baseline="0">
                    <a:latin typeface="Arial" panose="020B0604020202020204" pitchFamily="34" charset="0"/>
                    <a:cs typeface="Arial" panose="020B0604020202020204" pitchFamily="34" charset="0"/>
                  </a:rPr>
                  <a:t>Proportion d'hommes adultes disposant du droit de vote</a:t>
                </a:r>
                <a:endParaRPr lang="fr-FR" sz="1200" b="0">
                  <a:latin typeface="Arial" panose="020B0604020202020204" pitchFamily="34" charset="0"/>
                  <a:cs typeface="Arial" panose="020B0604020202020204" pitchFamily="34" charset="0"/>
                </a:endParaRPr>
              </a:p>
            </c:rich>
          </c:tx>
          <c:layout>
            <c:manualLayout>
              <c:xMode val="edge"/>
              <c:yMode val="edge"/>
              <c:x val="3.148771186615575E-6"/>
              <c:y val="8.9278552240271286E-2"/>
            </c:manualLayout>
          </c:layout>
          <c:overlay val="0"/>
        </c:title>
        <c:numFmt formatCode="0%" sourceLinked="0"/>
        <c:majorTickMark val="out"/>
        <c:minorTickMark val="none"/>
        <c:tickLblPos val="nextTo"/>
        <c:txPr>
          <a:bodyPr/>
          <a:lstStyle/>
          <a:p>
            <a:pPr>
              <a:defRPr sz="1600" b="0" i="0">
                <a:latin typeface="Arial"/>
              </a:defRPr>
            </a:pPr>
            <a:endParaRPr lang="fr-FR"/>
          </a:p>
        </c:txPr>
        <c:crossAx val="691896464"/>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2000"/>
              <a:t>L'inégalité</a:t>
            </a:r>
            <a:r>
              <a:rPr lang="fr-FR" sz="2000" baseline="0"/>
              <a:t> patrimoniale extrême: les sociétés de propriétaires européennes à la Belle Epoque (1880-1914)</a:t>
            </a:r>
            <a:endParaRPr lang="fr-FR" sz="2000"/>
          </a:p>
        </c:rich>
      </c:tx>
      <c:layout>
        <c:manualLayout>
          <c:xMode val="edge"/>
          <c:yMode val="edge"/>
          <c:x val="0.16196551509227747"/>
          <c:y val="4.5256745615930944E-3"/>
        </c:manualLayout>
      </c:layout>
      <c:overlay val="0"/>
    </c:title>
    <c:autoTitleDeleted val="0"/>
    <c:plotArea>
      <c:layout>
        <c:manualLayout>
          <c:layoutTarget val="inner"/>
          <c:xMode val="edge"/>
          <c:yMode val="edge"/>
          <c:x val="0.11347454739671542"/>
          <c:y val="0.1120641909568845"/>
          <c:w val="0.87396500433987534"/>
          <c:h val="0.69977860277707582"/>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DataG17!$A$4:$A$6</c:f>
              <c:strCache>
                <c:ptCount val="3"/>
                <c:pt idx="0">
                  <c:v>France</c:v>
                </c:pt>
                <c:pt idx="1">
                  <c:v>Royaume-Uni</c:v>
                </c:pt>
                <c:pt idx="2">
                  <c:v>Suède</c:v>
                </c:pt>
              </c:strCache>
            </c:strRef>
          </c:cat>
          <c:val>
            <c:numRef>
              <c:f>DataG17!$B$4:$B$6</c:f>
              <c:numCache>
                <c:formatCode>0%</c:formatCode>
                <c:ptCount val="3"/>
                <c:pt idx="0">
                  <c:v>1.8566679209487499E-2</c:v>
                </c:pt>
                <c:pt idx="1">
                  <c:v>1.0478759217820335E-2</c:v>
                </c:pt>
                <c:pt idx="2">
                  <c:v>1.414592648563062E-2</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DataG17!$A$4:$A$6</c:f>
              <c:strCache>
                <c:ptCount val="3"/>
                <c:pt idx="0">
                  <c:v>France</c:v>
                </c:pt>
                <c:pt idx="1">
                  <c:v>Royaume-Uni</c:v>
                </c:pt>
                <c:pt idx="2">
                  <c:v>Suède</c:v>
                </c:pt>
              </c:strCache>
            </c:strRef>
          </c:cat>
          <c:val>
            <c:numRef>
              <c:f>DataG17!$C$4:$C$6</c:f>
              <c:numCache>
                <c:formatCode>0%</c:formatCode>
                <c:ptCount val="3"/>
                <c:pt idx="0">
                  <c:v>0.13996842503562501</c:v>
                </c:pt>
                <c:pt idx="1">
                  <c:v>8.1735692256738809E-2</c:v>
                </c:pt>
                <c:pt idx="2">
                  <c:v>0.10927905254133907</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DataG17!$A$4:$A$6</c:f>
              <c:strCache>
                <c:ptCount val="3"/>
                <c:pt idx="0">
                  <c:v>France</c:v>
                </c:pt>
                <c:pt idx="1">
                  <c:v>Royaume-Uni</c:v>
                </c:pt>
                <c:pt idx="2">
                  <c:v>Suède</c:v>
                </c:pt>
              </c:strCache>
            </c:strRef>
          </c:cat>
          <c:val>
            <c:numRef>
              <c:f>DataG17!$D$4:$D$6</c:f>
              <c:numCache>
                <c:formatCode>0%</c:formatCode>
                <c:ptCount val="3"/>
                <c:pt idx="0">
                  <c:v>0.8397373929620624</c:v>
                </c:pt>
                <c:pt idx="1">
                  <c:v>0.90666095535847224</c:v>
                </c:pt>
                <c:pt idx="2">
                  <c:v>0.87657499999999999</c:v>
                </c:pt>
              </c:numCache>
            </c:numRef>
          </c:val>
        </c:ser>
        <c:dLbls>
          <c:showLegendKey val="0"/>
          <c:showVal val="0"/>
          <c:showCatName val="0"/>
          <c:showSerName val="0"/>
          <c:showPercent val="0"/>
          <c:showBubbleSize val="0"/>
        </c:dLbls>
        <c:gapWidth val="50"/>
        <c:axId val="691898816"/>
        <c:axId val="691899992"/>
      </c:barChart>
      <c:catAx>
        <c:axId val="691898816"/>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691899992"/>
        <c:crosses val="autoZero"/>
        <c:auto val="1"/>
        <c:lblAlgn val="ctr"/>
        <c:lblOffset val="100"/>
        <c:tickLblSkip val="1"/>
        <c:noMultiLvlLbl val="0"/>
      </c:catAx>
      <c:valAx>
        <c:axId val="691899992"/>
        <c:scaling>
          <c:orientation val="minMax"/>
          <c:max val="0.95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du total des propriétés privées </a:t>
                </a:r>
                <a:endParaRPr lang="fr-FR" sz="1200" b="0">
                  <a:latin typeface="Arial" panose="020B0604020202020204" pitchFamily="34" charset="0"/>
                  <a:cs typeface="Arial" panose="020B0604020202020204" pitchFamily="34" charset="0"/>
                </a:endParaRPr>
              </a:p>
            </c:rich>
          </c:tx>
          <c:layout>
            <c:manualLayout>
              <c:xMode val="edge"/>
              <c:yMode val="edge"/>
              <c:x val="1.3789446231040326E-2"/>
              <c:y val="0.1890135508317887"/>
            </c:manualLayout>
          </c:layout>
          <c:overlay val="0"/>
        </c:title>
        <c:numFmt formatCode="0%" sourceLinked="0"/>
        <c:majorTickMark val="out"/>
        <c:minorTickMark val="none"/>
        <c:tickLblPos val="nextTo"/>
        <c:txPr>
          <a:bodyPr/>
          <a:lstStyle/>
          <a:p>
            <a:pPr>
              <a:defRPr sz="1600" b="0" i="0">
                <a:latin typeface="Arial"/>
              </a:defRPr>
            </a:pPr>
            <a:endParaRPr lang="fr-FR"/>
          </a:p>
        </c:txPr>
        <c:crossAx val="691898816"/>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Socialisme participatif et partage du pouvoir</a:t>
            </a:r>
            <a:endParaRPr lang="fr-FR" sz="2000" b="0" baseline="0">
              <a:latin typeface="Arial" panose="020B0604020202020204" pitchFamily="34" charset="0"/>
              <a:cs typeface="Arial" panose="020B0604020202020204" pitchFamily="34" charset="0"/>
            </a:endParaRPr>
          </a:p>
        </c:rich>
      </c:tx>
      <c:layout>
        <c:manualLayout>
          <c:xMode val="edge"/>
          <c:yMode val="edge"/>
          <c:x val="0.22269706911636047"/>
          <c:y val="2.2031039901961339E-3"/>
        </c:manualLayout>
      </c:layout>
      <c:overlay val="0"/>
      <c:spPr>
        <a:noFill/>
        <a:ln w="25400">
          <a:noFill/>
        </a:ln>
      </c:spPr>
    </c:title>
    <c:autoTitleDeleted val="0"/>
    <c:plotArea>
      <c:layout>
        <c:manualLayout>
          <c:layoutTarget val="inner"/>
          <c:xMode val="edge"/>
          <c:yMode val="edge"/>
          <c:x val="0.10513856080489939"/>
          <c:y val="6.3405283194426315E-2"/>
          <c:w val="0.8559412729658793"/>
          <c:h val="0.61585656881712503"/>
        </c:manualLayout>
      </c:layout>
      <c:lineChart>
        <c:grouping val="standard"/>
        <c:varyColors val="0"/>
        <c:ser>
          <c:idx val="1"/>
          <c:order val="0"/>
          <c:tx>
            <c:strRef>
              <c:f>DataG18!$B$5</c:f>
              <c:strCache>
                <c:ptCount val="1"/>
                <c:pt idx="0">
                  <c:v>Droits de vote détenus par un actionnaire unique salarié</c:v>
                </c:pt>
              </c:strCache>
            </c:strRef>
          </c:tx>
          <c:spPr>
            <a:ln w="41275">
              <a:solidFill>
                <a:srgbClr val="FF0000"/>
              </a:solidFill>
            </a:ln>
          </c:spPr>
          <c:marker>
            <c:symbol val="circle"/>
            <c:size val="10"/>
            <c:spPr>
              <a:solidFill>
                <a:srgbClr val="FF0000"/>
              </a:solidFill>
              <a:ln>
                <a:solidFill>
                  <a:srgbClr val="FF0000"/>
                </a:solidFill>
              </a:ln>
            </c:spPr>
          </c:marker>
          <c:trendline>
            <c:spPr>
              <a:ln w="31750">
                <a:noFill/>
              </a:ln>
            </c:spPr>
            <c:trendlineType val="linear"/>
            <c:dispRSqr val="0"/>
            <c:dispEq val="0"/>
          </c:trendline>
          <c:cat>
            <c:numRef>
              <c:f>DataG18!$A$6:$A$19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DataG18!$B$6:$B$19</c:f>
              <c:numCache>
                <c:formatCode>0%</c:formatCode>
                <c:ptCount val="14"/>
                <c:pt idx="0">
                  <c:v>1</c:v>
                </c:pt>
                <c:pt idx="1">
                  <c:v>0.72500000000000009</c:v>
                </c:pt>
                <c:pt idx="2">
                  <c:v>0.6333333333333333</c:v>
                </c:pt>
                <c:pt idx="3">
                  <c:v>0.58750000000000002</c:v>
                </c:pt>
                <c:pt idx="4">
                  <c:v>0.56000000000000005</c:v>
                </c:pt>
                <c:pt idx="5">
                  <c:v>0.52857142857142858</c:v>
                </c:pt>
                <c:pt idx="6">
                  <c:v>0.505</c:v>
                </c:pt>
                <c:pt idx="7">
                  <c:v>0.48666666666666669</c:v>
                </c:pt>
                <c:pt idx="8">
                  <c:v>0.46333333333333332</c:v>
                </c:pt>
                <c:pt idx="9">
                  <c:v>0.43000000000000005</c:v>
                </c:pt>
                <c:pt idx="10">
                  <c:v>0.37166666666666665</c:v>
                </c:pt>
                <c:pt idx="11">
                  <c:v>0.26500000000000001</c:v>
                </c:pt>
                <c:pt idx="12">
                  <c:v>0.16214285714285717</c:v>
                </c:pt>
                <c:pt idx="13">
                  <c:v>5.949999999999999E-2</c:v>
                </c:pt>
              </c:numCache>
            </c:numRef>
          </c:val>
          <c:smooth val="1"/>
        </c:ser>
        <c:ser>
          <c:idx val="0"/>
          <c:order val="1"/>
          <c:tx>
            <c:strRef>
              <c:f>DataG18!$C$5</c:f>
              <c:strCache>
                <c:ptCount val="1"/>
                <c:pt idx="0">
                  <c:v>Droits de vote détenus par un actionnaire unique non salarié</c:v>
                </c:pt>
              </c:strCache>
            </c:strRef>
          </c:tx>
          <c:spPr>
            <a:ln w="41275">
              <a:solidFill>
                <a:srgbClr val="00B050"/>
              </a:solidFill>
            </a:ln>
          </c:spPr>
          <c:marker>
            <c:symbol val="triangle"/>
            <c:size val="10"/>
            <c:spPr>
              <a:solidFill>
                <a:srgbClr val="00B050"/>
              </a:solidFill>
              <a:ln>
                <a:solidFill>
                  <a:srgbClr val="00B050"/>
                </a:solidFill>
              </a:ln>
            </c:spPr>
          </c:marker>
          <c:cat>
            <c:numRef>
              <c:f>DataG18!$A$6:$A$19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DataG18!$C$6:$C$19</c:f>
              <c:numCache>
                <c:formatCode>0%</c:formatCode>
                <c:ptCount val="14"/>
                <c:pt idx="0">
                  <c:v>0.45</c:v>
                </c:pt>
                <c:pt idx="1">
                  <c:v>0.45</c:v>
                </c:pt>
                <c:pt idx="2">
                  <c:v>0.45</c:v>
                </c:pt>
                <c:pt idx="3">
                  <c:v>0.45</c:v>
                </c:pt>
                <c:pt idx="4">
                  <c:v>0.45</c:v>
                </c:pt>
                <c:pt idx="5">
                  <c:v>0.45</c:v>
                </c:pt>
                <c:pt idx="6">
                  <c:v>0.45</c:v>
                </c:pt>
                <c:pt idx="7">
                  <c:v>0.44</c:v>
                </c:pt>
                <c:pt idx="8">
                  <c:v>0.42499999999999999</c:v>
                </c:pt>
                <c:pt idx="9">
                  <c:v>0.4</c:v>
                </c:pt>
                <c:pt idx="10">
                  <c:v>0.35</c:v>
                </c:pt>
                <c:pt idx="11">
                  <c:v>0.25</c:v>
                </c:pt>
                <c:pt idx="12">
                  <c:v>0.15000000000000002</c:v>
                </c:pt>
                <c:pt idx="13">
                  <c:v>4.9999999999999989E-2</c:v>
                </c:pt>
              </c:numCache>
            </c:numRef>
          </c:val>
          <c:smooth val="0"/>
        </c:ser>
        <c:ser>
          <c:idx val="2"/>
          <c:order val="2"/>
          <c:spPr>
            <a:ln w="41275">
              <a:solidFill>
                <a:schemeClr val="tx1"/>
              </a:solidFill>
            </a:ln>
          </c:spPr>
          <c:marker>
            <c:symbol val="none"/>
          </c:marker>
          <c:val>
            <c:numRef>
              <c:f>DataG18!$D$6:$D$19</c:f>
              <c:numCache>
                <c:formatCode>0%</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smooth val="0"/>
        </c:ser>
        <c:dLbls>
          <c:showLegendKey val="0"/>
          <c:showVal val="0"/>
          <c:showCatName val="0"/>
          <c:showSerName val="0"/>
          <c:showPercent val="0"/>
          <c:showBubbleSize val="0"/>
        </c:dLbls>
        <c:marker val="1"/>
        <c:smooth val="0"/>
        <c:axId val="691903520"/>
        <c:axId val="691898032"/>
      </c:lineChart>
      <c:catAx>
        <c:axId val="691903520"/>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Nombre</a:t>
                </a:r>
                <a:r>
                  <a:rPr lang="fr-FR" sz="1200" baseline="0"/>
                  <a:t> de salariés de l'entreprise (y compris éventuellement l'actionnaire)</a:t>
                </a:r>
                <a:endParaRPr lang="fr-FR" sz="1200"/>
              </a:p>
            </c:rich>
          </c:tx>
          <c:layout>
            <c:manualLayout>
              <c:xMode val="edge"/>
              <c:yMode val="edge"/>
              <c:x val="0.23740262848962188"/>
              <c:y val="0.73336055706788661"/>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898032"/>
        <c:crossesAt val="0"/>
        <c:auto val="1"/>
        <c:lblAlgn val="ctr"/>
        <c:lblOffset val="100"/>
        <c:tickLblSkip val="1"/>
        <c:tickMarkSkip val="1"/>
        <c:noMultiLvlLbl val="0"/>
      </c:catAx>
      <c:valAx>
        <c:axId val="691898032"/>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200" baseline="0"/>
                  <a:t>Part des droits de vote détenus par un actionnaire unique </a:t>
                </a:r>
                <a:endParaRPr lang="fr-FR" sz="1200"/>
              </a:p>
            </c:rich>
          </c:tx>
          <c:layout>
            <c:manualLayout>
              <c:xMode val="edge"/>
              <c:yMode val="edge"/>
              <c:x val="6.9494192563447164E-3"/>
              <c:y val="4.8936178886502174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3520"/>
        <c:crossesAt val="1"/>
        <c:crossBetween val="midCat"/>
        <c:majorUnit val="0.1"/>
        <c:minorUnit val="5.000000000000001E-2"/>
      </c:valAx>
      <c:spPr>
        <a:solidFill>
          <a:schemeClr val="lt1"/>
        </a:solidFill>
        <a:ln w="25400" cap="flat" cmpd="sng" algn="ctr">
          <a:solidFill>
            <a:schemeClr val="dk1"/>
          </a:solidFill>
          <a:prstDash val="solid"/>
          <a:miter lim="800000"/>
        </a:ln>
        <a:effectLst/>
      </c:spPr>
    </c:plotArea>
    <c:legend>
      <c:legendPos val="r"/>
      <c:legendEntry>
        <c:idx val="0"/>
        <c:txPr>
          <a:bodyPr/>
          <a:lstStyle/>
          <a:p>
            <a:pPr>
              <a:defRPr sz="1400"/>
            </a:pPr>
            <a:endParaRPr lang="fr-FR"/>
          </a:p>
        </c:txPr>
      </c:legendEntry>
      <c:legendEntry>
        <c:idx val="1"/>
        <c:txPr>
          <a:bodyPr/>
          <a:lstStyle/>
          <a:p>
            <a:pPr>
              <a:defRPr sz="1400"/>
            </a:pPr>
            <a:endParaRPr lang="fr-FR"/>
          </a:p>
        </c:txPr>
      </c:legendEntry>
      <c:layout>
        <c:manualLayout>
          <c:xMode val="edge"/>
          <c:yMode val="edge"/>
          <c:x val="0.54221544181977255"/>
          <c:y val="0.10707322971569923"/>
          <c:w val="0.32295240208211135"/>
          <c:h val="0.17896945326193631"/>
        </c:manualLayout>
      </c:layout>
      <c:overlay val="0"/>
      <c:spPr>
        <a:solidFill>
          <a:schemeClr val="bg1"/>
        </a:solidFill>
        <a:ln w="28575">
          <a:solidFill>
            <a:schemeClr val="tx1"/>
          </a:solidFill>
        </a:ln>
      </c:spPr>
    </c:legend>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pPr>
            <a:r>
              <a:rPr lang="fr-FR" sz="2000" baseline="0">
                <a:latin typeface="Arial" panose="020B0604020202020204" pitchFamily="34" charset="0"/>
                <a:cs typeface="Arial" panose="020B0604020202020204" pitchFamily="34" charset="0"/>
              </a:rPr>
              <a:t>La montée de l'Etat social en Europe, 1870-2020 </a:t>
            </a:r>
            <a:endParaRPr lang="fr-FR" sz="2000">
              <a:latin typeface="Arial" panose="020B0604020202020204" pitchFamily="34" charset="0"/>
              <a:cs typeface="Arial" panose="020B0604020202020204" pitchFamily="34" charset="0"/>
            </a:endParaRPr>
          </a:p>
        </c:rich>
      </c:tx>
      <c:layout>
        <c:manualLayout>
          <c:xMode val="edge"/>
          <c:yMode val="edge"/>
          <c:x val="0.19234535694328408"/>
          <c:y val="0"/>
        </c:manualLayout>
      </c:layout>
      <c:overlay val="0"/>
    </c:title>
    <c:autoTitleDeleted val="0"/>
    <c:plotArea>
      <c:layout>
        <c:manualLayout>
          <c:layoutTarget val="inner"/>
          <c:xMode val="edge"/>
          <c:yMode val="edge"/>
          <c:x val="8.5872418121647837E-2"/>
          <c:y val="5.2184478824569037E-2"/>
          <c:w val="0.88158724827157053"/>
          <c:h val="0.72288295150292148"/>
        </c:manualLayout>
      </c:layout>
      <c:areaChart>
        <c:grouping val="stacked"/>
        <c:varyColors val="0"/>
        <c:ser>
          <c:idx val="0"/>
          <c:order val="0"/>
          <c:tx>
            <c:v>Armée, police, justice, administration, etc.</c:v>
          </c:tx>
          <c:spPr>
            <a:solidFill>
              <a:srgbClr val="A5A5A5"/>
            </a:solidFill>
            <a:ln w="25400">
              <a:solidFill>
                <a:srgbClr val="A5A5A5"/>
              </a:solidFill>
            </a:ln>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DataG19!$B$5:$B$35</c:f>
              <c:numCache>
                <c:formatCode>0.0%</c:formatCode>
                <c:ptCount val="31"/>
                <c:pt idx="0">
                  <c:v>6.0426439247504557E-2</c:v>
                </c:pt>
                <c:pt idx="1">
                  <c:v>6.2305547148365996E-2</c:v>
                </c:pt>
                <c:pt idx="2">
                  <c:v>6.4184655049227435E-2</c:v>
                </c:pt>
                <c:pt idx="3">
                  <c:v>6.578792052723513E-2</c:v>
                </c:pt>
                <c:pt idx="4">
                  <c:v>6.7391186005242826E-2</c:v>
                </c:pt>
                <c:pt idx="5">
                  <c:v>6.8019942093770047E-2</c:v>
                </c:pt>
                <c:pt idx="6">
                  <c:v>6.8648698182297269E-2</c:v>
                </c:pt>
                <c:pt idx="7">
                  <c:v>7.1988146305870498E-2</c:v>
                </c:pt>
                <c:pt idx="8">
                  <c:v>7.5327594429443714E-2</c:v>
                </c:pt>
                <c:pt idx="9">
                  <c:v>8.5899110005257795E-2</c:v>
                </c:pt>
                <c:pt idx="10">
                  <c:v>9.6470625581071875E-2</c:v>
                </c:pt>
                <c:pt idx="11">
                  <c:v>0.10168123347684541</c:v>
                </c:pt>
                <c:pt idx="12">
                  <c:v>0.10689184137261895</c:v>
                </c:pt>
                <c:pt idx="13">
                  <c:v>0.10847774807940769</c:v>
                </c:pt>
                <c:pt idx="14">
                  <c:v>0.11006365478619641</c:v>
                </c:pt>
                <c:pt idx="15">
                  <c:v>0.11824626030785212</c:v>
                </c:pt>
                <c:pt idx="16">
                  <c:v>0.12642886582950785</c:v>
                </c:pt>
                <c:pt idx="17">
                  <c:v>0.12447662110035429</c:v>
                </c:pt>
                <c:pt idx="18">
                  <c:v>0.12252437637120071</c:v>
                </c:pt>
                <c:pt idx="19">
                  <c:v>0.12440609471136563</c:v>
                </c:pt>
                <c:pt idx="20">
                  <c:v>0.12628781305153053</c:v>
                </c:pt>
                <c:pt idx="21">
                  <c:v>0.12807477385198768</c:v>
                </c:pt>
                <c:pt idx="22">
                  <c:v>0.12986173465244483</c:v>
                </c:pt>
                <c:pt idx="23">
                  <c:v>0.12416550138935345</c:v>
                </c:pt>
                <c:pt idx="24">
                  <c:v>0.11846926812626207</c:v>
                </c:pt>
                <c:pt idx="25">
                  <c:v>0.11721205641116848</c:v>
                </c:pt>
                <c:pt idx="26">
                  <c:v>0.11595484469607489</c:v>
                </c:pt>
                <c:pt idx="27">
                  <c:v>0.11172400983780731</c:v>
                </c:pt>
                <c:pt idx="28">
                  <c:v>0.10749317497953972</c:v>
                </c:pt>
                <c:pt idx="29">
                  <c:v>0.10294772043408515</c:v>
                </c:pt>
                <c:pt idx="30">
                  <c:v>0.10247326203208554</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Education (primaire, secondaire, supérieur)</c:v>
          </c:tx>
          <c:spPr>
            <a:solidFill>
              <a:srgbClr val="7030A0"/>
            </a:solidFill>
            <a:ln w="25400">
              <a:solidFill>
                <a:srgbClr val="7030A0"/>
              </a:solidFill>
            </a:ln>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DataG19!$C$5:$C$35</c:f>
              <c:numCache>
                <c:formatCode>0.0%</c:formatCode>
                <c:ptCount val="31"/>
                <c:pt idx="0">
                  <c:v>5.0000000000000001E-3</c:v>
                </c:pt>
                <c:pt idx="1">
                  <c:v>6.7166666666666659E-3</c:v>
                </c:pt>
                <c:pt idx="2">
                  <c:v>8.4333333333333326E-3</c:v>
                </c:pt>
                <c:pt idx="3">
                  <c:v>8.8333333333333337E-3</c:v>
                </c:pt>
                <c:pt idx="4">
                  <c:v>9.2333333333333347E-3</c:v>
                </c:pt>
                <c:pt idx="5">
                  <c:v>1.0133333333333334E-2</c:v>
                </c:pt>
                <c:pt idx="6">
                  <c:v>1.1033333333333332E-2</c:v>
                </c:pt>
                <c:pt idx="7">
                  <c:v>1.14E-2</c:v>
                </c:pt>
                <c:pt idx="8">
                  <c:v>1.1766666666666667E-2</c:v>
                </c:pt>
                <c:pt idx="9">
                  <c:v>1.3383333333333334E-2</c:v>
                </c:pt>
                <c:pt idx="10">
                  <c:v>1.4999999999999999E-2</c:v>
                </c:pt>
                <c:pt idx="11">
                  <c:v>1.7500000000000002E-2</c:v>
                </c:pt>
                <c:pt idx="12">
                  <c:v>0.02</c:v>
                </c:pt>
                <c:pt idx="13">
                  <c:v>2.5000000000000001E-2</c:v>
                </c:pt>
                <c:pt idx="14">
                  <c:v>0.03</c:v>
                </c:pt>
                <c:pt idx="15">
                  <c:v>3.2500000000000001E-2</c:v>
                </c:pt>
                <c:pt idx="16">
                  <c:v>3.5000000000000003E-2</c:v>
                </c:pt>
                <c:pt idx="17">
                  <c:v>3.7500000000000006E-2</c:v>
                </c:pt>
                <c:pt idx="18">
                  <c:v>0.04</c:v>
                </c:pt>
                <c:pt idx="19">
                  <c:v>4.4999999999999998E-2</c:v>
                </c:pt>
                <c:pt idx="20">
                  <c:v>0.05</c:v>
                </c:pt>
                <c:pt idx="21">
                  <c:v>5.5E-2</c:v>
                </c:pt>
                <c:pt idx="22">
                  <c:v>0.06</c:v>
                </c:pt>
                <c:pt idx="23">
                  <c:v>6.1818181818181821E-2</c:v>
                </c:pt>
                <c:pt idx="24">
                  <c:v>6.3636363636363644E-2</c:v>
                </c:pt>
                <c:pt idx="25">
                  <c:v>6.3068181818181829E-2</c:v>
                </c:pt>
                <c:pt idx="26">
                  <c:v>6.25E-2</c:v>
                </c:pt>
                <c:pt idx="27">
                  <c:v>6.1931818181818185E-2</c:v>
                </c:pt>
                <c:pt idx="28">
                  <c:v>6.1363636363636363E-2</c:v>
                </c:pt>
                <c:pt idx="29">
                  <c:v>6.0227272727272727E-2</c:v>
                </c:pt>
                <c:pt idx="30">
                  <c:v>6.0227272727272727E-2</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Pensions de retraite et d'invalidité</c:v>
          </c:tx>
          <c:spPr>
            <a:solidFill>
              <a:srgbClr val="70AD47"/>
            </a:solidFill>
            <a:ln w="25400">
              <a:solidFill>
                <a:srgbClr val="70AD47"/>
              </a:solidFill>
            </a:ln>
            <a:effectLst>
              <a:softEdge rad="0"/>
            </a:effectLst>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DataG19!$D$5:$D$35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3.2500000000000001E-2</c:v>
                </c:pt>
                <c:pt idx="16">
                  <c:v>3.5000000000000003E-2</c:v>
                </c:pt>
                <c:pt idx="17">
                  <c:v>0.04</c:v>
                </c:pt>
                <c:pt idx="18">
                  <c:v>4.4999999999999998E-2</c:v>
                </c:pt>
                <c:pt idx="19">
                  <c:v>5.7500000000000002E-2</c:v>
                </c:pt>
                <c:pt idx="20">
                  <c:v>7.0000000000000007E-2</c:v>
                </c:pt>
                <c:pt idx="21">
                  <c:v>0.08</c:v>
                </c:pt>
                <c:pt idx="22">
                  <c:v>0.09</c:v>
                </c:pt>
                <c:pt idx="23">
                  <c:v>9.5000000000000001E-2</c:v>
                </c:pt>
                <c:pt idx="24">
                  <c:v>9.9999999999999992E-2</c:v>
                </c:pt>
                <c:pt idx="25">
                  <c:v>0.10113636363636364</c:v>
                </c:pt>
                <c:pt idx="26">
                  <c:v>0.10227272727272727</c:v>
                </c:pt>
                <c:pt idx="27">
                  <c:v>0.10227272727272727</c:v>
                </c:pt>
                <c:pt idx="28">
                  <c:v>0.10227272727272727</c:v>
                </c:pt>
                <c:pt idx="29">
                  <c:v>0.10454545454545454</c:v>
                </c:pt>
                <c:pt idx="30">
                  <c:v>0.10454545454545454</c:v>
                </c:pt>
              </c:numCache>
            </c:numRef>
          </c:val>
          <c:extLst xmlns:c16r2="http://schemas.microsoft.com/office/drawing/2015/06/chart">
            <c:ext xmlns:c16="http://schemas.microsoft.com/office/drawing/2014/chart" uri="{C3380CC4-5D6E-409C-BE32-E72D297353CC}">
              <c16:uniqueId val="{00000003-EC50-4E9A-B1D4-0CFB523FDF94}"/>
            </c:ext>
          </c:extLst>
        </c:ser>
        <c:ser>
          <c:idx val="2"/>
          <c:order val="3"/>
          <c:tx>
            <c:v>Santé (assurance-maladie, hôpitaux, etc.)</c:v>
          </c:tx>
          <c:spPr>
            <a:solidFill>
              <a:srgbClr val="C00000"/>
            </a:solidFill>
            <a:ln>
              <a:solidFill>
                <a:srgbClr val="C00000"/>
              </a:solidFill>
            </a:ln>
          </c:spPr>
          <c:val>
            <c:numRef>
              <c:f>DataG19!$E$5:$E$35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3.5000000000000003E-2</c:v>
                </c:pt>
                <c:pt idx="16">
                  <c:v>0.04</c:v>
                </c:pt>
                <c:pt idx="17">
                  <c:v>4.4999999999999998E-2</c:v>
                </c:pt>
                <c:pt idx="18">
                  <c:v>0.05</c:v>
                </c:pt>
                <c:pt idx="19">
                  <c:v>5.5E-2</c:v>
                </c:pt>
                <c:pt idx="20">
                  <c:v>0.06</c:v>
                </c:pt>
                <c:pt idx="21">
                  <c:v>6.5000000000000002E-2</c:v>
                </c:pt>
                <c:pt idx="22">
                  <c:v>7.0000000000000007E-2</c:v>
                </c:pt>
                <c:pt idx="23">
                  <c:v>7.3636363636363639E-2</c:v>
                </c:pt>
                <c:pt idx="24">
                  <c:v>7.7272727272727285E-2</c:v>
                </c:pt>
                <c:pt idx="25">
                  <c:v>7.9545454545454558E-2</c:v>
                </c:pt>
                <c:pt idx="26">
                  <c:v>8.1818181818181818E-2</c:v>
                </c:pt>
                <c:pt idx="27">
                  <c:v>8.5227272727272735E-2</c:v>
                </c:pt>
                <c:pt idx="28">
                  <c:v>8.8636363636363638E-2</c:v>
                </c:pt>
                <c:pt idx="29">
                  <c:v>9.0909090909090912E-2</c:v>
                </c:pt>
                <c:pt idx="30">
                  <c:v>9.0909090909090912E-2</c:v>
                </c:pt>
              </c:numCache>
            </c:numRef>
          </c:val>
        </c:ser>
        <c:ser>
          <c:idx val="4"/>
          <c:order val="4"/>
          <c:tx>
            <c:v>Transferts sociaux (famille, chômage, etc.)</c:v>
          </c:tx>
          <c:spPr>
            <a:solidFill>
              <a:srgbClr val="4472C4"/>
            </a:solidFill>
            <a:ln>
              <a:solidFill>
                <a:srgbClr val="4472C4"/>
              </a:solidFill>
            </a:ln>
          </c:spPr>
          <c:val>
            <c:numRef>
              <c:f>DataG19!$F$5:$F$35</c:f>
              <c:numCache>
                <c:formatCode>0.0%</c:formatCode>
                <c:ptCount val="31"/>
                <c:pt idx="0">
                  <c:v>2E-3</c:v>
                </c:pt>
                <c:pt idx="1">
                  <c:v>2E-3</c:v>
                </c:pt>
                <c:pt idx="2">
                  <c:v>2E-3</c:v>
                </c:pt>
                <c:pt idx="3">
                  <c:v>2.5000000000000001E-3</c:v>
                </c:pt>
                <c:pt idx="4">
                  <c:v>3.0000000000000001E-3</c:v>
                </c:pt>
                <c:pt idx="5">
                  <c:v>3.0000000000000001E-3</c:v>
                </c:pt>
                <c:pt idx="6">
                  <c:v>3.0000000000000001E-3</c:v>
                </c:pt>
                <c:pt idx="7">
                  <c:v>3.0000000000000001E-3</c:v>
                </c:pt>
                <c:pt idx="8">
                  <c:v>3.0000000000000001E-3</c:v>
                </c:pt>
                <c:pt idx="9">
                  <c:v>6.5000000000000006E-3</c:v>
                </c:pt>
                <c:pt idx="10">
                  <c:v>0.01</c:v>
                </c:pt>
                <c:pt idx="11">
                  <c:v>0.01</c:v>
                </c:pt>
                <c:pt idx="12">
                  <c:v>0.01</c:v>
                </c:pt>
                <c:pt idx="13">
                  <c:v>1.4999999999999999E-2</c:v>
                </c:pt>
                <c:pt idx="14">
                  <c:v>0.02</c:v>
                </c:pt>
                <c:pt idx="15">
                  <c:v>0.03</c:v>
                </c:pt>
                <c:pt idx="16">
                  <c:v>0.04</c:v>
                </c:pt>
                <c:pt idx="17">
                  <c:v>4.4999999999999998E-2</c:v>
                </c:pt>
                <c:pt idx="18">
                  <c:v>0.05</c:v>
                </c:pt>
                <c:pt idx="19">
                  <c:v>5.2500000000000005E-2</c:v>
                </c:pt>
                <c:pt idx="20">
                  <c:v>5.5E-2</c:v>
                </c:pt>
                <c:pt idx="21">
                  <c:v>5.7499999999999996E-2</c:v>
                </c:pt>
                <c:pt idx="22">
                  <c:v>0.06</c:v>
                </c:pt>
                <c:pt idx="23">
                  <c:v>5.5E-2</c:v>
                </c:pt>
                <c:pt idx="24">
                  <c:v>0.05</c:v>
                </c:pt>
                <c:pt idx="25">
                  <c:v>5.0568181818181818E-2</c:v>
                </c:pt>
                <c:pt idx="26">
                  <c:v>5.1136363636363633E-2</c:v>
                </c:pt>
                <c:pt idx="27">
                  <c:v>5.1136363636363633E-2</c:v>
                </c:pt>
                <c:pt idx="28">
                  <c:v>5.1136363636363633E-2</c:v>
                </c:pt>
                <c:pt idx="29">
                  <c:v>5.2272727272727269E-2</c:v>
                </c:pt>
                <c:pt idx="30">
                  <c:v>5.2272727272727269E-2</c:v>
                </c:pt>
              </c:numCache>
            </c:numRef>
          </c:val>
        </c:ser>
        <c:ser>
          <c:idx val="5"/>
          <c:order val="5"/>
          <c:tx>
            <c:v>Autres dépenses sociales</c:v>
          </c:tx>
          <c:val>
            <c:numRef>
              <c:f>DataG19!$G$5:$G$35</c:f>
              <c:numCache>
                <c:formatCode>0.0%</c:formatCode>
                <c:ptCount val="31"/>
                <c:pt idx="0">
                  <c:v>1E-3</c:v>
                </c:pt>
                <c:pt idx="1">
                  <c:v>1E-3</c:v>
                </c:pt>
                <c:pt idx="2">
                  <c:v>1E-3</c:v>
                </c:pt>
                <c:pt idx="3">
                  <c:v>1E-3</c:v>
                </c:pt>
                <c:pt idx="4">
                  <c:v>1E-3</c:v>
                </c:pt>
                <c:pt idx="5">
                  <c:v>1E-3</c:v>
                </c:pt>
                <c:pt idx="6">
                  <c:v>1E-3</c:v>
                </c:pt>
                <c:pt idx="7">
                  <c:v>1E-3</c:v>
                </c:pt>
                <c:pt idx="8">
                  <c:v>1E-3</c:v>
                </c:pt>
                <c:pt idx="9">
                  <c:v>5.4999999999999997E-3</c:v>
                </c:pt>
                <c:pt idx="10">
                  <c:v>0.01</c:v>
                </c:pt>
                <c:pt idx="11">
                  <c:v>0.01</c:v>
                </c:pt>
                <c:pt idx="12">
                  <c:v>0.01</c:v>
                </c:pt>
                <c:pt idx="13">
                  <c:v>1.4999999999999999E-2</c:v>
                </c:pt>
                <c:pt idx="14">
                  <c:v>0.02</c:v>
                </c:pt>
                <c:pt idx="15">
                  <c:v>0.03</c:v>
                </c:pt>
                <c:pt idx="16">
                  <c:v>0.04</c:v>
                </c:pt>
                <c:pt idx="17">
                  <c:v>4.4999999999999998E-2</c:v>
                </c:pt>
                <c:pt idx="18">
                  <c:v>0.05</c:v>
                </c:pt>
                <c:pt idx="19">
                  <c:v>0.05</c:v>
                </c:pt>
                <c:pt idx="20">
                  <c:v>0.05</c:v>
                </c:pt>
                <c:pt idx="21">
                  <c:v>0.05</c:v>
                </c:pt>
                <c:pt idx="22">
                  <c:v>0.05</c:v>
                </c:pt>
                <c:pt idx="23">
                  <c:v>5.2500000000000005E-2</c:v>
                </c:pt>
                <c:pt idx="24">
                  <c:v>5.5E-2</c:v>
                </c:pt>
                <c:pt idx="25">
                  <c:v>5.6477272727272723E-2</c:v>
                </c:pt>
                <c:pt idx="26">
                  <c:v>5.7954545454545453E-2</c:v>
                </c:pt>
                <c:pt idx="27">
                  <c:v>5.7954545454545453E-2</c:v>
                </c:pt>
                <c:pt idx="28">
                  <c:v>5.7954545454545453E-2</c:v>
                </c:pt>
                <c:pt idx="29">
                  <c:v>5.7954545454545453E-2</c:v>
                </c:pt>
                <c:pt idx="30">
                  <c:v>5.7954545454545453E-2</c:v>
                </c:pt>
              </c:numCache>
            </c:numRef>
          </c:val>
        </c:ser>
        <c:dLbls>
          <c:showLegendKey val="0"/>
          <c:showVal val="0"/>
          <c:showCatName val="0"/>
          <c:showSerName val="0"/>
          <c:showPercent val="0"/>
          <c:showBubbleSize val="0"/>
        </c:dLbls>
        <c:axId val="691904304"/>
        <c:axId val="691896856"/>
      </c:areaChart>
      <c:catAx>
        <c:axId val="69190430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691896856"/>
        <c:crosses val="autoZero"/>
        <c:auto val="1"/>
        <c:lblAlgn val="ctr"/>
        <c:lblOffset val="100"/>
        <c:tickLblSkip val="2"/>
        <c:noMultiLvlLbl val="0"/>
      </c:catAx>
      <c:valAx>
        <c:axId val="691896856"/>
        <c:scaling>
          <c:orientation val="minMax"/>
          <c:max val="0.60000000000000009"/>
          <c:min val="0"/>
        </c:scaling>
        <c:delete val="0"/>
        <c:axPos val="l"/>
        <c:majorGridlines/>
        <c:title>
          <c:tx>
            <c:rich>
              <a:bodyPr/>
              <a:lstStyle/>
              <a:p>
                <a:pPr>
                  <a:defRPr sz="1300"/>
                </a:pPr>
                <a:r>
                  <a:rPr lang="fr-FR" sz="1300" b="0" baseline="0">
                    <a:latin typeface="Arial" panose="020B0604020202020204" pitchFamily="34" charset="0"/>
                    <a:cs typeface="Arial" panose="020B0604020202020204" pitchFamily="34" charset="0"/>
                  </a:rPr>
                  <a:t> Utilisation des recettes fiscales en % du revenu national</a:t>
                </a:r>
                <a:endParaRPr lang="fr-FR" sz="1300" b="0">
                  <a:latin typeface="Arial" panose="020B0604020202020204" pitchFamily="34" charset="0"/>
                  <a:cs typeface="Arial" panose="020B0604020202020204" pitchFamily="34" charset="0"/>
                </a:endParaRPr>
              </a:p>
            </c:rich>
          </c:tx>
          <c:layout>
            <c:manualLayout>
              <c:xMode val="edge"/>
              <c:yMode val="edge"/>
              <c:x val="1.5189292888840085E-3"/>
              <c:y val="7.3353479998417279E-2"/>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691904304"/>
        <c:crosses val="autoZero"/>
        <c:crossBetween val="midCat"/>
        <c:majorUnit val="0.1"/>
      </c:valAx>
      <c:spPr>
        <a:ln w="25400">
          <a:solidFill>
            <a:sysClr val="windowText" lastClr="000000"/>
          </a:solidFill>
        </a:ln>
      </c:spPr>
    </c:plotArea>
    <c:legend>
      <c:legendPos val="r"/>
      <c:layout>
        <c:manualLayout>
          <c:xMode val="edge"/>
          <c:yMode val="edge"/>
          <c:x val="0.12076645156845139"/>
          <c:y val="8.8771613975388755E-2"/>
          <c:w val="0.44594628028053868"/>
          <c:h val="0.28107666458010738"/>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Population et revenu moyen dans le monde, 1700-2020</a:t>
            </a:r>
            <a:endParaRPr lang="fr-FR" sz="2000" b="0" baseline="0">
              <a:latin typeface="Arial" panose="020B0604020202020204" pitchFamily="34" charset="0"/>
              <a:cs typeface="Arial" panose="020B0604020202020204" pitchFamily="34" charset="0"/>
            </a:endParaRPr>
          </a:p>
        </c:rich>
      </c:tx>
      <c:layout>
        <c:manualLayout>
          <c:xMode val="edge"/>
          <c:yMode val="edge"/>
          <c:x val="0.13910370232197855"/>
          <c:y val="2.203281288119053E-3"/>
        </c:manualLayout>
      </c:layout>
      <c:overlay val="0"/>
      <c:spPr>
        <a:noFill/>
        <a:ln w="25400">
          <a:noFill/>
        </a:ln>
      </c:spPr>
    </c:title>
    <c:autoTitleDeleted val="0"/>
    <c:plotArea>
      <c:layout>
        <c:manualLayout>
          <c:layoutTarget val="inner"/>
          <c:xMode val="edge"/>
          <c:yMode val="edge"/>
          <c:x val="6.4560097273125672E-2"/>
          <c:y val="5.666796212349013E-2"/>
          <c:w val="0.878932674591418"/>
          <c:h val="0.70816655508717385"/>
        </c:manualLayout>
      </c:layout>
      <c:lineChart>
        <c:grouping val="standard"/>
        <c:varyColors val="0"/>
        <c:ser>
          <c:idx val="0"/>
          <c:order val="0"/>
          <c:tx>
            <c:v>Population mondiale                             (en milliards d'habitants) (axe de gauche)</c:v>
          </c:tx>
          <c:spPr>
            <a:ln w="44450"/>
          </c:spPr>
          <c:marker>
            <c:symbol val="none"/>
          </c:marker>
          <c:cat>
            <c:numRef>
              <c:f>DataG2!$A$4:$A$36</c:f>
              <c:numCache>
                <c:formatCode>General</c:formatCode>
                <c:ptCount val="33"/>
                <c:pt idx="0">
                  <c:v>1700</c:v>
                </c:pt>
                <c:pt idx="4">
                  <c:v>1740</c:v>
                </c:pt>
                <c:pt idx="8">
                  <c:v>1780</c:v>
                </c:pt>
                <c:pt idx="12">
                  <c:v>1820</c:v>
                </c:pt>
                <c:pt idx="16">
                  <c:v>1860</c:v>
                </c:pt>
                <c:pt idx="20">
                  <c:v>1900</c:v>
                </c:pt>
                <c:pt idx="24">
                  <c:v>1940</c:v>
                </c:pt>
                <c:pt idx="28">
                  <c:v>1980</c:v>
                </c:pt>
                <c:pt idx="32">
                  <c:v>2020</c:v>
                </c:pt>
              </c:numCache>
            </c:numRef>
          </c:cat>
          <c:val>
            <c:numRef>
              <c:f>DataG2!$B$4:$B$36</c:f>
              <c:numCache>
                <c:formatCode>General</c:formatCode>
                <c:ptCount val="33"/>
                <c:pt idx="0" formatCode="0.0">
                  <c:v>0.60348999999999986</c:v>
                </c:pt>
                <c:pt idx="6" formatCode="0.0">
                  <c:v>0.79288103968779378</c:v>
                </c:pt>
                <c:pt idx="12" formatCode="0.0">
                  <c:v>1.0417079704657854</c:v>
                </c:pt>
                <c:pt idx="17" formatCode="0.0">
                  <c:v>1.2757320676894062</c:v>
                </c:pt>
                <c:pt idx="21" formatCode="0.0">
                  <c:v>1.7929247028219832</c:v>
                </c:pt>
                <c:pt idx="25" formatCode="0.0">
                  <c:v>2.5279598949347428</c:v>
                </c:pt>
                <c:pt idx="27" formatCode="0.0">
                  <c:v>3.6911574281273154</c:v>
                </c:pt>
                <c:pt idx="29" formatCode="0.0">
                  <c:v>5.3064251540000003</c:v>
                </c:pt>
                <c:pt idx="31" formatCode="0.0">
                  <c:v>6.9268902032353052</c:v>
                </c:pt>
                <c:pt idx="32" formatCode="0.0">
                  <c:v>7.5761744484624227</c:v>
                </c:pt>
              </c:numCache>
            </c:numRef>
          </c:val>
          <c:smooth val="1"/>
        </c:ser>
        <c:dLbls>
          <c:showLegendKey val="0"/>
          <c:showVal val="0"/>
          <c:showCatName val="0"/>
          <c:showSerName val="0"/>
          <c:showPercent val="0"/>
          <c:showBubbleSize val="0"/>
        </c:dLbls>
        <c:marker val="1"/>
        <c:smooth val="0"/>
        <c:axId val="691938800"/>
        <c:axId val="691941936"/>
      </c:lineChart>
      <c:lineChart>
        <c:grouping val="standard"/>
        <c:varyColors val="0"/>
        <c:ser>
          <c:idx val="2"/>
          <c:order val="1"/>
          <c:tx>
            <c:v>Revenu moyen par mois et par habitant (en euros 2020) (axe de droite)</c:v>
          </c:tx>
          <c:spPr>
            <a:ln w="44450">
              <a:solidFill>
                <a:srgbClr val="FF0000"/>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DataG2!$C$4:$C$36</c:f>
              <c:numCache>
                <c:formatCode>0.00</c:formatCode>
                <c:ptCount val="33"/>
                <c:pt idx="0" formatCode="0">
                  <c:v>69.336821353657328</c:v>
                </c:pt>
                <c:pt idx="6" formatCode="0">
                  <c:v>72.322449735621319</c:v>
                </c:pt>
                <c:pt idx="12" formatCode="0">
                  <c:v>75.436638623549712</c:v>
                </c:pt>
                <c:pt idx="17" formatCode="0">
                  <c:v>99.067698732530687</c:v>
                </c:pt>
                <c:pt idx="21" formatCode="0">
                  <c:v>173.31991314034664</c:v>
                </c:pt>
                <c:pt idx="25" formatCode="0">
                  <c:v>238.4219573751445</c:v>
                </c:pt>
                <c:pt idx="27" formatCode="0">
                  <c:v>415.30643394177861</c:v>
                </c:pt>
                <c:pt idx="29" formatCode="0">
                  <c:v>542.15678101511423</c:v>
                </c:pt>
                <c:pt idx="31" formatCode="0">
                  <c:v>819.53347984985817</c:v>
                </c:pt>
                <c:pt idx="32" formatCode="0">
                  <c:v>999.00673893586281</c:v>
                </c:pt>
              </c:numCache>
            </c:numRef>
          </c:val>
          <c:smooth val="1"/>
        </c:ser>
        <c:dLbls>
          <c:showLegendKey val="0"/>
          <c:showVal val="0"/>
          <c:showCatName val="0"/>
          <c:showSerName val="0"/>
          <c:showPercent val="0"/>
          <c:showBubbleSize val="0"/>
        </c:dLbls>
        <c:marker val="1"/>
        <c:smooth val="0"/>
        <c:axId val="691949384"/>
        <c:axId val="691940760"/>
      </c:lineChart>
      <c:catAx>
        <c:axId val="6919388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41936"/>
        <c:crossesAt val="0"/>
        <c:auto val="0"/>
        <c:lblAlgn val="ctr"/>
        <c:lblOffset val="100"/>
        <c:tickLblSkip val="1"/>
        <c:tickMarkSkip val="2"/>
        <c:noMultiLvlLbl val="0"/>
      </c:catAx>
      <c:valAx>
        <c:axId val="691941936"/>
        <c:scaling>
          <c:logBase val="2"/>
          <c:orientation val="minMax"/>
          <c:max val="10.5"/>
          <c:min val="0.5"/>
        </c:scaling>
        <c:delete val="0"/>
        <c:axPos val="l"/>
        <c:majorGridlines>
          <c:spPr>
            <a:ln w="12700">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38800"/>
        <c:crossesAt val="1"/>
        <c:crossBetween val="midCat"/>
      </c:valAx>
      <c:valAx>
        <c:axId val="691940760"/>
        <c:scaling>
          <c:logBase val="2"/>
          <c:orientation val="minMax"/>
          <c:max val="1050"/>
          <c:min val="50"/>
        </c:scaling>
        <c:delete val="0"/>
        <c:axPos val="r"/>
        <c:numFmt formatCode="#,##0\ &quot;€&quot;" sourceLinked="0"/>
        <c:majorTickMark val="out"/>
        <c:minorTickMark val="none"/>
        <c:tickLblPos val="nextTo"/>
        <c:txPr>
          <a:bodyPr/>
          <a:lstStyle/>
          <a:p>
            <a:pPr>
              <a:defRPr sz="1600"/>
            </a:pPr>
            <a:endParaRPr lang="fr-FR"/>
          </a:p>
        </c:txPr>
        <c:crossAx val="691949384"/>
        <c:crosses val="max"/>
        <c:crossBetween val="between"/>
        <c:majorUnit val="2"/>
      </c:valAx>
      <c:catAx>
        <c:axId val="691949384"/>
        <c:scaling>
          <c:orientation val="minMax"/>
        </c:scaling>
        <c:delete val="1"/>
        <c:axPos val="b"/>
        <c:numFmt formatCode="General" sourceLinked="1"/>
        <c:majorTickMark val="out"/>
        <c:minorTickMark val="none"/>
        <c:tickLblPos val="nextTo"/>
        <c:crossAx val="691940760"/>
        <c:crossesAt val="1050"/>
        <c:auto val="1"/>
        <c:lblAlgn val="ctr"/>
        <c:lblOffset val="100"/>
        <c:noMultiLvlLbl val="0"/>
      </c:catAx>
      <c:spPr>
        <a:noFill/>
        <a:ln w="25400">
          <a:solidFill>
            <a:srgbClr val="000000"/>
          </a:solidFill>
        </a:ln>
      </c:spPr>
    </c:plotArea>
    <c:legend>
      <c:legendPos val="l"/>
      <c:layout>
        <c:manualLayout>
          <c:xMode val="edge"/>
          <c:yMode val="edge"/>
          <c:x val="0.14604427724476307"/>
          <c:y val="0.17254546486628397"/>
          <c:w val="0.39387454479214612"/>
          <c:h val="0.200884640219111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800" baseline="0"/>
              <a:t>L'invention de la progressivité fiscale:                                          </a:t>
            </a:r>
          </a:p>
          <a:p>
            <a:pPr>
              <a:defRPr sz="1700" b="1" i="0" u="none" strike="noStrike" baseline="0">
                <a:solidFill>
                  <a:srgbClr val="000000"/>
                </a:solidFill>
                <a:latin typeface="Arial"/>
                <a:ea typeface="Arial"/>
                <a:cs typeface="Arial"/>
              </a:defRPr>
            </a:pPr>
            <a:r>
              <a:rPr lang="fr-FR" sz="1800" baseline="0"/>
              <a:t>le taux supérieur de l'impôt sur le revenu, 1900-2020</a:t>
            </a:r>
            <a:endParaRPr lang="fr-FR" sz="1800"/>
          </a:p>
        </c:rich>
      </c:tx>
      <c:layout>
        <c:manualLayout>
          <c:xMode val="edge"/>
          <c:yMode val="edge"/>
          <c:x val="0.17562969557452207"/>
          <c:y val="2.2247324685428093E-3"/>
        </c:manualLayout>
      </c:layout>
      <c:overlay val="0"/>
      <c:spPr>
        <a:noFill/>
        <a:ln w="25400">
          <a:noFill/>
        </a:ln>
      </c:spPr>
    </c:title>
    <c:autoTitleDeleted val="0"/>
    <c:plotArea>
      <c:layout>
        <c:manualLayout>
          <c:layoutTarget val="inner"/>
          <c:xMode val="edge"/>
          <c:yMode val="edge"/>
          <c:x val="0.10075292402461369"/>
          <c:y val="9.9471888263460664E-2"/>
          <c:w val="0.86616395114914224"/>
          <c:h val="0.70855133542615356"/>
        </c:manualLayout>
      </c:layout>
      <c:lineChart>
        <c:grouping val="standard"/>
        <c:varyColors val="0"/>
        <c:ser>
          <c:idx val="0"/>
          <c:order val="0"/>
          <c:tx>
            <c:v>Etats-Unis</c:v>
          </c:tx>
          <c:spPr>
            <a:ln w="44450">
              <a:solidFill>
                <a:schemeClr val="accent6"/>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DataG20!$B$6:$B$126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7.0000000000000007E-2</c:v>
                </c:pt>
                <c:pt idx="14">
                  <c:v>7.0000000000000007E-2</c:v>
                </c:pt>
                <c:pt idx="15">
                  <c:v>7.0000000000000007E-2</c:v>
                </c:pt>
                <c:pt idx="16">
                  <c:v>0.15</c:v>
                </c:pt>
                <c:pt idx="17">
                  <c:v>0.67</c:v>
                </c:pt>
                <c:pt idx="18">
                  <c:v>0.77</c:v>
                </c:pt>
                <c:pt idx="19">
                  <c:v>0.73</c:v>
                </c:pt>
                <c:pt idx="20">
                  <c:v>0.73</c:v>
                </c:pt>
                <c:pt idx="21">
                  <c:v>0.73</c:v>
                </c:pt>
                <c:pt idx="22">
                  <c:v>0.57999999999999996</c:v>
                </c:pt>
                <c:pt idx="23">
                  <c:v>0.435</c:v>
                </c:pt>
                <c:pt idx="24">
                  <c:v>0.46</c:v>
                </c:pt>
                <c:pt idx="25">
                  <c:v>0.25</c:v>
                </c:pt>
                <c:pt idx="26">
                  <c:v>0.25</c:v>
                </c:pt>
                <c:pt idx="27">
                  <c:v>0.25</c:v>
                </c:pt>
                <c:pt idx="28">
                  <c:v>0.25</c:v>
                </c:pt>
                <c:pt idx="29">
                  <c:v>0.24</c:v>
                </c:pt>
                <c:pt idx="30">
                  <c:v>0.25</c:v>
                </c:pt>
                <c:pt idx="31">
                  <c:v>0.25</c:v>
                </c:pt>
                <c:pt idx="32">
                  <c:v>0.63</c:v>
                </c:pt>
                <c:pt idx="33">
                  <c:v>0.63</c:v>
                </c:pt>
                <c:pt idx="34">
                  <c:v>0.63</c:v>
                </c:pt>
                <c:pt idx="35">
                  <c:v>0.63</c:v>
                </c:pt>
                <c:pt idx="36">
                  <c:v>0.79</c:v>
                </c:pt>
                <c:pt idx="37">
                  <c:v>0.79</c:v>
                </c:pt>
                <c:pt idx="38">
                  <c:v>0.79</c:v>
                </c:pt>
                <c:pt idx="39">
                  <c:v>0.79</c:v>
                </c:pt>
                <c:pt idx="40">
                  <c:v>0.81100000000000005</c:v>
                </c:pt>
                <c:pt idx="41">
                  <c:v>0.81</c:v>
                </c:pt>
                <c:pt idx="42">
                  <c:v>0.88</c:v>
                </c:pt>
                <c:pt idx="43">
                  <c:v>0.88</c:v>
                </c:pt>
                <c:pt idx="44">
                  <c:v>0.94</c:v>
                </c:pt>
                <c:pt idx="45">
                  <c:v>0.94</c:v>
                </c:pt>
                <c:pt idx="46">
                  <c:v>0.86450000000000005</c:v>
                </c:pt>
                <c:pt idx="47">
                  <c:v>0.86450000000000005</c:v>
                </c:pt>
                <c:pt idx="48">
                  <c:v>0.82130000000000003</c:v>
                </c:pt>
                <c:pt idx="49">
                  <c:v>0.82130000000000003</c:v>
                </c:pt>
                <c:pt idx="50">
                  <c:v>0.84360000000000002</c:v>
                </c:pt>
                <c:pt idx="51">
                  <c:v>0.91</c:v>
                </c:pt>
                <c:pt idx="52">
                  <c:v>0.92</c:v>
                </c:pt>
                <c:pt idx="53">
                  <c:v>0.92</c:v>
                </c:pt>
                <c:pt idx="54">
                  <c:v>0.91</c:v>
                </c:pt>
                <c:pt idx="55">
                  <c:v>0.91</c:v>
                </c:pt>
                <c:pt idx="56">
                  <c:v>0.91</c:v>
                </c:pt>
                <c:pt idx="57">
                  <c:v>0.91</c:v>
                </c:pt>
                <c:pt idx="58">
                  <c:v>0.91</c:v>
                </c:pt>
                <c:pt idx="59">
                  <c:v>0.91</c:v>
                </c:pt>
                <c:pt idx="60">
                  <c:v>0.91</c:v>
                </c:pt>
                <c:pt idx="61">
                  <c:v>0.91</c:v>
                </c:pt>
                <c:pt idx="62">
                  <c:v>0.91</c:v>
                </c:pt>
                <c:pt idx="63">
                  <c:v>0.91</c:v>
                </c:pt>
                <c:pt idx="64">
                  <c:v>0.77</c:v>
                </c:pt>
                <c:pt idx="65">
                  <c:v>0.7</c:v>
                </c:pt>
                <c:pt idx="66">
                  <c:v>0.7</c:v>
                </c:pt>
                <c:pt idx="67">
                  <c:v>0.7</c:v>
                </c:pt>
                <c:pt idx="68">
                  <c:v>0.75249999999999995</c:v>
                </c:pt>
                <c:pt idx="69">
                  <c:v>0.77</c:v>
                </c:pt>
                <c:pt idx="70">
                  <c:v>0.71750000000000003</c:v>
                </c:pt>
                <c:pt idx="71">
                  <c:v>0.7</c:v>
                </c:pt>
                <c:pt idx="72">
                  <c:v>0.7</c:v>
                </c:pt>
                <c:pt idx="73">
                  <c:v>0.7</c:v>
                </c:pt>
                <c:pt idx="74">
                  <c:v>0.7</c:v>
                </c:pt>
                <c:pt idx="75">
                  <c:v>0.7</c:v>
                </c:pt>
                <c:pt idx="76">
                  <c:v>0.7</c:v>
                </c:pt>
                <c:pt idx="77">
                  <c:v>0.7</c:v>
                </c:pt>
                <c:pt idx="78">
                  <c:v>0.7</c:v>
                </c:pt>
                <c:pt idx="79">
                  <c:v>0.7</c:v>
                </c:pt>
                <c:pt idx="80">
                  <c:v>0.7</c:v>
                </c:pt>
                <c:pt idx="81">
                  <c:v>0.69130000000000003</c:v>
                </c:pt>
                <c:pt idx="82">
                  <c:v>0.5</c:v>
                </c:pt>
                <c:pt idx="83">
                  <c:v>0.5</c:v>
                </c:pt>
                <c:pt idx="84">
                  <c:v>0.5</c:v>
                </c:pt>
                <c:pt idx="85">
                  <c:v>0.5</c:v>
                </c:pt>
                <c:pt idx="86">
                  <c:v>0.5</c:v>
                </c:pt>
                <c:pt idx="87">
                  <c:v>0.38500000000000001</c:v>
                </c:pt>
                <c:pt idx="88">
                  <c:v>0.28000000000000003</c:v>
                </c:pt>
                <c:pt idx="89">
                  <c:v>0.28000000000000003</c:v>
                </c:pt>
                <c:pt idx="90">
                  <c:v>0.28000000000000003</c:v>
                </c:pt>
                <c:pt idx="91">
                  <c:v>0.31</c:v>
                </c:pt>
                <c:pt idx="92">
                  <c:v>0.31</c:v>
                </c:pt>
                <c:pt idx="93">
                  <c:v>0.39600000000000002</c:v>
                </c:pt>
                <c:pt idx="94">
                  <c:v>0.39600000000000002</c:v>
                </c:pt>
                <c:pt idx="95">
                  <c:v>0.39600000000000002</c:v>
                </c:pt>
                <c:pt idx="96">
                  <c:v>0.39600000000000002</c:v>
                </c:pt>
                <c:pt idx="97">
                  <c:v>0.39600000000000002</c:v>
                </c:pt>
                <c:pt idx="98">
                  <c:v>0.39600000000000002</c:v>
                </c:pt>
                <c:pt idx="99">
                  <c:v>0.39600000000000002</c:v>
                </c:pt>
                <c:pt idx="100">
                  <c:v>0.39600000000000002</c:v>
                </c:pt>
                <c:pt idx="101">
                  <c:v>0.38600000000000001</c:v>
                </c:pt>
                <c:pt idx="102">
                  <c:v>0.38600000000000001</c:v>
                </c:pt>
                <c:pt idx="103">
                  <c:v>0.35</c:v>
                </c:pt>
                <c:pt idx="104">
                  <c:v>0.35</c:v>
                </c:pt>
                <c:pt idx="105">
                  <c:v>0.35</c:v>
                </c:pt>
                <c:pt idx="106">
                  <c:v>0.35</c:v>
                </c:pt>
                <c:pt idx="107">
                  <c:v>0.35</c:v>
                </c:pt>
                <c:pt idx="108">
                  <c:v>0.35</c:v>
                </c:pt>
                <c:pt idx="109">
                  <c:v>0.35</c:v>
                </c:pt>
                <c:pt idx="110">
                  <c:v>0.35</c:v>
                </c:pt>
                <c:pt idx="111">
                  <c:v>0.35</c:v>
                </c:pt>
                <c:pt idx="112">
                  <c:v>0.35</c:v>
                </c:pt>
                <c:pt idx="113">
                  <c:v>0.39600000000000002</c:v>
                </c:pt>
                <c:pt idx="114">
                  <c:v>0.39600000000000002</c:v>
                </c:pt>
                <c:pt idx="115">
                  <c:v>0.39600000000000002</c:v>
                </c:pt>
                <c:pt idx="116">
                  <c:v>0.39600000000000002</c:v>
                </c:pt>
                <c:pt idx="117">
                  <c:v>0.39600000000000002</c:v>
                </c:pt>
                <c:pt idx="118">
                  <c:v>0.37</c:v>
                </c:pt>
                <c:pt idx="119">
                  <c:v>0.37</c:v>
                </c:pt>
                <c:pt idx="120">
                  <c:v>0.37</c:v>
                </c:pt>
              </c:numCache>
            </c:numRef>
          </c:val>
          <c:smooth val="0"/>
        </c:ser>
        <c:ser>
          <c:idx val="1"/>
          <c:order val="1"/>
          <c:tx>
            <c:v>Royaume-Uni</c:v>
          </c:tx>
          <c:spPr>
            <a:ln w="44450">
              <a:solidFill>
                <a:schemeClr val="accent1"/>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DataG20!$C$6:$C$126</c:f>
              <c:numCache>
                <c:formatCode>0%</c:formatCode>
                <c:ptCount val="121"/>
                <c:pt idx="0">
                  <c:v>0</c:v>
                </c:pt>
                <c:pt idx="1">
                  <c:v>0</c:v>
                </c:pt>
                <c:pt idx="2">
                  <c:v>0</c:v>
                </c:pt>
                <c:pt idx="3">
                  <c:v>0</c:v>
                </c:pt>
                <c:pt idx="4">
                  <c:v>0</c:v>
                </c:pt>
                <c:pt idx="5">
                  <c:v>0</c:v>
                </c:pt>
                <c:pt idx="6">
                  <c:v>0</c:v>
                </c:pt>
                <c:pt idx="7">
                  <c:v>0</c:v>
                </c:pt>
                <c:pt idx="8">
                  <c:v>0</c:v>
                </c:pt>
                <c:pt idx="9">
                  <c:v>8.3333333333333343E-2</c:v>
                </c:pt>
                <c:pt idx="10">
                  <c:v>8.3333333333333343E-2</c:v>
                </c:pt>
                <c:pt idx="11">
                  <c:v>8.3333333333333343E-2</c:v>
                </c:pt>
                <c:pt idx="12">
                  <c:v>8.3333333333333343E-2</c:v>
                </c:pt>
                <c:pt idx="13">
                  <c:v>8.3333333333333343E-2</c:v>
                </c:pt>
                <c:pt idx="14">
                  <c:v>0.17222220833333335</c:v>
                </c:pt>
                <c:pt idx="15">
                  <c:v>0.32500000000000001</c:v>
                </c:pt>
                <c:pt idx="16">
                  <c:v>0.42499999999999999</c:v>
                </c:pt>
                <c:pt idx="17">
                  <c:v>0.42499999999999999</c:v>
                </c:pt>
                <c:pt idx="18">
                  <c:v>0.52500000000000002</c:v>
                </c:pt>
                <c:pt idx="19">
                  <c:v>0.52500000000000002</c:v>
                </c:pt>
                <c:pt idx="20">
                  <c:v>0.6</c:v>
                </c:pt>
                <c:pt idx="21">
                  <c:v>0.6</c:v>
                </c:pt>
                <c:pt idx="22">
                  <c:v>0.55000000000000004</c:v>
                </c:pt>
                <c:pt idx="23">
                  <c:v>0.52500000000000002</c:v>
                </c:pt>
                <c:pt idx="24">
                  <c:v>0.52500000000000002</c:v>
                </c:pt>
                <c:pt idx="25">
                  <c:v>0.5</c:v>
                </c:pt>
                <c:pt idx="26">
                  <c:v>0.5</c:v>
                </c:pt>
                <c:pt idx="27">
                  <c:v>0.5</c:v>
                </c:pt>
                <c:pt idx="28">
                  <c:v>0.5</c:v>
                </c:pt>
                <c:pt idx="29">
                  <c:v>0.57499999999999996</c:v>
                </c:pt>
                <c:pt idx="30">
                  <c:v>0.63749999999999996</c:v>
                </c:pt>
                <c:pt idx="31">
                  <c:v>0.66249999999999998</c:v>
                </c:pt>
                <c:pt idx="32">
                  <c:v>0.66249999999999998</c:v>
                </c:pt>
                <c:pt idx="33">
                  <c:v>0.66249999999999998</c:v>
                </c:pt>
                <c:pt idx="34">
                  <c:v>0.63749999999999996</c:v>
                </c:pt>
                <c:pt idx="35">
                  <c:v>0.63749999999999996</c:v>
                </c:pt>
                <c:pt idx="36">
                  <c:v>0.65</c:v>
                </c:pt>
                <c:pt idx="37">
                  <c:v>0.66249999999999998</c:v>
                </c:pt>
                <c:pt idx="38">
                  <c:v>0.75</c:v>
                </c:pt>
                <c:pt idx="39">
                  <c:v>0.82499999999999996</c:v>
                </c:pt>
                <c:pt idx="40">
                  <c:v>0.9</c:v>
                </c:pt>
                <c:pt idx="41">
                  <c:v>0.97499999999999998</c:v>
                </c:pt>
                <c:pt idx="42">
                  <c:v>0.97499999999999998</c:v>
                </c:pt>
                <c:pt idx="43">
                  <c:v>0.97499999999999998</c:v>
                </c:pt>
                <c:pt idx="44">
                  <c:v>0.97499999999999998</c:v>
                </c:pt>
                <c:pt idx="45">
                  <c:v>0.97499999999999998</c:v>
                </c:pt>
                <c:pt idx="46">
                  <c:v>0.97499999999999998</c:v>
                </c:pt>
                <c:pt idx="47">
                  <c:v>0.97499999999999998</c:v>
                </c:pt>
                <c:pt idx="48">
                  <c:v>0.97499999999999998</c:v>
                </c:pt>
                <c:pt idx="49">
                  <c:v>0.97499999999999998</c:v>
                </c:pt>
                <c:pt idx="50">
                  <c:v>0.97499999999999998</c:v>
                </c:pt>
                <c:pt idx="51">
                  <c:v>0.97499999999999998</c:v>
                </c:pt>
                <c:pt idx="52">
                  <c:v>0.97499999999999998</c:v>
                </c:pt>
                <c:pt idx="53">
                  <c:v>0.95</c:v>
                </c:pt>
                <c:pt idx="54">
                  <c:v>0.95</c:v>
                </c:pt>
                <c:pt idx="55">
                  <c:v>0.92500000000000004</c:v>
                </c:pt>
                <c:pt idx="56">
                  <c:v>0.92500000000000004</c:v>
                </c:pt>
                <c:pt idx="57">
                  <c:v>0.92500000000000004</c:v>
                </c:pt>
                <c:pt idx="58">
                  <c:v>0.92500000000000004</c:v>
                </c:pt>
                <c:pt idx="59">
                  <c:v>0.88749999999999996</c:v>
                </c:pt>
                <c:pt idx="60">
                  <c:v>0.88749999999999996</c:v>
                </c:pt>
                <c:pt idx="61">
                  <c:v>0.88749999999999996</c:v>
                </c:pt>
                <c:pt idx="62">
                  <c:v>0.88749999999999996</c:v>
                </c:pt>
                <c:pt idx="63">
                  <c:v>0.88749999999999996</c:v>
                </c:pt>
                <c:pt idx="64">
                  <c:v>0.88749999999999996</c:v>
                </c:pt>
                <c:pt idx="65">
                  <c:v>0.91249999999999998</c:v>
                </c:pt>
                <c:pt idx="66">
                  <c:v>0.91249999999999998</c:v>
                </c:pt>
                <c:pt idx="67">
                  <c:v>0.91249999999999998</c:v>
                </c:pt>
                <c:pt idx="68">
                  <c:v>0.91249999999999998</c:v>
                </c:pt>
                <c:pt idx="69">
                  <c:v>0.91249999999999998</c:v>
                </c:pt>
                <c:pt idx="70">
                  <c:v>0.91249999999999998</c:v>
                </c:pt>
                <c:pt idx="71">
                  <c:v>0.88749999999999996</c:v>
                </c:pt>
                <c:pt idx="72">
                  <c:v>0.88749999999999996</c:v>
                </c:pt>
                <c:pt idx="73">
                  <c:v>0.9</c:v>
                </c:pt>
                <c:pt idx="74">
                  <c:v>0.98</c:v>
                </c:pt>
                <c:pt idx="75">
                  <c:v>0.98</c:v>
                </c:pt>
                <c:pt idx="76">
                  <c:v>0.98</c:v>
                </c:pt>
                <c:pt idx="77">
                  <c:v>0.98</c:v>
                </c:pt>
                <c:pt idx="78">
                  <c:v>0.98</c:v>
                </c:pt>
                <c:pt idx="79">
                  <c:v>0.75</c:v>
                </c:pt>
                <c:pt idx="80">
                  <c:v>0.75</c:v>
                </c:pt>
                <c:pt idx="81">
                  <c:v>0.75</c:v>
                </c:pt>
                <c:pt idx="82">
                  <c:v>0.75</c:v>
                </c:pt>
                <c:pt idx="83">
                  <c:v>0.75</c:v>
                </c:pt>
                <c:pt idx="84">
                  <c:v>0.6</c:v>
                </c:pt>
                <c:pt idx="85">
                  <c:v>0.6</c:v>
                </c:pt>
                <c:pt idx="86">
                  <c:v>0.6</c:v>
                </c:pt>
                <c:pt idx="87">
                  <c:v>0.6</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0.5</c:v>
                </c:pt>
                <c:pt idx="111">
                  <c:v>0.5</c:v>
                </c:pt>
                <c:pt idx="112">
                  <c:v>0.5</c:v>
                </c:pt>
                <c:pt idx="113">
                  <c:v>0.45</c:v>
                </c:pt>
                <c:pt idx="114">
                  <c:v>0.45</c:v>
                </c:pt>
                <c:pt idx="115">
                  <c:v>0.45</c:v>
                </c:pt>
                <c:pt idx="116">
                  <c:v>0.45</c:v>
                </c:pt>
                <c:pt idx="117">
                  <c:v>0.45</c:v>
                </c:pt>
                <c:pt idx="118">
                  <c:v>0.45</c:v>
                </c:pt>
                <c:pt idx="119">
                  <c:v>0.45</c:v>
                </c:pt>
                <c:pt idx="120">
                  <c:v>0.45</c:v>
                </c:pt>
              </c:numCache>
            </c:numRef>
          </c:val>
          <c:smooth val="0"/>
        </c:ser>
        <c:ser>
          <c:idx val="4"/>
          <c:order val="2"/>
          <c:tx>
            <c:v>Japon</c:v>
          </c:tx>
          <c:spPr>
            <a:ln w="44450">
              <a:solidFill>
                <a:srgbClr val="FF0000"/>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DataG20!$F$6:$F$126</c:f>
              <c:numCache>
                <c:formatCode>0%</c:formatCode>
                <c:ptCount val="121"/>
                <c:pt idx="0">
                  <c:v>5.5E-2</c:v>
                </c:pt>
                <c:pt idx="1">
                  <c:v>5.5E-2</c:v>
                </c:pt>
                <c:pt idx="2">
                  <c:v>5.5E-2</c:v>
                </c:pt>
                <c:pt idx="3">
                  <c:v>9.35E-2</c:v>
                </c:pt>
                <c:pt idx="4">
                  <c:v>0.20350000000000001</c:v>
                </c:pt>
                <c:pt idx="5">
                  <c:v>0.20350000000000001</c:v>
                </c:pt>
                <c:pt idx="6">
                  <c:v>0.20350000000000001</c:v>
                </c:pt>
                <c:pt idx="7">
                  <c:v>0.20350000000000001</c:v>
                </c:pt>
                <c:pt idx="8">
                  <c:v>0.20350000000000001</c:v>
                </c:pt>
                <c:pt idx="9">
                  <c:v>0.20350000000000001</c:v>
                </c:pt>
                <c:pt idx="10">
                  <c:v>0.20350000000000001</c:v>
                </c:pt>
                <c:pt idx="11">
                  <c:v>0.20350000000000001</c:v>
                </c:pt>
                <c:pt idx="12">
                  <c:v>0.22</c:v>
                </c:pt>
                <c:pt idx="13">
                  <c:v>0.22</c:v>
                </c:pt>
                <c:pt idx="14">
                  <c:v>0.22</c:v>
                </c:pt>
                <c:pt idx="15">
                  <c:v>0.22</c:v>
                </c:pt>
                <c:pt idx="16">
                  <c:v>0.22</c:v>
                </c:pt>
                <c:pt idx="17">
                  <c:v>0.3</c:v>
                </c:pt>
                <c:pt idx="18">
                  <c:v>0.3</c:v>
                </c:pt>
                <c:pt idx="19">
                  <c:v>0.36</c:v>
                </c:pt>
                <c:pt idx="20">
                  <c:v>0.36</c:v>
                </c:pt>
                <c:pt idx="21">
                  <c:v>0.36</c:v>
                </c:pt>
                <c:pt idx="22">
                  <c:v>0.36</c:v>
                </c:pt>
                <c:pt idx="23">
                  <c:v>0.36</c:v>
                </c:pt>
                <c:pt idx="24">
                  <c:v>0.36</c:v>
                </c:pt>
                <c:pt idx="25">
                  <c:v>0.36</c:v>
                </c:pt>
                <c:pt idx="26">
                  <c:v>0.36</c:v>
                </c:pt>
                <c:pt idx="27">
                  <c:v>0.36</c:v>
                </c:pt>
                <c:pt idx="28">
                  <c:v>0.36</c:v>
                </c:pt>
                <c:pt idx="29">
                  <c:v>0.36</c:v>
                </c:pt>
                <c:pt idx="30">
                  <c:v>0.36</c:v>
                </c:pt>
                <c:pt idx="31">
                  <c:v>0.36</c:v>
                </c:pt>
                <c:pt idx="32">
                  <c:v>0.36</c:v>
                </c:pt>
                <c:pt idx="33">
                  <c:v>0.36</c:v>
                </c:pt>
                <c:pt idx="34">
                  <c:v>0.36</c:v>
                </c:pt>
                <c:pt idx="35">
                  <c:v>0.36</c:v>
                </c:pt>
                <c:pt idx="36">
                  <c:v>0.65790000000000004</c:v>
                </c:pt>
                <c:pt idx="37">
                  <c:v>0.55000000000000004</c:v>
                </c:pt>
                <c:pt idx="38">
                  <c:v>0.55000000000000004</c:v>
                </c:pt>
                <c:pt idx="39">
                  <c:v>0.65</c:v>
                </c:pt>
                <c:pt idx="40">
                  <c:v>0.65</c:v>
                </c:pt>
                <c:pt idx="41">
                  <c:v>0.72</c:v>
                </c:pt>
                <c:pt idx="42">
                  <c:v>0.72</c:v>
                </c:pt>
                <c:pt idx="43">
                  <c:v>0.74</c:v>
                </c:pt>
                <c:pt idx="44">
                  <c:v>0.74</c:v>
                </c:pt>
                <c:pt idx="45">
                  <c:v>0.67</c:v>
                </c:pt>
                <c:pt idx="46">
                  <c:v>0.67</c:v>
                </c:pt>
                <c:pt idx="47">
                  <c:v>0.75</c:v>
                </c:pt>
                <c:pt idx="48">
                  <c:v>0.85</c:v>
                </c:pt>
                <c:pt idx="49">
                  <c:v>0.85</c:v>
                </c:pt>
                <c:pt idx="50">
                  <c:v>0.55000000000000004</c:v>
                </c:pt>
                <c:pt idx="51">
                  <c:v>0.55000000000000004</c:v>
                </c:pt>
                <c:pt idx="52">
                  <c:v>0.55000000000000004</c:v>
                </c:pt>
                <c:pt idx="53">
                  <c:v>0.65</c:v>
                </c:pt>
                <c:pt idx="54">
                  <c:v>0.65</c:v>
                </c:pt>
                <c:pt idx="55">
                  <c:v>0.65</c:v>
                </c:pt>
                <c:pt idx="56">
                  <c:v>0.65</c:v>
                </c:pt>
                <c:pt idx="57">
                  <c:v>0.7</c:v>
                </c:pt>
                <c:pt idx="58">
                  <c:v>0.7</c:v>
                </c:pt>
                <c:pt idx="59">
                  <c:v>0.7</c:v>
                </c:pt>
                <c:pt idx="60">
                  <c:v>0.7</c:v>
                </c:pt>
                <c:pt idx="61">
                  <c:v>0.7</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c:v>
                </c:pt>
                <c:pt idx="85">
                  <c:v>0.7</c:v>
                </c:pt>
                <c:pt idx="86">
                  <c:v>0.7</c:v>
                </c:pt>
                <c:pt idx="87">
                  <c:v>0.6</c:v>
                </c:pt>
                <c:pt idx="88">
                  <c:v>0.6</c:v>
                </c:pt>
                <c:pt idx="89">
                  <c:v>0.6</c:v>
                </c:pt>
                <c:pt idx="90">
                  <c:v>0.5</c:v>
                </c:pt>
                <c:pt idx="91">
                  <c:v>0.5</c:v>
                </c:pt>
                <c:pt idx="92">
                  <c:v>0.5</c:v>
                </c:pt>
                <c:pt idx="93">
                  <c:v>0.5</c:v>
                </c:pt>
                <c:pt idx="94">
                  <c:v>0.5</c:v>
                </c:pt>
                <c:pt idx="95">
                  <c:v>0.5</c:v>
                </c:pt>
                <c:pt idx="96">
                  <c:v>0.5</c:v>
                </c:pt>
                <c:pt idx="97">
                  <c:v>0.5</c:v>
                </c:pt>
                <c:pt idx="98">
                  <c:v>0.5</c:v>
                </c:pt>
                <c:pt idx="99">
                  <c:v>0.37</c:v>
                </c:pt>
                <c:pt idx="100">
                  <c:v>0.37</c:v>
                </c:pt>
                <c:pt idx="101">
                  <c:v>0.37</c:v>
                </c:pt>
                <c:pt idx="102">
                  <c:v>0.37</c:v>
                </c:pt>
                <c:pt idx="103">
                  <c:v>0.37</c:v>
                </c:pt>
                <c:pt idx="104">
                  <c:v>0.37</c:v>
                </c:pt>
                <c:pt idx="105">
                  <c:v>0.37</c:v>
                </c:pt>
                <c:pt idx="106">
                  <c:v>0.5</c:v>
                </c:pt>
                <c:pt idx="107">
                  <c:v>0.5</c:v>
                </c:pt>
                <c:pt idx="108">
                  <c:v>0.5</c:v>
                </c:pt>
                <c:pt idx="109">
                  <c:v>0.5</c:v>
                </c:pt>
                <c:pt idx="110">
                  <c:v>0.5</c:v>
                </c:pt>
                <c:pt idx="111">
                  <c:v>0.5</c:v>
                </c:pt>
                <c:pt idx="112">
                  <c:v>0.5</c:v>
                </c:pt>
                <c:pt idx="113">
                  <c:v>0.51</c:v>
                </c:pt>
                <c:pt idx="114">
                  <c:v>0.56000000000000005</c:v>
                </c:pt>
                <c:pt idx="115">
                  <c:v>0.56000000000000005</c:v>
                </c:pt>
                <c:pt idx="116">
                  <c:v>0.56000000000000005</c:v>
                </c:pt>
                <c:pt idx="117">
                  <c:v>0.56000000000000005</c:v>
                </c:pt>
                <c:pt idx="118">
                  <c:v>0.56000000000000005</c:v>
                </c:pt>
                <c:pt idx="119">
                  <c:v>0.56000000000000005</c:v>
                </c:pt>
                <c:pt idx="120">
                  <c:v>0.56000000000000005</c:v>
                </c:pt>
              </c:numCache>
            </c:numRef>
          </c:val>
          <c:smooth val="0"/>
        </c:ser>
        <c:ser>
          <c:idx val="2"/>
          <c:order val="3"/>
          <c:tx>
            <c:v>Allemagne</c:v>
          </c:tx>
          <c:spPr>
            <a:ln w="44450">
              <a:solidFill>
                <a:schemeClr val="accent2"/>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DataG20!$D$6:$D$126</c:f>
              <c:numCache>
                <c:formatCode>0%</c:formatCode>
                <c:ptCount val="121"/>
                <c:pt idx="0">
                  <c:v>0.03</c:v>
                </c:pt>
                <c:pt idx="1">
                  <c:v>0.03</c:v>
                </c:pt>
                <c:pt idx="2">
                  <c:v>0.03</c:v>
                </c:pt>
                <c:pt idx="3">
                  <c:v>0.03</c:v>
                </c:pt>
                <c:pt idx="4">
                  <c:v>0.03</c:v>
                </c:pt>
                <c:pt idx="5">
                  <c:v>0.03</c:v>
                </c:pt>
                <c:pt idx="6">
                  <c:v>0.03</c:v>
                </c:pt>
                <c:pt idx="7">
                  <c:v>0.03</c:v>
                </c:pt>
                <c:pt idx="8">
                  <c:v>0.03</c:v>
                </c:pt>
                <c:pt idx="9">
                  <c:v>0.03</c:v>
                </c:pt>
                <c:pt idx="10">
                  <c:v>0.03</c:v>
                </c:pt>
                <c:pt idx="11">
                  <c:v>0.03</c:v>
                </c:pt>
                <c:pt idx="12">
                  <c:v>0.03</c:v>
                </c:pt>
                <c:pt idx="13">
                  <c:v>0.03</c:v>
                </c:pt>
                <c:pt idx="14">
                  <c:v>0.04</c:v>
                </c:pt>
                <c:pt idx="15">
                  <c:v>0.04</c:v>
                </c:pt>
                <c:pt idx="16">
                  <c:v>0.04</c:v>
                </c:pt>
                <c:pt idx="17">
                  <c:v>0.04</c:v>
                </c:pt>
                <c:pt idx="18">
                  <c:v>0.2</c:v>
                </c:pt>
                <c:pt idx="19">
                  <c:v>0.3</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0.5</c:v>
                </c:pt>
                <c:pt idx="35">
                  <c:v>0.5</c:v>
                </c:pt>
                <c:pt idx="36">
                  <c:v>0.5</c:v>
                </c:pt>
                <c:pt idx="37">
                  <c:v>0.5</c:v>
                </c:pt>
                <c:pt idx="38">
                  <c:v>0.5</c:v>
                </c:pt>
                <c:pt idx="39">
                  <c:v>0.6</c:v>
                </c:pt>
                <c:pt idx="40">
                  <c:v>0.6</c:v>
                </c:pt>
                <c:pt idx="41">
                  <c:v>0.6</c:v>
                </c:pt>
                <c:pt idx="42">
                  <c:v>0.6</c:v>
                </c:pt>
                <c:pt idx="43">
                  <c:v>0.6</c:v>
                </c:pt>
                <c:pt idx="44">
                  <c:v>0.6</c:v>
                </c:pt>
                <c:pt idx="45">
                  <c:v>0.6</c:v>
                </c:pt>
                <c:pt idx="46">
                  <c:v>0.9</c:v>
                </c:pt>
                <c:pt idx="47">
                  <c:v>0.9</c:v>
                </c:pt>
                <c:pt idx="48">
                  <c:v>0.9</c:v>
                </c:pt>
                <c:pt idx="49">
                  <c:v>0.75</c:v>
                </c:pt>
                <c:pt idx="50">
                  <c:v>0.75</c:v>
                </c:pt>
                <c:pt idx="51">
                  <c:v>0.75</c:v>
                </c:pt>
                <c:pt idx="52">
                  <c:v>0.75</c:v>
                </c:pt>
                <c:pt idx="53">
                  <c:v>0.66</c:v>
                </c:pt>
                <c:pt idx="54">
                  <c:v>0.6</c:v>
                </c:pt>
                <c:pt idx="55">
                  <c:v>0.53</c:v>
                </c:pt>
                <c:pt idx="56">
                  <c:v>0.53</c:v>
                </c:pt>
                <c:pt idx="57">
                  <c:v>0.53</c:v>
                </c:pt>
                <c:pt idx="58">
                  <c:v>0.53</c:v>
                </c:pt>
                <c:pt idx="59">
                  <c:v>0.53</c:v>
                </c:pt>
                <c:pt idx="60">
                  <c:v>0.53</c:v>
                </c:pt>
                <c:pt idx="61">
                  <c:v>0.53</c:v>
                </c:pt>
                <c:pt idx="62">
                  <c:v>0.53</c:v>
                </c:pt>
                <c:pt idx="63">
                  <c:v>0.53</c:v>
                </c:pt>
                <c:pt idx="64">
                  <c:v>0.53</c:v>
                </c:pt>
                <c:pt idx="65">
                  <c:v>0.53</c:v>
                </c:pt>
                <c:pt idx="66">
                  <c:v>0.53</c:v>
                </c:pt>
                <c:pt idx="67">
                  <c:v>0.53</c:v>
                </c:pt>
                <c:pt idx="68">
                  <c:v>0.53</c:v>
                </c:pt>
                <c:pt idx="69">
                  <c:v>0.53</c:v>
                </c:pt>
                <c:pt idx="70">
                  <c:v>0.53</c:v>
                </c:pt>
                <c:pt idx="71">
                  <c:v>0.53</c:v>
                </c:pt>
                <c:pt idx="72">
                  <c:v>0.53</c:v>
                </c:pt>
                <c:pt idx="73">
                  <c:v>0.53</c:v>
                </c:pt>
                <c:pt idx="74">
                  <c:v>0.53</c:v>
                </c:pt>
                <c:pt idx="75">
                  <c:v>0.56000000000000005</c:v>
                </c:pt>
                <c:pt idx="76">
                  <c:v>0.56000000000000005</c:v>
                </c:pt>
                <c:pt idx="77">
                  <c:v>0.56000000000000005</c:v>
                </c:pt>
                <c:pt idx="78">
                  <c:v>0.56000000000000005</c:v>
                </c:pt>
                <c:pt idx="79">
                  <c:v>0.56000000000000005</c:v>
                </c:pt>
                <c:pt idx="80">
                  <c:v>0.56000000000000005</c:v>
                </c:pt>
                <c:pt idx="81">
                  <c:v>0.56000000000000005</c:v>
                </c:pt>
                <c:pt idx="82">
                  <c:v>0.56000000000000005</c:v>
                </c:pt>
                <c:pt idx="83">
                  <c:v>0.56000000000000005</c:v>
                </c:pt>
                <c:pt idx="84">
                  <c:v>0.56000000000000005</c:v>
                </c:pt>
                <c:pt idx="85">
                  <c:v>0.56000000000000005</c:v>
                </c:pt>
                <c:pt idx="86">
                  <c:v>0.56000000000000005</c:v>
                </c:pt>
                <c:pt idx="87">
                  <c:v>0.56000000000000005</c:v>
                </c:pt>
                <c:pt idx="88">
                  <c:v>0.56000000000000005</c:v>
                </c:pt>
                <c:pt idx="89">
                  <c:v>0.56000000000000005</c:v>
                </c:pt>
                <c:pt idx="90">
                  <c:v>0.53</c:v>
                </c:pt>
                <c:pt idx="91">
                  <c:v>0.53</c:v>
                </c:pt>
                <c:pt idx="92">
                  <c:v>0.53</c:v>
                </c:pt>
                <c:pt idx="93">
                  <c:v>0.53</c:v>
                </c:pt>
                <c:pt idx="94">
                  <c:v>0.53</c:v>
                </c:pt>
                <c:pt idx="95">
                  <c:v>0.53</c:v>
                </c:pt>
                <c:pt idx="96">
                  <c:v>0.53</c:v>
                </c:pt>
                <c:pt idx="97">
                  <c:v>0.53</c:v>
                </c:pt>
                <c:pt idx="98">
                  <c:v>0.53</c:v>
                </c:pt>
                <c:pt idx="99">
                  <c:v>0.53</c:v>
                </c:pt>
                <c:pt idx="100">
                  <c:v>0.51</c:v>
                </c:pt>
                <c:pt idx="101">
                  <c:v>0.48499999999999999</c:v>
                </c:pt>
                <c:pt idx="102">
                  <c:v>0.48499999999999999</c:v>
                </c:pt>
                <c:pt idx="103">
                  <c:v>0.48499999999999999</c:v>
                </c:pt>
                <c:pt idx="104">
                  <c:v>0.45</c:v>
                </c:pt>
                <c:pt idx="105">
                  <c:v>0.42</c:v>
                </c:pt>
                <c:pt idx="106">
                  <c:v>0.42</c:v>
                </c:pt>
                <c:pt idx="107">
                  <c:v>0.46</c:v>
                </c:pt>
                <c:pt idx="108">
                  <c:v>0.46</c:v>
                </c:pt>
                <c:pt idx="109">
                  <c:v>0.46</c:v>
                </c:pt>
                <c:pt idx="110">
                  <c:v>0.46</c:v>
                </c:pt>
                <c:pt idx="111">
                  <c:v>0.46</c:v>
                </c:pt>
                <c:pt idx="112">
                  <c:v>0.46</c:v>
                </c:pt>
                <c:pt idx="113">
                  <c:v>0.46</c:v>
                </c:pt>
                <c:pt idx="114">
                  <c:v>0.46</c:v>
                </c:pt>
                <c:pt idx="115">
                  <c:v>0.46</c:v>
                </c:pt>
                <c:pt idx="116">
                  <c:v>0.46</c:v>
                </c:pt>
                <c:pt idx="117">
                  <c:v>0.46</c:v>
                </c:pt>
                <c:pt idx="118">
                  <c:v>0.46</c:v>
                </c:pt>
                <c:pt idx="119">
                  <c:v>0.46</c:v>
                </c:pt>
                <c:pt idx="120">
                  <c:v>0.46</c:v>
                </c:pt>
              </c:numCache>
            </c:numRef>
          </c:val>
          <c:smooth val="0"/>
        </c:ser>
        <c:ser>
          <c:idx val="3"/>
          <c:order val="4"/>
          <c:tx>
            <c:v>France</c:v>
          </c:tx>
          <c:spPr>
            <a:ln w="44450">
              <a:solidFill>
                <a:srgbClr val="7030A0"/>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DataG20!$E$6:$E$126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0.02</c:v>
                </c:pt>
                <c:pt idx="16">
                  <c:v>0.1</c:v>
                </c:pt>
                <c:pt idx="17">
                  <c:v>0.2</c:v>
                </c:pt>
                <c:pt idx="18">
                  <c:v>0.2</c:v>
                </c:pt>
                <c:pt idx="19">
                  <c:v>0.5</c:v>
                </c:pt>
                <c:pt idx="20">
                  <c:v>0.5</c:v>
                </c:pt>
                <c:pt idx="21">
                  <c:v>0.5</c:v>
                </c:pt>
                <c:pt idx="22">
                  <c:v>0.5</c:v>
                </c:pt>
                <c:pt idx="23">
                  <c:v>0.6</c:v>
                </c:pt>
                <c:pt idx="24">
                  <c:v>0.72</c:v>
                </c:pt>
                <c:pt idx="25">
                  <c:v>0.6</c:v>
                </c:pt>
                <c:pt idx="26">
                  <c:v>0.3</c:v>
                </c:pt>
                <c:pt idx="27">
                  <c:v>0.3</c:v>
                </c:pt>
                <c:pt idx="28">
                  <c:v>0.33329999999999999</c:v>
                </c:pt>
                <c:pt idx="29">
                  <c:v>0.33329999999999999</c:v>
                </c:pt>
                <c:pt idx="30">
                  <c:v>0.33329999999999999</c:v>
                </c:pt>
                <c:pt idx="31">
                  <c:v>0.33329999999999999</c:v>
                </c:pt>
                <c:pt idx="32">
                  <c:v>0.36670000000000003</c:v>
                </c:pt>
                <c:pt idx="33">
                  <c:v>0.36670000000000003</c:v>
                </c:pt>
                <c:pt idx="34">
                  <c:v>0.3</c:v>
                </c:pt>
                <c:pt idx="35">
                  <c:v>0.36</c:v>
                </c:pt>
                <c:pt idx="36">
                  <c:v>0.48</c:v>
                </c:pt>
                <c:pt idx="37">
                  <c:v>0.51839999999999997</c:v>
                </c:pt>
                <c:pt idx="38">
                  <c:v>0.53332000000000002</c:v>
                </c:pt>
                <c:pt idx="39">
                  <c:v>0.53332000000000002</c:v>
                </c:pt>
                <c:pt idx="40">
                  <c:v>0.53332000000000002</c:v>
                </c:pt>
                <c:pt idx="41">
                  <c:v>0.60000000000000009</c:v>
                </c:pt>
                <c:pt idx="42">
                  <c:v>0.7</c:v>
                </c:pt>
                <c:pt idx="43">
                  <c:v>0.7</c:v>
                </c:pt>
                <c:pt idx="44">
                  <c:v>0.7</c:v>
                </c:pt>
                <c:pt idx="45">
                  <c:v>0.6</c:v>
                </c:pt>
                <c:pt idx="46">
                  <c:v>0.6</c:v>
                </c:pt>
                <c:pt idx="47">
                  <c:v>0.72</c:v>
                </c:pt>
                <c:pt idx="48">
                  <c:v>0.6</c:v>
                </c:pt>
                <c:pt idx="49">
                  <c:v>0.6</c:v>
                </c:pt>
                <c:pt idx="50">
                  <c:v>0.6</c:v>
                </c:pt>
                <c:pt idx="51">
                  <c:v>0.6</c:v>
                </c:pt>
                <c:pt idx="52">
                  <c:v>0.6</c:v>
                </c:pt>
                <c:pt idx="53">
                  <c:v>0.6</c:v>
                </c:pt>
                <c:pt idx="54">
                  <c:v>0.6</c:v>
                </c:pt>
                <c:pt idx="55">
                  <c:v>0.66</c:v>
                </c:pt>
                <c:pt idx="56">
                  <c:v>0.66</c:v>
                </c:pt>
                <c:pt idx="57">
                  <c:v>0.66</c:v>
                </c:pt>
                <c:pt idx="58">
                  <c:v>0.66</c:v>
                </c:pt>
                <c:pt idx="59">
                  <c:v>0.66</c:v>
                </c:pt>
                <c:pt idx="60">
                  <c:v>0.66</c:v>
                </c:pt>
                <c:pt idx="61">
                  <c:v>0.63</c:v>
                </c:pt>
                <c:pt idx="62">
                  <c:v>0.63</c:v>
                </c:pt>
                <c:pt idx="63">
                  <c:v>0.64575000000000005</c:v>
                </c:pt>
                <c:pt idx="64">
                  <c:v>0.63</c:v>
                </c:pt>
                <c:pt idx="65">
                  <c:v>0.63</c:v>
                </c:pt>
                <c:pt idx="66">
                  <c:v>0.65</c:v>
                </c:pt>
                <c:pt idx="67">
                  <c:v>0.66</c:v>
                </c:pt>
                <c:pt idx="68">
                  <c:v>0.66</c:v>
                </c:pt>
                <c:pt idx="69">
                  <c:v>0.64499999999999991</c:v>
                </c:pt>
                <c:pt idx="70">
                  <c:v>0.61799999999999999</c:v>
                </c:pt>
                <c:pt idx="71">
                  <c:v>0.61199999999999999</c:v>
                </c:pt>
                <c:pt idx="72">
                  <c:v>0.6</c:v>
                </c:pt>
                <c:pt idx="73">
                  <c:v>0.6</c:v>
                </c:pt>
                <c:pt idx="74">
                  <c:v>0.6</c:v>
                </c:pt>
                <c:pt idx="75">
                  <c:v>0.6</c:v>
                </c:pt>
                <c:pt idx="76">
                  <c:v>0.6</c:v>
                </c:pt>
                <c:pt idx="77">
                  <c:v>0.6</c:v>
                </c:pt>
                <c:pt idx="78">
                  <c:v>0.6</c:v>
                </c:pt>
                <c:pt idx="79">
                  <c:v>0.6</c:v>
                </c:pt>
                <c:pt idx="80">
                  <c:v>0.66</c:v>
                </c:pt>
                <c:pt idx="81">
                  <c:v>0.66</c:v>
                </c:pt>
                <c:pt idx="82">
                  <c:v>0.69550000000000012</c:v>
                </c:pt>
                <c:pt idx="83">
                  <c:v>0.70200000000000007</c:v>
                </c:pt>
                <c:pt idx="84">
                  <c:v>0.6695000000000001</c:v>
                </c:pt>
                <c:pt idx="85">
                  <c:v>0.65</c:v>
                </c:pt>
                <c:pt idx="86">
                  <c:v>0.57999999999999996</c:v>
                </c:pt>
                <c:pt idx="87">
                  <c:v>0.56799999999999995</c:v>
                </c:pt>
                <c:pt idx="88">
                  <c:v>0.56799999999999995</c:v>
                </c:pt>
                <c:pt idx="89">
                  <c:v>0.56799999999999995</c:v>
                </c:pt>
                <c:pt idx="90">
                  <c:v>0.56799999999999995</c:v>
                </c:pt>
                <c:pt idx="91">
                  <c:v>0.57899999999999996</c:v>
                </c:pt>
                <c:pt idx="92">
                  <c:v>0.57899999999999996</c:v>
                </c:pt>
                <c:pt idx="93">
                  <c:v>0.59199999999999997</c:v>
                </c:pt>
                <c:pt idx="94">
                  <c:v>0.59199999999999997</c:v>
                </c:pt>
                <c:pt idx="95">
                  <c:v>0.59199999999999997</c:v>
                </c:pt>
                <c:pt idx="96">
                  <c:v>0.57900000000000007</c:v>
                </c:pt>
                <c:pt idx="97">
                  <c:v>0.57900000000000007</c:v>
                </c:pt>
                <c:pt idx="98">
                  <c:v>0.62</c:v>
                </c:pt>
                <c:pt idx="99">
                  <c:v>0.62</c:v>
                </c:pt>
                <c:pt idx="100">
                  <c:v>0.61249999999999993</c:v>
                </c:pt>
                <c:pt idx="101">
                  <c:v>0.60749999999999993</c:v>
                </c:pt>
                <c:pt idx="102">
                  <c:v>0.57579999999999998</c:v>
                </c:pt>
                <c:pt idx="103">
                  <c:v>0.56089999999999995</c:v>
                </c:pt>
                <c:pt idx="104">
                  <c:v>0.56089999999999995</c:v>
                </c:pt>
                <c:pt idx="105">
                  <c:v>0.56089999999999995</c:v>
                </c:pt>
                <c:pt idx="106">
                  <c:v>0.48000000000000004</c:v>
                </c:pt>
                <c:pt idx="107">
                  <c:v>0.48000000000000004</c:v>
                </c:pt>
                <c:pt idx="108">
                  <c:v>0.48000000000000004</c:v>
                </c:pt>
                <c:pt idx="109">
                  <c:v>0.48000000000000004</c:v>
                </c:pt>
                <c:pt idx="110">
                  <c:v>0.49</c:v>
                </c:pt>
                <c:pt idx="111">
                  <c:v>0.49</c:v>
                </c:pt>
                <c:pt idx="112">
                  <c:v>0.53</c:v>
                </c:pt>
                <c:pt idx="113">
                  <c:v>0.53</c:v>
                </c:pt>
                <c:pt idx="114">
                  <c:v>0.53</c:v>
                </c:pt>
                <c:pt idx="115">
                  <c:v>0.53</c:v>
                </c:pt>
                <c:pt idx="116">
                  <c:v>0.53</c:v>
                </c:pt>
                <c:pt idx="117">
                  <c:v>0.53</c:v>
                </c:pt>
                <c:pt idx="118">
                  <c:v>0.53</c:v>
                </c:pt>
                <c:pt idx="119">
                  <c:v>0.53</c:v>
                </c:pt>
                <c:pt idx="120">
                  <c:v>0.53</c:v>
                </c:pt>
              </c:numCache>
            </c:numRef>
          </c:val>
          <c:smooth val="0"/>
        </c:ser>
        <c:dLbls>
          <c:showLegendKey val="0"/>
          <c:showVal val="0"/>
          <c:showCatName val="0"/>
          <c:showSerName val="0"/>
          <c:showPercent val="0"/>
          <c:showBubbleSize val="0"/>
        </c:dLbls>
        <c:smooth val="0"/>
        <c:axId val="691893328"/>
        <c:axId val="691900384"/>
      </c:lineChart>
      <c:catAx>
        <c:axId val="69189332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0384"/>
        <c:crossesAt val="0"/>
        <c:auto val="1"/>
        <c:lblAlgn val="ctr"/>
        <c:lblOffset val="100"/>
        <c:tickLblSkip val="10"/>
        <c:tickMarkSkip val="10"/>
        <c:noMultiLvlLbl val="0"/>
      </c:catAx>
      <c:valAx>
        <c:axId val="691900384"/>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Taux</a:t>
                </a:r>
                <a:r>
                  <a:rPr lang="fr-FR" sz="1300" baseline="0"/>
                  <a:t> applicable aux revenus les plus élevés</a:t>
                </a:r>
                <a:endParaRPr lang="fr-FR" sz="1300"/>
              </a:p>
            </c:rich>
          </c:tx>
          <c:layout>
            <c:manualLayout>
              <c:xMode val="edge"/>
              <c:yMode val="edge"/>
              <c:x val="6.9513308334373134E-3"/>
              <c:y val="0.14230037043745716"/>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893328"/>
        <c:crosses val="autoZero"/>
        <c:crossBetween val="midCat"/>
        <c:majorUnit val="0.1"/>
        <c:minorUnit val="0.05"/>
      </c:valAx>
      <c:spPr>
        <a:solidFill>
          <a:srgbClr val="FFFFFF"/>
        </a:solidFill>
        <a:ln w="28575">
          <a:solidFill>
            <a:srgbClr val="000000"/>
          </a:solidFill>
          <a:prstDash val="solid"/>
        </a:ln>
      </c:spPr>
    </c:plotArea>
    <c:legend>
      <c:legendPos val="r"/>
      <c:layout>
        <c:manualLayout>
          <c:xMode val="edge"/>
          <c:yMode val="edge"/>
          <c:x val="0.44024411123355811"/>
          <c:y val="0.46412925564085417"/>
          <c:w val="0.2014818003759547"/>
          <c:h val="0.3190823237758338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aseline="0"/>
              <a:t>L'invention de la progressivité fiscale:                                 </a:t>
            </a:r>
          </a:p>
          <a:p>
            <a:pPr>
              <a:defRPr sz="1800" b="1" i="0" u="none" strike="noStrike" baseline="0">
                <a:solidFill>
                  <a:srgbClr val="000000"/>
                </a:solidFill>
                <a:latin typeface="Arial"/>
                <a:ea typeface="Arial"/>
                <a:cs typeface="Arial"/>
              </a:defRPr>
            </a:pPr>
            <a:r>
              <a:rPr lang="fr-FR" sz="1800" baseline="0"/>
              <a:t>le taux supérieur de l'impôt sur les successions, 1900-2020</a:t>
            </a:r>
            <a:endParaRPr lang="fr-FR" sz="1800"/>
          </a:p>
        </c:rich>
      </c:tx>
      <c:layout>
        <c:manualLayout>
          <c:xMode val="edge"/>
          <c:yMode val="edge"/>
          <c:x val="0.15893701104149871"/>
          <c:y val="2.2161990532886893E-3"/>
        </c:manualLayout>
      </c:layout>
      <c:overlay val="0"/>
      <c:spPr>
        <a:noFill/>
        <a:ln w="25400">
          <a:noFill/>
        </a:ln>
      </c:spPr>
    </c:title>
    <c:autoTitleDeleted val="0"/>
    <c:plotArea>
      <c:layout>
        <c:manualLayout>
          <c:layoutTarget val="inner"/>
          <c:xMode val="edge"/>
          <c:yMode val="edge"/>
          <c:x val="0.10075292402461369"/>
          <c:y val="9.9463710407175471E-2"/>
          <c:w val="0.86616395114914224"/>
          <c:h val="0.70855951328243849"/>
        </c:manualLayout>
      </c:layout>
      <c:lineChart>
        <c:grouping val="standard"/>
        <c:varyColors val="0"/>
        <c:ser>
          <c:idx val="0"/>
          <c:order val="0"/>
          <c:tx>
            <c:v>Etats-Unis</c:v>
          </c:tx>
          <c:spPr>
            <a:ln w="44450">
              <a:solidFill>
                <a:schemeClr val="accent6"/>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DataG21!$B$6:$B$126</c:f>
              <c:numCache>
                <c:formatCode>0%</c:formatCode>
                <c:ptCount val="121"/>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0.1</c:v>
                </c:pt>
                <c:pt idx="17">
                  <c:v>0.16667000000000001</c:v>
                </c:pt>
                <c:pt idx="18">
                  <c:v>0.25</c:v>
                </c:pt>
                <c:pt idx="19">
                  <c:v>0.25</c:v>
                </c:pt>
                <c:pt idx="20">
                  <c:v>0.25</c:v>
                </c:pt>
                <c:pt idx="21">
                  <c:v>0.25</c:v>
                </c:pt>
                <c:pt idx="22">
                  <c:v>0.25</c:v>
                </c:pt>
                <c:pt idx="23">
                  <c:v>0.25</c:v>
                </c:pt>
                <c:pt idx="24">
                  <c:v>0.33750000000000002</c:v>
                </c:pt>
                <c:pt idx="25">
                  <c:v>0.4</c:v>
                </c:pt>
                <c:pt idx="26">
                  <c:v>0.23330000000000001</c:v>
                </c:pt>
                <c:pt idx="27">
                  <c:v>0.2</c:v>
                </c:pt>
                <c:pt idx="28">
                  <c:v>0.2</c:v>
                </c:pt>
                <c:pt idx="29">
                  <c:v>0.2</c:v>
                </c:pt>
                <c:pt idx="30">
                  <c:v>0.2</c:v>
                </c:pt>
                <c:pt idx="31">
                  <c:v>0.2</c:v>
                </c:pt>
                <c:pt idx="32">
                  <c:v>0.34583000000000003</c:v>
                </c:pt>
                <c:pt idx="33">
                  <c:v>0.45</c:v>
                </c:pt>
                <c:pt idx="34">
                  <c:v>0.54583000000000004</c:v>
                </c:pt>
                <c:pt idx="35">
                  <c:v>0.63332999999999995</c:v>
                </c:pt>
                <c:pt idx="36">
                  <c:v>0.7</c:v>
                </c:pt>
                <c:pt idx="37">
                  <c:v>0.7</c:v>
                </c:pt>
                <c:pt idx="38">
                  <c:v>0.7</c:v>
                </c:pt>
                <c:pt idx="39">
                  <c:v>0.7</c:v>
                </c:pt>
                <c:pt idx="40">
                  <c:v>0.73499999999999999</c:v>
                </c:pt>
                <c:pt idx="41">
                  <c:v>0.77</c:v>
                </c:pt>
                <c:pt idx="42">
                  <c:v>0.77</c:v>
                </c:pt>
                <c:pt idx="43">
                  <c:v>0.77</c:v>
                </c:pt>
                <c:pt idx="44">
                  <c:v>0.77</c:v>
                </c:pt>
                <c:pt idx="45">
                  <c:v>0.77</c:v>
                </c:pt>
                <c:pt idx="46">
                  <c:v>0.77</c:v>
                </c:pt>
                <c:pt idx="47">
                  <c:v>0.77</c:v>
                </c:pt>
                <c:pt idx="48">
                  <c:v>0.77</c:v>
                </c:pt>
                <c:pt idx="49">
                  <c:v>0.77</c:v>
                </c:pt>
                <c:pt idx="50">
                  <c:v>0.77</c:v>
                </c:pt>
                <c:pt idx="51">
                  <c:v>0.77</c:v>
                </c:pt>
                <c:pt idx="52">
                  <c:v>0.77</c:v>
                </c:pt>
                <c:pt idx="53">
                  <c:v>0.77</c:v>
                </c:pt>
                <c:pt idx="54">
                  <c:v>0.77</c:v>
                </c:pt>
                <c:pt idx="55">
                  <c:v>0.77</c:v>
                </c:pt>
                <c:pt idx="56">
                  <c:v>0.77</c:v>
                </c:pt>
                <c:pt idx="57">
                  <c:v>0.77</c:v>
                </c:pt>
                <c:pt idx="58">
                  <c:v>0.77</c:v>
                </c:pt>
                <c:pt idx="59">
                  <c:v>0.77</c:v>
                </c:pt>
                <c:pt idx="60">
                  <c:v>0.77</c:v>
                </c:pt>
                <c:pt idx="61">
                  <c:v>0.77</c:v>
                </c:pt>
                <c:pt idx="62">
                  <c:v>0.77</c:v>
                </c:pt>
                <c:pt idx="63">
                  <c:v>0.77</c:v>
                </c:pt>
                <c:pt idx="64">
                  <c:v>0.77</c:v>
                </c:pt>
                <c:pt idx="65">
                  <c:v>0.77</c:v>
                </c:pt>
                <c:pt idx="66">
                  <c:v>0.77</c:v>
                </c:pt>
                <c:pt idx="67">
                  <c:v>0.77</c:v>
                </c:pt>
                <c:pt idx="68">
                  <c:v>0.77</c:v>
                </c:pt>
                <c:pt idx="69">
                  <c:v>0.77</c:v>
                </c:pt>
                <c:pt idx="70">
                  <c:v>0.77</c:v>
                </c:pt>
                <c:pt idx="71">
                  <c:v>0.77</c:v>
                </c:pt>
                <c:pt idx="72">
                  <c:v>0.77</c:v>
                </c:pt>
                <c:pt idx="73">
                  <c:v>0.77</c:v>
                </c:pt>
                <c:pt idx="74">
                  <c:v>0.77</c:v>
                </c:pt>
                <c:pt idx="75">
                  <c:v>0.77</c:v>
                </c:pt>
                <c:pt idx="76">
                  <c:v>0.77</c:v>
                </c:pt>
                <c:pt idx="77">
                  <c:v>0.7</c:v>
                </c:pt>
                <c:pt idx="78">
                  <c:v>0.7</c:v>
                </c:pt>
                <c:pt idx="79">
                  <c:v>0.7</c:v>
                </c:pt>
                <c:pt idx="80">
                  <c:v>0.7</c:v>
                </c:pt>
                <c:pt idx="81">
                  <c:v>0.7</c:v>
                </c:pt>
                <c:pt idx="82">
                  <c:v>0.65</c:v>
                </c:pt>
                <c:pt idx="83">
                  <c:v>0.6</c:v>
                </c:pt>
                <c:pt idx="84">
                  <c:v>0.55000000000000004</c:v>
                </c:pt>
                <c:pt idx="85">
                  <c:v>0.55000000000000004</c:v>
                </c:pt>
                <c:pt idx="86">
                  <c:v>0.55000000000000004</c:v>
                </c:pt>
                <c:pt idx="87">
                  <c:v>0.55000000000000004</c:v>
                </c:pt>
                <c:pt idx="88">
                  <c:v>0.55000000000000004</c:v>
                </c:pt>
                <c:pt idx="89">
                  <c:v>0.55000000000000004</c:v>
                </c:pt>
                <c:pt idx="90">
                  <c:v>0.55000000000000004</c:v>
                </c:pt>
                <c:pt idx="91">
                  <c:v>0.55000000000000004</c:v>
                </c:pt>
                <c:pt idx="92">
                  <c:v>0.55000000000000004</c:v>
                </c:pt>
                <c:pt idx="93">
                  <c:v>0.55000000000000004</c:v>
                </c:pt>
                <c:pt idx="94">
                  <c:v>0.55000000000000004</c:v>
                </c:pt>
                <c:pt idx="95">
                  <c:v>0.55000000000000004</c:v>
                </c:pt>
                <c:pt idx="96">
                  <c:v>0.55000000000000004</c:v>
                </c:pt>
                <c:pt idx="97">
                  <c:v>0.55000000000000004</c:v>
                </c:pt>
                <c:pt idx="98">
                  <c:v>0.55000000000000004</c:v>
                </c:pt>
                <c:pt idx="99">
                  <c:v>0.55000000000000004</c:v>
                </c:pt>
                <c:pt idx="100">
                  <c:v>0.55000000000000004</c:v>
                </c:pt>
                <c:pt idx="101">
                  <c:v>0.55000000000000004</c:v>
                </c:pt>
                <c:pt idx="102">
                  <c:v>0.5</c:v>
                </c:pt>
                <c:pt idx="103">
                  <c:v>0.49</c:v>
                </c:pt>
                <c:pt idx="104">
                  <c:v>0.48</c:v>
                </c:pt>
                <c:pt idx="105">
                  <c:v>0.47</c:v>
                </c:pt>
                <c:pt idx="106">
                  <c:v>0.46</c:v>
                </c:pt>
                <c:pt idx="107">
                  <c:v>0.45</c:v>
                </c:pt>
                <c:pt idx="108">
                  <c:v>0.45</c:v>
                </c:pt>
                <c:pt idx="109">
                  <c:v>0.45</c:v>
                </c:pt>
                <c:pt idx="110">
                  <c:v>0.35</c:v>
                </c:pt>
                <c:pt idx="111">
                  <c:v>0.35</c:v>
                </c:pt>
                <c:pt idx="112">
                  <c:v>0.4</c:v>
                </c:pt>
                <c:pt idx="113">
                  <c:v>0.4</c:v>
                </c:pt>
                <c:pt idx="114">
                  <c:v>0.4</c:v>
                </c:pt>
                <c:pt idx="115">
                  <c:v>0.4</c:v>
                </c:pt>
                <c:pt idx="116">
                  <c:v>0.4</c:v>
                </c:pt>
                <c:pt idx="117">
                  <c:v>0.4</c:v>
                </c:pt>
                <c:pt idx="118">
                  <c:v>0.4</c:v>
                </c:pt>
                <c:pt idx="119">
                  <c:v>0.4</c:v>
                </c:pt>
                <c:pt idx="120">
                  <c:v>0.4</c:v>
                </c:pt>
              </c:numCache>
            </c:numRef>
          </c:val>
          <c:smooth val="0"/>
        </c:ser>
        <c:ser>
          <c:idx val="1"/>
          <c:order val="1"/>
          <c:tx>
            <c:v>Royaume-Uni</c:v>
          </c:tx>
          <c:spPr>
            <a:ln w="44450">
              <a:solidFill>
                <a:schemeClr val="accent1"/>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DataG21!$C$6:$C$126</c:f>
              <c:numCache>
                <c:formatCode>0%</c:formatCode>
                <c:ptCount val="121"/>
                <c:pt idx="0">
                  <c:v>0.08</c:v>
                </c:pt>
                <c:pt idx="1">
                  <c:v>0.08</c:v>
                </c:pt>
                <c:pt idx="2">
                  <c:v>0.08</c:v>
                </c:pt>
                <c:pt idx="3">
                  <c:v>0.08</c:v>
                </c:pt>
                <c:pt idx="4">
                  <c:v>0.08</c:v>
                </c:pt>
                <c:pt idx="5">
                  <c:v>0.08</c:v>
                </c:pt>
                <c:pt idx="6">
                  <c:v>0.08</c:v>
                </c:pt>
                <c:pt idx="7">
                  <c:v>0.15</c:v>
                </c:pt>
                <c:pt idx="8">
                  <c:v>0.15</c:v>
                </c:pt>
                <c:pt idx="9">
                  <c:v>0.15</c:v>
                </c:pt>
                <c:pt idx="10">
                  <c:v>0.15</c:v>
                </c:pt>
                <c:pt idx="11">
                  <c:v>0.15</c:v>
                </c:pt>
                <c:pt idx="12">
                  <c:v>0.15</c:v>
                </c:pt>
                <c:pt idx="13">
                  <c:v>0.15</c:v>
                </c:pt>
                <c:pt idx="14">
                  <c:v>0.2</c:v>
                </c:pt>
                <c:pt idx="15">
                  <c:v>0.2</c:v>
                </c:pt>
                <c:pt idx="16">
                  <c:v>0.2</c:v>
                </c:pt>
                <c:pt idx="17">
                  <c:v>0.2</c:v>
                </c:pt>
                <c:pt idx="18">
                  <c:v>0.2</c:v>
                </c:pt>
                <c:pt idx="19">
                  <c:v>0.4</c:v>
                </c:pt>
                <c:pt idx="20">
                  <c:v>0.4</c:v>
                </c:pt>
                <c:pt idx="21">
                  <c:v>0.4</c:v>
                </c:pt>
                <c:pt idx="22">
                  <c:v>0.4</c:v>
                </c:pt>
                <c:pt idx="23">
                  <c:v>0.4</c:v>
                </c:pt>
                <c:pt idx="24">
                  <c:v>0.4</c:v>
                </c:pt>
                <c:pt idx="25">
                  <c:v>0.4</c:v>
                </c:pt>
                <c:pt idx="26">
                  <c:v>0.4</c:v>
                </c:pt>
                <c:pt idx="27">
                  <c:v>0.4</c:v>
                </c:pt>
                <c:pt idx="28">
                  <c:v>0.4</c:v>
                </c:pt>
                <c:pt idx="29">
                  <c:v>0.4</c:v>
                </c:pt>
                <c:pt idx="30">
                  <c:v>0.5</c:v>
                </c:pt>
                <c:pt idx="31">
                  <c:v>0.5</c:v>
                </c:pt>
                <c:pt idx="32">
                  <c:v>0.5</c:v>
                </c:pt>
                <c:pt idx="33">
                  <c:v>0.5</c:v>
                </c:pt>
                <c:pt idx="34">
                  <c:v>0.5</c:v>
                </c:pt>
                <c:pt idx="35">
                  <c:v>0.5</c:v>
                </c:pt>
                <c:pt idx="36">
                  <c:v>0.5</c:v>
                </c:pt>
                <c:pt idx="37">
                  <c:v>0.5</c:v>
                </c:pt>
                <c:pt idx="38">
                  <c:v>0.5</c:v>
                </c:pt>
                <c:pt idx="39">
                  <c:v>0.55000000000000004</c:v>
                </c:pt>
                <c:pt idx="40">
                  <c:v>0.65</c:v>
                </c:pt>
                <c:pt idx="41">
                  <c:v>0.65</c:v>
                </c:pt>
                <c:pt idx="42">
                  <c:v>0.65</c:v>
                </c:pt>
                <c:pt idx="43">
                  <c:v>0.65</c:v>
                </c:pt>
                <c:pt idx="44">
                  <c:v>0.65</c:v>
                </c:pt>
                <c:pt idx="45">
                  <c:v>0.65</c:v>
                </c:pt>
                <c:pt idx="46">
                  <c:v>0.75</c:v>
                </c:pt>
                <c:pt idx="47">
                  <c:v>0.75</c:v>
                </c:pt>
                <c:pt idx="48">
                  <c:v>0.75</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pt idx="67">
                  <c:v>0.8</c:v>
                </c:pt>
                <c:pt idx="68">
                  <c:v>0.8</c:v>
                </c:pt>
                <c:pt idx="69">
                  <c:v>0.85</c:v>
                </c:pt>
                <c:pt idx="70">
                  <c:v>0.85</c:v>
                </c:pt>
                <c:pt idx="71">
                  <c:v>0.85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0.6</c:v>
                </c:pt>
                <c:pt idx="85">
                  <c:v>0.6</c:v>
                </c:pt>
                <c:pt idx="86">
                  <c:v>0.6</c:v>
                </c:pt>
                <c:pt idx="87">
                  <c:v>0.6</c:v>
                </c:pt>
                <c:pt idx="88">
                  <c:v>0.41</c:v>
                </c:pt>
                <c:pt idx="89">
                  <c:v>0.41</c:v>
                </c:pt>
                <c:pt idx="90">
                  <c:v>0.41</c:v>
                </c:pt>
                <c:pt idx="91">
                  <c:v>0.41</c:v>
                </c:pt>
                <c:pt idx="92">
                  <c:v>0.41</c:v>
                </c:pt>
                <c:pt idx="93">
                  <c:v>0.41</c:v>
                </c:pt>
                <c:pt idx="94">
                  <c:v>0.41</c:v>
                </c:pt>
                <c:pt idx="95">
                  <c:v>0.41</c:v>
                </c:pt>
                <c:pt idx="96">
                  <c:v>0.41</c:v>
                </c:pt>
                <c:pt idx="97">
                  <c:v>0.41</c:v>
                </c:pt>
                <c:pt idx="98">
                  <c:v>0.41</c:v>
                </c:pt>
                <c:pt idx="99">
                  <c:v>0.41</c:v>
                </c:pt>
                <c:pt idx="100">
                  <c:v>0.41</c:v>
                </c:pt>
                <c:pt idx="101">
                  <c:v>0.41</c:v>
                </c:pt>
                <c:pt idx="102">
                  <c:v>0.41</c:v>
                </c:pt>
                <c:pt idx="103">
                  <c:v>0.41</c:v>
                </c:pt>
                <c:pt idx="104">
                  <c:v>0.41</c:v>
                </c:pt>
                <c:pt idx="105">
                  <c:v>0.41</c:v>
                </c:pt>
                <c:pt idx="106">
                  <c:v>0.41</c:v>
                </c:pt>
                <c:pt idx="107">
                  <c:v>0.41</c:v>
                </c:pt>
                <c:pt idx="108">
                  <c:v>0.41</c:v>
                </c:pt>
                <c:pt idx="109">
                  <c:v>0.41</c:v>
                </c:pt>
                <c:pt idx="110">
                  <c:v>0.41</c:v>
                </c:pt>
                <c:pt idx="111">
                  <c:v>0.41</c:v>
                </c:pt>
                <c:pt idx="112">
                  <c:v>0.41</c:v>
                </c:pt>
                <c:pt idx="113">
                  <c:v>0.41</c:v>
                </c:pt>
                <c:pt idx="114">
                  <c:v>0.41</c:v>
                </c:pt>
                <c:pt idx="115">
                  <c:v>0.41</c:v>
                </c:pt>
                <c:pt idx="116">
                  <c:v>0.41</c:v>
                </c:pt>
                <c:pt idx="117">
                  <c:v>0.41</c:v>
                </c:pt>
                <c:pt idx="118">
                  <c:v>0.41</c:v>
                </c:pt>
                <c:pt idx="119">
                  <c:v>0.41</c:v>
                </c:pt>
                <c:pt idx="120">
                  <c:v>0.41</c:v>
                </c:pt>
              </c:numCache>
            </c:numRef>
          </c:val>
          <c:smooth val="0"/>
        </c:ser>
        <c:ser>
          <c:idx val="4"/>
          <c:order val="2"/>
          <c:tx>
            <c:v>Japon</c:v>
          </c:tx>
          <c:spPr>
            <a:ln w="44450">
              <a:solidFill>
                <a:srgbClr val="FF0000"/>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DataG21!$F$6:$F$126</c:f>
              <c:numCache>
                <c:formatCode>0%</c:formatCode>
                <c:ptCount val="121"/>
                <c:pt idx="0">
                  <c:v>5.0000000000000001E-3</c:v>
                </c:pt>
                <c:pt idx="1">
                  <c:v>5.0000000000000001E-3</c:v>
                </c:pt>
                <c:pt idx="2">
                  <c:v>5.0000000000000001E-3</c:v>
                </c:pt>
                <c:pt idx="3">
                  <c:v>5.0000000000000001E-3</c:v>
                </c:pt>
                <c:pt idx="4">
                  <c:v>5.0000000000000001E-3</c:v>
                </c:pt>
                <c:pt idx="5">
                  <c:v>8.5000000000000006E-2</c:v>
                </c:pt>
                <c:pt idx="6">
                  <c:v>8.5000000000000006E-2</c:v>
                </c:pt>
                <c:pt idx="7">
                  <c:v>8.5000000000000006E-2</c:v>
                </c:pt>
                <c:pt idx="8">
                  <c:v>8.5000000000000006E-2</c:v>
                </c:pt>
                <c:pt idx="9">
                  <c:v>8.5000000000000006E-2</c:v>
                </c:pt>
                <c:pt idx="10">
                  <c:v>8.5000000000000006E-2</c:v>
                </c:pt>
                <c:pt idx="11">
                  <c:v>8.5000000000000006E-2</c:v>
                </c:pt>
                <c:pt idx="12">
                  <c:v>8.5000000000000006E-2</c:v>
                </c:pt>
                <c:pt idx="13">
                  <c:v>8.5000000000000006E-2</c:v>
                </c:pt>
                <c:pt idx="14">
                  <c:v>8.5000000000000006E-2</c:v>
                </c:pt>
                <c:pt idx="15">
                  <c:v>9.5000000000000001E-2</c:v>
                </c:pt>
                <c:pt idx="16">
                  <c:v>9.5000000000000001E-2</c:v>
                </c:pt>
                <c:pt idx="17">
                  <c:v>9.5000000000000001E-2</c:v>
                </c:pt>
                <c:pt idx="18">
                  <c:v>9.5000000000000001E-2</c:v>
                </c:pt>
                <c:pt idx="19">
                  <c:v>9.5000000000000001E-2</c:v>
                </c:pt>
                <c:pt idx="20">
                  <c:v>9.5000000000000001E-2</c:v>
                </c:pt>
                <c:pt idx="21">
                  <c:v>9.5000000000000001E-2</c:v>
                </c:pt>
                <c:pt idx="22">
                  <c:v>9.5000000000000001E-2</c:v>
                </c:pt>
                <c:pt idx="23">
                  <c:v>9.5000000000000001E-2</c:v>
                </c:pt>
                <c:pt idx="24">
                  <c:v>9.5000000000000001E-2</c:v>
                </c:pt>
                <c:pt idx="25">
                  <c:v>9.5000000000000001E-2</c:v>
                </c:pt>
                <c:pt idx="26">
                  <c:v>0.18</c:v>
                </c:pt>
                <c:pt idx="27">
                  <c:v>0.18</c:v>
                </c:pt>
                <c:pt idx="28">
                  <c:v>0.18</c:v>
                </c:pt>
                <c:pt idx="29">
                  <c:v>0.18</c:v>
                </c:pt>
                <c:pt idx="30">
                  <c:v>0.18</c:v>
                </c:pt>
                <c:pt idx="31">
                  <c:v>0.18</c:v>
                </c:pt>
                <c:pt idx="32">
                  <c:v>0.18</c:v>
                </c:pt>
                <c:pt idx="33">
                  <c:v>0.18</c:v>
                </c:pt>
                <c:pt idx="34">
                  <c:v>0.18</c:v>
                </c:pt>
                <c:pt idx="35">
                  <c:v>0.18</c:v>
                </c:pt>
                <c:pt idx="36">
                  <c:v>0.18</c:v>
                </c:pt>
                <c:pt idx="37">
                  <c:v>0.76</c:v>
                </c:pt>
                <c:pt idx="38">
                  <c:v>0.38</c:v>
                </c:pt>
                <c:pt idx="39">
                  <c:v>0.38</c:v>
                </c:pt>
                <c:pt idx="40">
                  <c:v>0.49</c:v>
                </c:pt>
                <c:pt idx="41">
                  <c:v>0.49</c:v>
                </c:pt>
                <c:pt idx="42">
                  <c:v>0.59</c:v>
                </c:pt>
                <c:pt idx="43">
                  <c:v>0.59</c:v>
                </c:pt>
                <c:pt idx="44">
                  <c:v>0.6</c:v>
                </c:pt>
                <c:pt idx="45">
                  <c:v>0.6</c:v>
                </c:pt>
                <c:pt idx="46">
                  <c:v>0.7</c:v>
                </c:pt>
                <c:pt idx="47">
                  <c:v>0.8</c:v>
                </c:pt>
                <c:pt idx="48">
                  <c:v>0.8</c:v>
                </c:pt>
                <c:pt idx="49">
                  <c:v>0.8</c:v>
                </c:pt>
                <c:pt idx="50">
                  <c:v>0.9</c:v>
                </c:pt>
                <c:pt idx="51">
                  <c:v>0.9</c:v>
                </c:pt>
                <c:pt idx="52">
                  <c:v>0.7</c:v>
                </c:pt>
                <c:pt idx="53">
                  <c:v>0.7</c:v>
                </c:pt>
                <c:pt idx="54">
                  <c:v>0.7</c:v>
                </c:pt>
                <c:pt idx="55">
                  <c:v>0.7</c:v>
                </c:pt>
                <c:pt idx="56">
                  <c:v>0.7</c:v>
                </c:pt>
                <c:pt idx="57">
                  <c:v>0.7</c:v>
                </c:pt>
                <c:pt idx="58">
                  <c:v>0.7</c:v>
                </c:pt>
                <c:pt idx="59">
                  <c:v>0.7</c:v>
                </c:pt>
                <c:pt idx="60">
                  <c:v>0.7</c:v>
                </c:pt>
                <c:pt idx="61">
                  <c:v>0.7</c:v>
                </c:pt>
                <c:pt idx="62">
                  <c:v>0.7</c:v>
                </c:pt>
                <c:pt idx="63">
                  <c:v>0.7</c:v>
                </c:pt>
                <c:pt idx="64">
                  <c:v>0.7</c:v>
                </c:pt>
                <c:pt idx="65">
                  <c:v>0.7</c:v>
                </c:pt>
                <c:pt idx="66">
                  <c:v>0.7</c:v>
                </c:pt>
                <c:pt idx="67">
                  <c:v>0.7</c:v>
                </c:pt>
                <c:pt idx="68">
                  <c:v>0.7</c:v>
                </c:pt>
                <c:pt idx="69">
                  <c:v>0.7</c:v>
                </c:pt>
                <c:pt idx="70">
                  <c:v>0.7</c:v>
                </c:pt>
                <c:pt idx="71">
                  <c:v>0.7</c:v>
                </c:pt>
                <c:pt idx="72">
                  <c:v>0.7</c:v>
                </c:pt>
                <c:pt idx="73">
                  <c:v>0.7</c:v>
                </c:pt>
                <c:pt idx="74">
                  <c:v>0.7</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c:v>
                </c:pt>
                <c:pt idx="89">
                  <c:v>0.7</c:v>
                </c:pt>
                <c:pt idx="90">
                  <c:v>0.7</c:v>
                </c:pt>
                <c:pt idx="91">
                  <c:v>0.7</c:v>
                </c:pt>
                <c:pt idx="92">
                  <c:v>0.7</c:v>
                </c:pt>
                <c:pt idx="93">
                  <c:v>0.7</c:v>
                </c:pt>
                <c:pt idx="94">
                  <c:v>0.7</c:v>
                </c:pt>
                <c:pt idx="95">
                  <c:v>0.7</c:v>
                </c:pt>
                <c:pt idx="96">
                  <c:v>0.7</c:v>
                </c:pt>
                <c:pt idx="97">
                  <c:v>0.7</c:v>
                </c:pt>
                <c:pt idx="98">
                  <c:v>0.7</c:v>
                </c:pt>
                <c:pt idx="99">
                  <c:v>0.7</c:v>
                </c:pt>
                <c:pt idx="100">
                  <c:v>0.7</c:v>
                </c:pt>
                <c:pt idx="101">
                  <c:v>0.7</c:v>
                </c:pt>
                <c:pt idx="102">
                  <c:v>0.7</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0.55000000000000004</c:v>
                </c:pt>
                <c:pt idx="116">
                  <c:v>0.55000000000000004</c:v>
                </c:pt>
                <c:pt idx="117">
                  <c:v>0.55000000000000004</c:v>
                </c:pt>
                <c:pt idx="118">
                  <c:v>0.55000000000000004</c:v>
                </c:pt>
                <c:pt idx="119">
                  <c:v>0.55000000000000004</c:v>
                </c:pt>
                <c:pt idx="120">
                  <c:v>0.55000000000000004</c:v>
                </c:pt>
              </c:numCache>
            </c:numRef>
          </c:val>
          <c:smooth val="0"/>
        </c:ser>
        <c:ser>
          <c:idx val="2"/>
          <c:order val="3"/>
          <c:tx>
            <c:v>Allemagne</c:v>
          </c:tx>
          <c:spPr>
            <a:ln w="44450">
              <a:solidFill>
                <a:schemeClr val="accent2"/>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DataG21!$D$6:$D$126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0.35</c:v>
                </c:pt>
                <c:pt idx="20">
                  <c:v>0.35</c:v>
                </c:pt>
                <c:pt idx="21">
                  <c:v>0.35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0.6</c:v>
                </c:pt>
                <c:pt idx="47">
                  <c:v>0.6</c:v>
                </c:pt>
                <c:pt idx="48">
                  <c:v>0.6</c:v>
                </c:pt>
                <c:pt idx="49">
                  <c:v>0.38</c:v>
                </c:pt>
                <c:pt idx="50">
                  <c:v>0.38</c:v>
                </c:pt>
                <c:pt idx="51">
                  <c:v>0.38</c:v>
                </c:pt>
                <c:pt idx="52">
                  <c:v>0.38</c:v>
                </c:pt>
                <c:pt idx="53">
                  <c:v>0.38</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0.35</c:v>
                </c:pt>
                <c:pt idx="75">
                  <c:v>0.35</c:v>
                </c:pt>
                <c:pt idx="76">
                  <c:v>0.35</c:v>
                </c:pt>
                <c:pt idx="77">
                  <c:v>0.35</c:v>
                </c:pt>
                <c:pt idx="78">
                  <c:v>0.35</c:v>
                </c:pt>
                <c:pt idx="79">
                  <c:v>0.35</c:v>
                </c:pt>
                <c:pt idx="80">
                  <c:v>0.35</c:v>
                </c:pt>
                <c:pt idx="81">
                  <c:v>0.35</c:v>
                </c:pt>
                <c:pt idx="82">
                  <c:v>0.35</c:v>
                </c:pt>
                <c:pt idx="83">
                  <c:v>0.35</c:v>
                </c:pt>
                <c:pt idx="84">
                  <c:v>0.35</c:v>
                </c:pt>
                <c:pt idx="85">
                  <c:v>0.35</c:v>
                </c:pt>
                <c:pt idx="86">
                  <c:v>0.35</c:v>
                </c:pt>
                <c:pt idx="87">
                  <c:v>0.35</c:v>
                </c:pt>
                <c:pt idx="88">
                  <c:v>0.35</c:v>
                </c:pt>
                <c:pt idx="89">
                  <c:v>0.35</c:v>
                </c:pt>
                <c:pt idx="90">
                  <c:v>0.35</c:v>
                </c:pt>
                <c:pt idx="91">
                  <c:v>0.35</c:v>
                </c:pt>
                <c:pt idx="92">
                  <c:v>0.35</c:v>
                </c:pt>
                <c:pt idx="93">
                  <c:v>0.35</c:v>
                </c:pt>
                <c:pt idx="94">
                  <c:v>0.35</c:v>
                </c:pt>
                <c:pt idx="95">
                  <c:v>0.35</c:v>
                </c:pt>
                <c:pt idx="96">
                  <c:v>0.3</c:v>
                </c:pt>
                <c:pt idx="97">
                  <c:v>0.3</c:v>
                </c:pt>
                <c:pt idx="98">
                  <c:v>0.3</c:v>
                </c:pt>
                <c:pt idx="99">
                  <c:v>0.3</c:v>
                </c:pt>
                <c:pt idx="100">
                  <c:v>0.3</c:v>
                </c:pt>
                <c:pt idx="101">
                  <c:v>0.3</c:v>
                </c:pt>
                <c:pt idx="102">
                  <c:v>0.3</c:v>
                </c:pt>
                <c:pt idx="103">
                  <c:v>0.3</c:v>
                </c:pt>
                <c:pt idx="104">
                  <c:v>0.3</c:v>
                </c:pt>
                <c:pt idx="105">
                  <c:v>0.3</c:v>
                </c:pt>
                <c:pt idx="106">
                  <c:v>0.3</c:v>
                </c:pt>
                <c:pt idx="107">
                  <c:v>0.3</c:v>
                </c:pt>
                <c:pt idx="108">
                  <c:v>0.3</c:v>
                </c:pt>
                <c:pt idx="109">
                  <c:v>0.3</c:v>
                </c:pt>
                <c:pt idx="110">
                  <c:v>0.3</c:v>
                </c:pt>
                <c:pt idx="111">
                  <c:v>0.3</c:v>
                </c:pt>
                <c:pt idx="112">
                  <c:v>0.3</c:v>
                </c:pt>
                <c:pt idx="113">
                  <c:v>0.3</c:v>
                </c:pt>
                <c:pt idx="114">
                  <c:v>0.3</c:v>
                </c:pt>
                <c:pt idx="115">
                  <c:v>0.3</c:v>
                </c:pt>
                <c:pt idx="116">
                  <c:v>0.3</c:v>
                </c:pt>
                <c:pt idx="117">
                  <c:v>0.3</c:v>
                </c:pt>
                <c:pt idx="118">
                  <c:v>0.3</c:v>
                </c:pt>
                <c:pt idx="119">
                  <c:v>0.3</c:v>
                </c:pt>
                <c:pt idx="120">
                  <c:v>0.3</c:v>
                </c:pt>
              </c:numCache>
            </c:numRef>
          </c:val>
          <c:smooth val="0"/>
        </c:ser>
        <c:ser>
          <c:idx val="3"/>
          <c:order val="4"/>
          <c:tx>
            <c:v>France</c:v>
          </c:tx>
          <c:spPr>
            <a:ln w="44450">
              <a:solidFill>
                <a:srgbClr val="7030A0"/>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DataG21!$E$6:$E$126</c:f>
              <c:numCache>
                <c:formatCode>0%</c:formatCode>
                <c:ptCount val="121"/>
                <c:pt idx="0">
                  <c:v>0.02</c:v>
                </c:pt>
                <c:pt idx="1">
                  <c:v>0.05</c:v>
                </c:pt>
                <c:pt idx="2">
                  <c:v>0.05</c:v>
                </c:pt>
                <c:pt idx="3">
                  <c:v>0.05</c:v>
                </c:pt>
                <c:pt idx="4">
                  <c:v>0.05</c:v>
                </c:pt>
                <c:pt idx="5">
                  <c:v>0.05</c:v>
                </c:pt>
                <c:pt idx="6">
                  <c:v>0.05</c:v>
                </c:pt>
                <c:pt idx="7">
                  <c:v>0.05</c:v>
                </c:pt>
                <c:pt idx="8">
                  <c:v>0.05</c:v>
                </c:pt>
                <c:pt idx="9">
                  <c:v>0.05</c:v>
                </c:pt>
                <c:pt idx="10">
                  <c:v>6.5000000000000002E-2</c:v>
                </c:pt>
                <c:pt idx="11">
                  <c:v>6.5000000000000002E-2</c:v>
                </c:pt>
                <c:pt idx="12">
                  <c:v>6.5000000000000002E-2</c:v>
                </c:pt>
                <c:pt idx="13">
                  <c:v>6.5000000000000002E-2</c:v>
                </c:pt>
                <c:pt idx="14">
                  <c:v>6.5000000000000002E-2</c:v>
                </c:pt>
                <c:pt idx="15">
                  <c:v>6.5000000000000002E-2</c:v>
                </c:pt>
                <c:pt idx="16">
                  <c:v>6.5000000000000002E-2</c:v>
                </c:pt>
                <c:pt idx="17">
                  <c:v>0.18</c:v>
                </c:pt>
                <c:pt idx="18">
                  <c:v>0.18</c:v>
                </c:pt>
                <c:pt idx="19">
                  <c:v>0.18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0.45</c:v>
                </c:pt>
                <c:pt idx="112">
                  <c:v>0.45</c:v>
                </c:pt>
                <c:pt idx="113">
                  <c:v>0.45</c:v>
                </c:pt>
                <c:pt idx="114">
                  <c:v>0.45</c:v>
                </c:pt>
                <c:pt idx="115">
                  <c:v>0.45</c:v>
                </c:pt>
                <c:pt idx="116">
                  <c:v>0.45</c:v>
                </c:pt>
                <c:pt idx="117">
                  <c:v>0.45</c:v>
                </c:pt>
                <c:pt idx="118">
                  <c:v>0.45</c:v>
                </c:pt>
                <c:pt idx="119">
                  <c:v>0.45</c:v>
                </c:pt>
                <c:pt idx="120">
                  <c:v>0.45</c:v>
                </c:pt>
              </c:numCache>
            </c:numRef>
          </c:val>
          <c:smooth val="0"/>
        </c:ser>
        <c:dLbls>
          <c:showLegendKey val="0"/>
          <c:showVal val="0"/>
          <c:showCatName val="0"/>
          <c:showSerName val="0"/>
          <c:showPercent val="0"/>
          <c:showBubbleSize val="0"/>
        </c:dLbls>
        <c:smooth val="0"/>
        <c:axId val="691902344"/>
        <c:axId val="691892544"/>
      </c:lineChart>
      <c:catAx>
        <c:axId val="69190234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892544"/>
        <c:crossesAt val="0"/>
        <c:auto val="1"/>
        <c:lblAlgn val="ctr"/>
        <c:lblOffset val="100"/>
        <c:tickLblSkip val="10"/>
        <c:tickMarkSkip val="10"/>
        <c:noMultiLvlLbl val="0"/>
      </c:catAx>
      <c:valAx>
        <c:axId val="691892544"/>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Taux</a:t>
                </a:r>
                <a:r>
                  <a:rPr lang="fr-FR" sz="1300" baseline="0"/>
                  <a:t>  applicable aux successions les plus élevées</a:t>
                </a:r>
                <a:endParaRPr lang="fr-FR" sz="1300"/>
              </a:p>
            </c:rich>
          </c:tx>
          <c:layout>
            <c:manualLayout>
              <c:xMode val="edge"/>
              <c:yMode val="edge"/>
              <c:x val="2.7777047485091073E-3"/>
              <c:y val="9.2683771429789133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2344"/>
        <c:crosses val="autoZero"/>
        <c:crossBetween val="midCat"/>
        <c:majorUnit val="0.1"/>
        <c:minorUnit val="0.05"/>
      </c:valAx>
      <c:spPr>
        <a:solidFill>
          <a:srgbClr val="FFFFFF"/>
        </a:solidFill>
        <a:ln w="28575">
          <a:solidFill>
            <a:srgbClr val="000000"/>
          </a:solidFill>
          <a:prstDash val="solid"/>
        </a:ln>
      </c:spPr>
    </c:plotArea>
    <c:legend>
      <c:legendPos val="r"/>
      <c:layout>
        <c:manualLayout>
          <c:xMode val="edge"/>
          <c:yMode val="edge"/>
          <c:x val="0.10635431318163691"/>
          <c:y val="0.1100396364527506"/>
          <c:w val="0.2014818003759547"/>
          <c:h val="0.3190823237758338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Taux effectifs et progressivité aux Etats-Unis 1910-2020</a:t>
            </a:r>
            <a:endParaRPr lang="fr-FR" sz="1800" b="0" baseline="0">
              <a:latin typeface="Arial" panose="020B0604020202020204" pitchFamily="34" charset="0"/>
              <a:cs typeface="Arial" panose="020B0604020202020204" pitchFamily="34" charset="0"/>
            </a:endParaRPr>
          </a:p>
        </c:rich>
      </c:tx>
      <c:layout>
        <c:manualLayout>
          <c:xMode val="edge"/>
          <c:yMode val="edge"/>
          <c:x val="0.19619536423587178"/>
          <c:y val="2.2031039901961339E-3"/>
        </c:manualLayout>
      </c:layout>
      <c:overlay val="0"/>
      <c:spPr>
        <a:noFill/>
        <a:ln w="25400">
          <a:noFill/>
        </a:ln>
      </c:spPr>
    </c:title>
    <c:autoTitleDeleted val="0"/>
    <c:plotArea>
      <c:layout>
        <c:manualLayout>
          <c:layoutTarget val="inner"/>
          <c:xMode val="edge"/>
          <c:yMode val="edge"/>
          <c:x val="9.596828521434822E-2"/>
          <c:y val="5.8921596021718273E-2"/>
          <c:w val="0.87061428258967621"/>
          <c:h val="0.70816655508717385"/>
        </c:manualLayout>
      </c:layout>
      <c:lineChart>
        <c:grouping val="standard"/>
        <c:varyColors val="0"/>
        <c:ser>
          <c:idx val="0"/>
          <c:order val="0"/>
          <c:tx>
            <c:v>Les 0,01% les plus riches</c:v>
          </c:tx>
          <c:spPr>
            <a:ln w="38100">
              <a:solidFill>
                <a:schemeClr val="accent2"/>
              </a:solidFill>
            </a:ln>
          </c:spPr>
          <c:marker>
            <c:symbol val="triangle"/>
            <c:size val="8"/>
            <c:spPr>
              <a:solidFill>
                <a:schemeClr val="accent2"/>
              </a:solidFill>
              <a:ln>
                <a:solidFill>
                  <a:schemeClr val="accent2"/>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DataG22!$K$10:$K$120</c:f>
              <c:numCache>
                <c:formatCode>0.0%</c:formatCode>
                <c:ptCount val="111"/>
                <c:pt idx="0">
                  <c:v>0.11</c:v>
                </c:pt>
                <c:pt idx="3">
                  <c:v>0.19151756459481101</c:v>
                </c:pt>
                <c:pt idx="4">
                  <c:v>0.22057912938963101</c:v>
                </c:pt>
                <c:pt idx="5">
                  <c:v>0.27028375533468296</c:v>
                </c:pt>
                <c:pt idx="6">
                  <c:v>0.22411249398936609</c:v>
                </c:pt>
                <c:pt idx="7">
                  <c:v>0.30728124012496205</c:v>
                </c:pt>
                <c:pt idx="8">
                  <c:v>0.47232736729034164</c:v>
                </c:pt>
                <c:pt idx="9">
                  <c:v>0.45597739625003575</c:v>
                </c:pt>
                <c:pt idx="10">
                  <c:v>0.58704338808267353</c:v>
                </c:pt>
                <c:pt idx="11">
                  <c:v>0.60105590412238552</c:v>
                </c:pt>
                <c:pt idx="12">
                  <c:v>0.54691275439137899</c:v>
                </c:pt>
                <c:pt idx="13">
                  <c:v>0.54546309824149442</c:v>
                </c:pt>
                <c:pt idx="14">
                  <c:v>0.47684344648280264</c:v>
                </c:pt>
                <c:pt idx="15">
                  <c:v>0.43476427424928749</c:v>
                </c:pt>
                <c:pt idx="16">
                  <c:v>0.3823084290607674</c:v>
                </c:pt>
                <c:pt idx="17">
                  <c:v>0.41493420237170586</c:v>
                </c:pt>
                <c:pt idx="18">
                  <c:v>0.37183315290206953</c:v>
                </c:pt>
                <c:pt idx="19">
                  <c:v>0.40015420333767215</c:v>
                </c:pt>
                <c:pt idx="20">
                  <c:v>0.60962284091478169</c:v>
                </c:pt>
                <c:pt idx="21">
                  <c:v>0.69690887754650654</c:v>
                </c:pt>
                <c:pt idx="22">
                  <c:v>0.77188088338394401</c:v>
                </c:pt>
                <c:pt idx="23">
                  <c:v>0.6964161901602971</c:v>
                </c:pt>
                <c:pt idx="24">
                  <c:v>0.64253543151058179</c:v>
                </c:pt>
                <c:pt idx="25">
                  <c:v>0.61372371574038131</c:v>
                </c:pt>
                <c:pt idx="26">
                  <c:v>0.61541562394466531</c:v>
                </c:pt>
                <c:pt idx="27">
                  <c:v>0.68024724931761671</c:v>
                </c:pt>
                <c:pt idx="28">
                  <c:v>0.75787939152861439</c:v>
                </c:pt>
                <c:pt idx="29">
                  <c:v>0.6048928314593871</c:v>
                </c:pt>
                <c:pt idx="30">
                  <c:v>0.59034936527237825</c:v>
                </c:pt>
                <c:pt idx="31">
                  <c:v>0.67817642611271389</c:v>
                </c:pt>
                <c:pt idx="32">
                  <c:v>0.62287012073644721</c:v>
                </c:pt>
                <c:pt idx="33">
                  <c:v>0.68343224364104072</c:v>
                </c:pt>
                <c:pt idx="34">
                  <c:v>0.63680835582790341</c:v>
                </c:pt>
                <c:pt idx="35">
                  <c:v>0.70609342426452393</c:v>
                </c:pt>
                <c:pt idx="36">
                  <c:v>0.71541815076949178</c:v>
                </c:pt>
                <c:pt idx="37">
                  <c:v>0.66554514127181563</c:v>
                </c:pt>
                <c:pt idx="38">
                  <c:v>0.60691397954139203</c:v>
                </c:pt>
                <c:pt idx="39">
                  <c:v>0.55388553630267789</c:v>
                </c:pt>
                <c:pt idx="40">
                  <c:v>0.69780929538972969</c:v>
                </c:pt>
                <c:pt idx="41">
                  <c:v>0.68074255866273137</c:v>
                </c:pt>
                <c:pt idx="42">
                  <c:v>0.6407251862410922</c:v>
                </c:pt>
                <c:pt idx="43">
                  <c:v>0.64280628674890283</c:v>
                </c:pt>
                <c:pt idx="44">
                  <c:v>0.61466428236107251</c:v>
                </c:pt>
                <c:pt idx="45">
                  <c:v>0.58902337507618929</c:v>
                </c:pt>
                <c:pt idx="46">
                  <c:v>0.6061276056249203</c:v>
                </c:pt>
                <c:pt idx="47">
                  <c:v>0.59872797632973385</c:v>
                </c:pt>
                <c:pt idx="48">
                  <c:v>0.60280524245828115</c:v>
                </c:pt>
                <c:pt idx="49">
                  <c:v>0.57723117672098101</c:v>
                </c:pt>
                <c:pt idx="50">
                  <c:v>0.58232110741516996</c:v>
                </c:pt>
                <c:pt idx="51">
                  <c:v>0.5822093887695865</c:v>
                </c:pt>
                <c:pt idx="52">
                  <c:v>0.53525477647781372</c:v>
                </c:pt>
                <c:pt idx="53">
                  <c:v>0.52294018864631653</c:v>
                </c:pt>
                <c:pt idx="54">
                  <c:v>0.51062560081481934</c:v>
                </c:pt>
                <c:pt idx="55">
                  <c:v>0.51053422689437866</c:v>
                </c:pt>
                <c:pt idx="56">
                  <c:v>0.51044285297393799</c:v>
                </c:pt>
                <c:pt idx="57">
                  <c:v>0.52913832664489746</c:v>
                </c:pt>
                <c:pt idx="58">
                  <c:v>0.54706186056137085</c:v>
                </c:pt>
                <c:pt idx="59">
                  <c:v>0.5624537467956543</c:v>
                </c:pt>
                <c:pt idx="60">
                  <c:v>0.53952670097351074</c:v>
                </c:pt>
                <c:pt idx="61">
                  <c:v>0.53401190042495728</c:v>
                </c:pt>
                <c:pt idx="62">
                  <c:v>0.52578473091125488</c:v>
                </c:pt>
                <c:pt idx="63">
                  <c:v>0.50101578235626221</c:v>
                </c:pt>
                <c:pt idx="64">
                  <c:v>0.52359491586685181</c:v>
                </c:pt>
                <c:pt idx="65">
                  <c:v>0.45975050330162048</c:v>
                </c:pt>
                <c:pt idx="66">
                  <c:v>0.48362094163894653</c:v>
                </c:pt>
                <c:pt idx="67">
                  <c:v>0.48963326215744019</c:v>
                </c:pt>
                <c:pt idx="68">
                  <c:v>0.44211852550506592</c:v>
                </c:pt>
                <c:pt idx="69">
                  <c:v>0.45752266049385071</c:v>
                </c:pt>
                <c:pt idx="70">
                  <c:v>0.46084302663803101</c:v>
                </c:pt>
                <c:pt idx="71">
                  <c:v>0.40616005659103394</c:v>
                </c:pt>
                <c:pt idx="72">
                  <c:v>0.38909417390823364</c:v>
                </c:pt>
                <c:pt idx="73">
                  <c:v>0.3891226053237915</c:v>
                </c:pt>
                <c:pt idx="74">
                  <c:v>0.37210899591445923</c:v>
                </c:pt>
                <c:pt idx="75">
                  <c:v>0.37148910760879517</c:v>
                </c:pt>
                <c:pt idx="76">
                  <c:v>0.41058701276779175</c:v>
                </c:pt>
                <c:pt idx="77">
                  <c:v>0.39649549126625061</c:v>
                </c:pt>
                <c:pt idx="78">
                  <c:v>0.37481722235679626</c:v>
                </c:pt>
                <c:pt idx="79">
                  <c:v>0.40053263306617737</c:v>
                </c:pt>
                <c:pt idx="80">
                  <c:v>0.38255223631858826</c:v>
                </c:pt>
                <c:pt idx="81">
                  <c:v>0.37981897592544556</c:v>
                </c:pt>
                <c:pt idx="82">
                  <c:v>0.38034474849700928</c:v>
                </c:pt>
                <c:pt idx="83">
                  <c:v>0.40711149573326111</c:v>
                </c:pt>
                <c:pt idx="84">
                  <c:v>0.43194553256034851</c:v>
                </c:pt>
                <c:pt idx="85">
                  <c:v>0.43800333142280579</c:v>
                </c:pt>
                <c:pt idx="86">
                  <c:v>0.43771502375602722</c:v>
                </c:pt>
                <c:pt idx="87">
                  <c:v>0.39591583609580994</c:v>
                </c:pt>
                <c:pt idx="88">
                  <c:v>0.39071083068847656</c:v>
                </c:pt>
                <c:pt idx="89">
                  <c:v>0.37303367257118225</c:v>
                </c:pt>
                <c:pt idx="90">
                  <c:v>0.37259814143180847</c:v>
                </c:pt>
                <c:pt idx="91">
                  <c:v>0.38395482301712036</c:v>
                </c:pt>
                <c:pt idx="92">
                  <c:v>0.35141724348068237</c:v>
                </c:pt>
                <c:pt idx="93">
                  <c:v>0.34123283624649048</c:v>
                </c:pt>
                <c:pt idx="94">
                  <c:v>0.32484707236289978</c:v>
                </c:pt>
                <c:pt idx="95">
                  <c:v>0.32411134243011475</c:v>
                </c:pt>
                <c:pt idx="96">
                  <c:v>0.32713931798934937</c:v>
                </c:pt>
                <c:pt idx="97">
                  <c:v>0.32696792483329773</c:v>
                </c:pt>
                <c:pt idx="98">
                  <c:v>0.35231220722198486</c:v>
                </c:pt>
                <c:pt idx="99">
                  <c:v>0.30321398377418518</c:v>
                </c:pt>
                <c:pt idx="100">
                  <c:v>0.29144716262817383</c:v>
                </c:pt>
                <c:pt idx="101">
                  <c:v>0.30012321472167969</c:v>
                </c:pt>
                <c:pt idx="102">
                  <c:v>0.28428804874420166</c:v>
                </c:pt>
                <c:pt idx="103">
                  <c:v>0.37143170833587646</c:v>
                </c:pt>
                <c:pt idx="104">
                  <c:v>0.34793379902839661</c:v>
                </c:pt>
                <c:pt idx="105">
                  <c:v>0.36051586270332336</c:v>
                </c:pt>
                <c:pt idx="106">
                  <c:v>0.36643889546394348</c:v>
                </c:pt>
                <c:pt idx="107">
                  <c:v>0.32350683212280273</c:v>
                </c:pt>
                <c:pt idx="108">
                  <c:v>0.29469513893127441</c:v>
                </c:pt>
                <c:pt idx="109">
                  <c:v>0.30497103929519653</c:v>
                </c:pt>
                <c:pt idx="110">
                  <c:v>0.30507567524909973</c:v>
                </c:pt>
              </c:numCache>
            </c:numRef>
          </c:val>
          <c:smooth val="0"/>
        </c:ser>
        <c:ser>
          <c:idx val="1"/>
          <c:order val="1"/>
          <c:tx>
            <c:v>Les 0,1% les plus riches</c:v>
          </c:tx>
          <c:spPr>
            <a:ln w="38100">
              <a:solidFill>
                <a:srgbClr val="7030A0"/>
              </a:solidFill>
            </a:ln>
          </c:spPr>
          <c:marker>
            <c:symbol val="circle"/>
            <c:size val="7"/>
            <c:spPr>
              <a:solidFill>
                <a:srgbClr val="7030A0"/>
              </a:solidFill>
              <a:ln>
                <a:solidFill>
                  <a:srgbClr val="7030A0"/>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DataG22!$J$10:$J$120</c:f>
              <c:numCache>
                <c:formatCode>0.0%</c:formatCode>
                <c:ptCount val="111"/>
                <c:pt idx="0">
                  <c:v>0.1</c:v>
                </c:pt>
                <c:pt idx="3">
                  <c:v>0.18772893216099851</c:v>
                </c:pt>
                <c:pt idx="4">
                  <c:v>0.21130600322830262</c:v>
                </c:pt>
                <c:pt idx="5">
                  <c:v>0.2143979426906838</c:v>
                </c:pt>
                <c:pt idx="6">
                  <c:v>0.17734261389204625</c:v>
                </c:pt>
                <c:pt idx="7">
                  <c:v>0.22492844099599374</c:v>
                </c:pt>
                <c:pt idx="8">
                  <c:v>0.33673916901783207</c:v>
                </c:pt>
                <c:pt idx="9">
                  <c:v>0.31160812073578381</c:v>
                </c:pt>
                <c:pt idx="10">
                  <c:v>0.36666850797978173</c:v>
                </c:pt>
                <c:pt idx="11">
                  <c:v>0.37741715235698386</c:v>
                </c:pt>
                <c:pt idx="12">
                  <c:v>0.36658596705595148</c:v>
                </c:pt>
                <c:pt idx="13">
                  <c:v>0.37538600101676878</c:v>
                </c:pt>
                <c:pt idx="14">
                  <c:v>0.34068009817014505</c:v>
                </c:pt>
                <c:pt idx="15">
                  <c:v>0.33429453694244105</c:v>
                </c:pt>
                <c:pt idx="16">
                  <c:v>0.31678759007921098</c:v>
                </c:pt>
                <c:pt idx="17">
                  <c:v>0.33558843053413406</c:v>
                </c:pt>
                <c:pt idx="18">
                  <c:v>0.32376621994372606</c:v>
                </c:pt>
                <c:pt idx="19">
                  <c:v>0.3525822201216281</c:v>
                </c:pt>
                <c:pt idx="20">
                  <c:v>0.4588573483932884</c:v>
                </c:pt>
                <c:pt idx="21">
                  <c:v>0.53608375195885116</c:v>
                </c:pt>
                <c:pt idx="22">
                  <c:v>0.5937545256799569</c:v>
                </c:pt>
                <c:pt idx="23">
                  <c:v>0.53570476166176695</c:v>
                </c:pt>
                <c:pt idx="24">
                  <c:v>0.49425802423890902</c:v>
                </c:pt>
                <c:pt idx="25">
                  <c:v>0.47209516595413947</c:v>
                </c:pt>
                <c:pt idx="26">
                  <c:v>0.47339663380358871</c:v>
                </c:pt>
                <c:pt idx="27">
                  <c:v>0.52326711485970512</c:v>
                </c:pt>
                <c:pt idx="28">
                  <c:v>0.58298414732970338</c:v>
                </c:pt>
                <c:pt idx="29">
                  <c:v>0.46530217804568236</c:v>
                </c:pt>
                <c:pt idx="30">
                  <c:v>0.45411489636336783</c:v>
                </c:pt>
                <c:pt idx="31">
                  <c:v>0.53088826386307342</c:v>
                </c:pt>
                <c:pt idx="32">
                  <c:v>0.53858490300956574</c:v>
                </c:pt>
                <c:pt idx="33">
                  <c:v>0.58951049818142276</c:v>
                </c:pt>
                <c:pt idx="34">
                  <c:v>0.57003820889850343</c:v>
                </c:pt>
                <c:pt idx="35">
                  <c:v>0.59891537161274233</c:v>
                </c:pt>
                <c:pt idx="36">
                  <c:v>0.59706664676189236</c:v>
                </c:pt>
                <c:pt idx="37">
                  <c:v>0.58579959871193676</c:v>
                </c:pt>
                <c:pt idx="38">
                  <c:v>0.53249267797352484</c:v>
                </c:pt>
                <c:pt idx="39">
                  <c:v>0.48760967746859268</c:v>
                </c:pt>
                <c:pt idx="40">
                  <c:v>0.56882778607055651</c:v>
                </c:pt>
                <c:pt idx="41">
                  <c:v>0.60573046982465228</c:v>
                </c:pt>
                <c:pt idx="42">
                  <c:v>0.55819959789125639</c:v>
                </c:pt>
                <c:pt idx="43">
                  <c:v>0.57914018847891624</c:v>
                </c:pt>
                <c:pt idx="44">
                  <c:v>0.55394763911584699</c:v>
                </c:pt>
                <c:pt idx="45">
                  <c:v>0.55128882196037954</c:v>
                </c:pt>
                <c:pt idx="46">
                  <c:v>0.56277439486713698</c:v>
                </c:pt>
                <c:pt idx="47">
                  <c:v>0.54934833418230355</c:v>
                </c:pt>
                <c:pt idx="48">
                  <c:v>0.55100161067780151</c:v>
                </c:pt>
                <c:pt idx="49">
                  <c:v>0.53350443670021652</c:v>
                </c:pt>
                <c:pt idx="50">
                  <c:v>0.54546008688007719</c:v>
                </c:pt>
                <c:pt idx="51">
                  <c:v>0.54988327485891864</c:v>
                </c:pt>
                <c:pt idx="52">
                  <c:v>0.5077064037322998</c:v>
                </c:pt>
                <c:pt idx="53">
                  <c:v>0.49785363674163818</c:v>
                </c:pt>
                <c:pt idx="54">
                  <c:v>0.48800086975097656</c:v>
                </c:pt>
                <c:pt idx="55">
                  <c:v>0.48849275708198547</c:v>
                </c:pt>
                <c:pt idx="56">
                  <c:v>0.48898464441299438</c:v>
                </c:pt>
                <c:pt idx="57">
                  <c:v>0.50665634870529175</c:v>
                </c:pt>
                <c:pt idx="58">
                  <c:v>0.52684348821640015</c:v>
                </c:pt>
                <c:pt idx="59">
                  <c:v>0.54247558116912842</c:v>
                </c:pt>
                <c:pt idx="60">
                  <c:v>0.51029676198959351</c:v>
                </c:pt>
                <c:pt idx="61">
                  <c:v>0.4985053539276123</c:v>
                </c:pt>
                <c:pt idx="62">
                  <c:v>0.49472406506538391</c:v>
                </c:pt>
                <c:pt idx="63">
                  <c:v>0.46645820140838623</c:v>
                </c:pt>
                <c:pt idx="64">
                  <c:v>0.48637032508850098</c:v>
                </c:pt>
                <c:pt idx="65">
                  <c:v>0.42825537919998169</c:v>
                </c:pt>
                <c:pt idx="66">
                  <c:v>0.45750591158866882</c:v>
                </c:pt>
                <c:pt idx="67">
                  <c:v>0.45478841662406921</c:v>
                </c:pt>
                <c:pt idx="68">
                  <c:v>0.4259774386882782</c:v>
                </c:pt>
                <c:pt idx="69">
                  <c:v>0.42890802025794983</c:v>
                </c:pt>
                <c:pt idx="70">
                  <c:v>0.4350532591342926</c:v>
                </c:pt>
                <c:pt idx="71">
                  <c:v>0.39023920893669128</c:v>
                </c:pt>
                <c:pt idx="72">
                  <c:v>0.37167838215827942</c:v>
                </c:pt>
                <c:pt idx="73">
                  <c:v>0.37040683627128601</c:v>
                </c:pt>
                <c:pt idx="74">
                  <c:v>0.34267953038215637</c:v>
                </c:pt>
                <c:pt idx="75">
                  <c:v>0.35157129168510437</c:v>
                </c:pt>
                <c:pt idx="76">
                  <c:v>0.37690320611000061</c:v>
                </c:pt>
                <c:pt idx="77">
                  <c:v>0.36423653364181519</c:v>
                </c:pt>
                <c:pt idx="78">
                  <c:v>0.35206300020217896</c:v>
                </c:pt>
                <c:pt idx="79">
                  <c:v>0.35943248867988586</c:v>
                </c:pt>
                <c:pt idx="80">
                  <c:v>0.35208609700202942</c:v>
                </c:pt>
                <c:pt idx="81">
                  <c:v>0.35684037208557129</c:v>
                </c:pt>
                <c:pt idx="82">
                  <c:v>0.36250799894332886</c:v>
                </c:pt>
                <c:pt idx="83">
                  <c:v>0.39240527153015137</c:v>
                </c:pt>
                <c:pt idx="84">
                  <c:v>0.4063052237033844</c:v>
                </c:pt>
                <c:pt idx="85">
                  <c:v>0.41524526476860046</c:v>
                </c:pt>
                <c:pt idx="86">
                  <c:v>0.41677632927894592</c:v>
                </c:pt>
                <c:pt idx="87">
                  <c:v>0.38707086443901062</c:v>
                </c:pt>
                <c:pt idx="88">
                  <c:v>0.39116930961608887</c:v>
                </c:pt>
                <c:pt idx="89">
                  <c:v>0.37834480404853821</c:v>
                </c:pt>
                <c:pt idx="90">
                  <c:v>0.37466490268707275</c:v>
                </c:pt>
                <c:pt idx="91">
                  <c:v>0.37773352861404419</c:v>
                </c:pt>
                <c:pt idx="92">
                  <c:v>0.34218829870223999</c:v>
                </c:pt>
                <c:pt idx="93">
                  <c:v>0.33115383982658386</c:v>
                </c:pt>
                <c:pt idx="94">
                  <c:v>0.32262369990348816</c:v>
                </c:pt>
                <c:pt idx="95">
                  <c:v>0.32828807830810547</c:v>
                </c:pt>
                <c:pt idx="96">
                  <c:v>0.33215397596359253</c:v>
                </c:pt>
                <c:pt idx="97">
                  <c:v>0.33683159947395325</c:v>
                </c:pt>
                <c:pt idx="98">
                  <c:v>0.35820633172988892</c:v>
                </c:pt>
                <c:pt idx="99">
                  <c:v>0.30606544017791748</c:v>
                </c:pt>
                <c:pt idx="100">
                  <c:v>0.29690578579902649</c:v>
                </c:pt>
                <c:pt idx="101">
                  <c:v>0.30479133129119873</c:v>
                </c:pt>
                <c:pt idx="102">
                  <c:v>0.29524201154708862</c:v>
                </c:pt>
                <c:pt idx="103">
                  <c:v>0.35798722505569458</c:v>
                </c:pt>
                <c:pt idx="104">
                  <c:v>0.34125533699989319</c:v>
                </c:pt>
                <c:pt idx="105">
                  <c:v>0.35337170958518982</c:v>
                </c:pt>
                <c:pt idx="106">
                  <c:v>0.35623708367347717</c:v>
                </c:pt>
                <c:pt idx="107">
                  <c:v>0.33901908993721008</c:v>
                </c:pt>
                <c:pt idx="108">
                  <c:v>0.31354746222496033</c:v>
                </c:pt>
                <c:pt idx="109">
                  <c:v>0.32149496674537659</c:v>
                </c:pt>
                <c:pt idx="110">
                  <c:v>0.321571946144104</c:v>
                </c:pt>
              </c:numCache>
            </c:numRef>
          </c:val>
          <c:smooth val="0"/>
        </c:ser>
        <c:ser>
          <c:idx val="4"/>
          <c:order val="2"/>
          <c:tx>
            <c:v>Les 1% les plus riches</c:v>
          </c:tx>
          <c:spPr>
            <a:ln w="38100">
              <a:solidFill>
                <a:schemeClr val="accent6"/>
              </a:solidFill>
            </a:ln>
          </c:spPr>
          <c:marker>
            <c:symbol val="diamond"/>
            <c:size val="8"/>
            <c:spPr>
              <a:solidFill>
                <a:schemeClr val="accent6"/>
              </a:solidFill>
              <a:ln>
                <a:solidFill>
                  <a:schemeClr val="accent6"/>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DataG22!$H$10:$H$120</c:f>
              <c:numCache>
                <c:formatCode>0.0%</c:formatCode>
                <c:ptCount val="111"/>
                <c:pt idx="0">
                  <c:v>0.09</c:v>
                </c:pt>
                <c:pt idx="3">
                  <c:v>0.14263822515571881</c:v>
                </c:pt>
                <c:pt idx="4">
                  <c:v>0.15858771582824935</c:v>
                </c:pt>
                <c:pt idx="5">
                  <c:v>0.16852600665062456</c:v>
                </c:pt>
                <c:pt idx="6">
                  <c:v>0.14431260080417574</c:v>
                </c:pt>
                <c:pt idx="7">
                  <c:v>0.16928376070881315</c:v>
                </c:pt>
                <c:pt idx="8">
                  <c:v>0.2367206622225923</c:v>
                </c:pt>
                <c:pt idx="9">
                  <c:v>0.21729954011181893</c:v>
                </c:pt>
                <c:pt idx="10">
                  <c:v>0.23228670241314664</c:v>
                </c:pt>
                <c:pt idx="11">
                  <c:v>0.24454120278115515</c:v>
                </c:pt>
                <c:pt idx="12">
                  <c:v>0.23859168558704288</c:v>
                </c:pt>
                <c:pt idx="13">
                  <c:v>0.24867417606983888</c:v>
                </c:pt>
                <c:pt idx="14">
                  <c:v>0.23017285685411754</c:v>
                </c:pt>
                <c:pt idx="15">
                  <c:v>0.22518406068974611</c:v>
                </c:pt>
                <c:pt idx="16">
                  <c:v>0.22129715747077688</c:v>
                </c:pt>
                <c:pt idx="17">
                  <c:v>0.22563590388282972</c:v>
                </c:pt>
                <c:pt idx="18">
                  <c:v>0.22499312469297156</c:v>
                </c:pt>
                <c:pt idx="19">
                  <c:v>0.2423573471397617</c:v>
                </c:pt>
                <c:pt idx="20">
                  <c:v>0.28106813147066118</c:v>
                </c:pt>
                <c:pt idx="21">
                  <c:v>0.29134357341759881</c:v>
                </c:pt>
                <c:pt idx="22">
                  <c:v>0.33843277387964649</c:v>
                </c:pt>
                <c:pt idx="23">
                  <c:v>0.33285567799020527</c:v>
                </c:pt>
                <c:pt idx="24">
                  <c:v>0.29922235622354448</c:v>
                </c:pt>
                <c:pt idx="25">
                  <c:v>0.29038781901700139</c:v>
                </c:pt>
                <c:pt idx="26">
                  <c:v>0.29913840339041176</c:v>
                </c:pt>
                <c:pt idx="27">
                  <c:v>0.32265534786654843</c:v>
                </c:pt>
                <c:pt idx="28">
                  <c:v>0.34157701945683439</c:v>
                </c:pt>
                <c:pt idx="29">
                  <c:v>0.28446754077390729</c:v>
                </c:pt>
                <c:pt idx="30">
                  <c:v>0.30210603694790461</c:v>
                </c:pt>
                <c:pt idx="31">
                  <c:v>0.38011688653734776</c:v>
                </c:pt>
                <c:pt idx="32">
                  <c:v>0.42826567032324686</c:v>
                </c:pt>
                <c:pt idx="33">
                  <c:v>0.49168618271326314</c:v>
                </c:pt>
                <c:pt idx="34">
                  <c:v>0.47374030279264701</c:v>
                </c:pt>
                <c:pt idx="35">
                  <c:v>0.47882247276294965</c:v>
                </c:pt>
                <c:pt idx="36">
                  <c:v>0.4482749611980244</c:v>
                </c:pt>
                <c:pt idx="37">
                  <c:v>0.45979288254872025</c:v>
                </c:pt>
                <c:pt idx="38">
                  <c:v>0.41610825411393182</c:v>
                </c:pt>
                <c:pt idx="39">
                  <c:v>0.38537380322289189</c:v>
                </c:pt>
                <c:pt idx="40">
                  <c:v>0.45102551863814422</c:v>
                </c:pt>
                <c:pt idx="41">
                  <c:v>0.48568399069167706</c:v>
                </c:pt>
                <c:pt idx="42">
                  <c:v>0.46256043971556748</c:v>
                </c:pt>
                <c:pt idx="43">
                  <c:v>0.46585679555919879</c:v>
                </c:pt>
                <c:pt idx="44">
                  <c:v>0.43660191416499222</c:v>
                </c:pt>
                <c:pt idx="45">
                  <c:v>0.44012705318178985</c:v>
                </c:pt>
                <c:pt idx="46">
                  <c:v>0.44962526813238773</c:v>
                </c:pt>
                <c:pt idx="47">
                  <c:v>0.43767474262054146</c:v>
                </c:pt>
                <c:pt idx="48">
                  <c:v>0.42932698899421201</c:v>
                </c:pt>
                <c:pt idx="49">
                  <c:v>0.43285849213181998</c:v>
                </c:pt>
                <c:pt idx="50">
                  <c:v>0.440339797080255</c:v>
                </c:pt>
                <c:pt idx="51">
                  <c:v>0.44430661229471635</c:v>
                </c:pt>
                <c:pt idx="52">
                  <c:v>0.42331892251968384</c:v>
                </c:pt>
                <c:pt idx="53">
                  <c:v>0.41591678559780121</c:v>
                </c:pt>
                <c:pt idx="54">
                  <c:v>0.40851464867591858</c:v>
                </c:pt>
                <c:pt idx="55">
                  <c:v>0.41128331422805786</c:v>
                </c:pt>
                <c:pt idx="56">
                  <c:v>0.41405197978019714</c:v>
                </c:pt>
                <c:pt idx="57">
                  <c:v>0.42599844932556152</c:v>
                </c:pt>
                <c:pt idx="58">
                  <c:v>0.44864964485168457</c:v>
                </c:pt>
                <c:pt idx="59">
                  <c:v>0.4593738317489624</c:v>
                </c:pt>
                <c:pt idx="60">
                  <c:v>0.42582458257675171</c:v>
                </c:pt>
                <c:pt idx="61">
                  <c:v>0.41631850600242615</c:v>
                </c:pt>
                <c:pt idx="62">
                  <c:v>0.42067891359329224</c:v>
                </c:pt>
                <c:pt idx="63">
                  <c:v>0.39761832356452942</c:v>
                </c:pt>
                <c:pt idx="64">
                  <c:v>0.41139543056488037</c:v>
                </c:pt>
                <c:pt idx="65">
                  <c:v>0.37718740105628967</c:v>
                </c:pt>
                <c:pt idx="66">
                  <c:v>0.39761632680892944</c:v>
                </c:pt>
                <c:pt idx="67">
                  <c:v>0.39742887020111084</c:v>
                </c:pt>
                <c:pt idx="68">
                  <c:v>0.37663710117340088</c:v>
                </c:pt>
                <c:pt idx="69">
                  <c:v>0.38052761554718018</c:v>
                </c:pt>
                <c:pt idx="70">
                  <c:v>0.38540521264076233</c:v>
                </c:pt>
                <c:pt idx="71">
                  <c:v>0.35539060831069946</c:v>
                </c:pt>
                <c:pt idx="72">
                  <c:v>0.34000930190086365</c:v>
                </c:pt>
                <c:pt idx="73">
                  <c:v>0.32801327109336853</c:v>
                </c:pt>
                <c:pt idx="74">
                  <c:v>0.30657601356506348</c:v>
                </c:pt>
                <c:pt idx="75">
                  <c:v>0.31667837500572205</c:v>
                </c:pt>
                <c:pt idx="76">
                  <c:v>0.32658964395523071</c:v>
                </c:pt>
                <c:pt idx="77">
                  <c:v>0.33437842130661011</c:v>
                </c:pt>
                <c:pt idx="78">
                  <c:v>0.32356515526771545</c:v>
                </c:pt>
                <c:pt idx="79">
                  <c:v>0.33120930194854736</c:v>
                </c:pt>
                <c:pt idx="80">
                  <c:v>0.32704287767410278</c:v>
                </c:pt>
                <c:pt idx="81">
                  <c:v>0.32746553421020508</c:v>
                </c:pt>
                <c:pt idx="82">
                  <c:v>0.32753127813339233</c:v>
                </c:pt>
                <c:pt idx="83">
                  <c:v>0.34740525484085083</c:v>
                </c:pt>
                <c:pt idx="84">
                  <c:v>0.35905119776725769</c:v>
                </c:pt>
                <c:pt idx="85">
                  <c:v>0.36291542649269104</c:v>
                </c:pt>
                <c:pt idx="86">
                  <c:v>0.36871078610420227</c:v>
                </c:pt>
                <c:pt idx="87">
                  <c:v>0.35836637020111084</c:v>
                </c:pt>
                <c:pt idx="88">
                  <c:v>0.35901439189910889</c:v>
                </c:pt>
                <c:pt idx="89">
                  <c:v>0.35112878680229187</c:v>
                </c:pt>
                <c:pt idx="90">
                  <c:v>0.35036110877990723</c:v>
                </c:pt>
                <c:pt idx="91">
                  <c:v>0.34947952628135681</c:v>
                </c:pt>
                <c:pt idx="92">
                  <c:v>0.31868451833724976</c:v>
                </c:pt>
                <c:pt idx="93">
                  <c:v>0.30970746278762817</c:v>
                </c:pt>
                <c:pt idx="94">
                  <c:v>0.30425503849983215</c:v>
                </c:pt>
                <c:pt idx="95">
                  <c:v>0.31563809514045715</c:v>
                </c:pt>
                <c:pt idx="96">
                  <c:v>0.31971251964569092</c:v>
                </c:pt>
                <c:pt idx="97">
                  <c:v>0.32569888234138489</c:v>
                </c:pt>
                <c:pt idx="98">
                  <c:v>0.33828237652778625</c:v>
                </c:pt>
                <c:pt idx="99">
                  <c:v>0.29356762766838074</c:v>
                </c:pt>
                <c:pt idx="100">
                  <c:v>0.2862122654914856</c:v>
                </c:pt>
                <c:pt idx="101">
                  <c:v>0.29214084148406982</c:v>
                </c:pt>
                <c:pt idx="102">
                  <c:v>0.28589072823524475</c:v>
                </c:pt>
                <c:pt idx="103">
                  <c:v>0.32653740048408508</c:v>
                </c:pt>
                <c:pt idx="104">
                  <c:v>0.31601342558860779</c:v>
                </c:pt>
                <c:pt idx="105">
                  <c:v>0.32562783360481262</c:v>
                </c:pt>
                <c:pt idx="106">
                  <c:v>0.33129692077636719</c:v>
                </c:pt>
                <c:pt idx="107">
                  <c:v>0.32333573698997498</c:v>
                </c:pt>
                <c:pt idx="108">
                  <c:v>0.30004051327705383</c:v>
                </c:pt>
                <c:pt idx="109">
                  <c:v>0.30441048741340637</c:v>
                </c:pt>
                <c:pt idx="110">
                  <c:v>0.30443346500396729</c:v>
                </c:pt>
              </c:numCache>
            </c:numRef>
          </c:val>
          <c:smooth val="0"/>
        </c:ser>
        <c:ser>
          <c:idx val="2"/>
          <c:order val="3"/>
          <c:tx>
            <c:v>Ensemble de la population</c:v>
          </c:tx>
          <c:spPr>
            <a:ln w="41275">
              <a:solidFill>
                <a:schemeClr val="accent1"/>
              </a:solidFill>
            </a:ln>
          </c:spPr>
          <c:marker>
            <c:symbol val="circle"/>
            <c:size val="7"/>
            <c:spPr>
              <a:solidFill>
                <a:schemeClr val="accent1"/>
              </a:solidFill>
              <a:ln>
                <a:solidFill>
                  <a:schemeClr val="accent1"/>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DataG22!$B$10:$B$120</c:f>
              <c:numCache>
                <c:formatCode>0.0%</c:formatCode>
                <c:ptCount val="111"/>
                <c:pt idx="0">
                  <c:v>7.4999999999999997E-2</c:v>
                </c:pt>
                <c:pt idx="3">
                  <c:v>7.8409741135184383E-2</c:v>
                </c:pt>
                <c:pt idx="4">
                  <c:v>7.926742471260112E-2</c:v>
                </c:pt>
                <c:pt idx="5">
                  <c:v>7.9595314903723347E-2</c:v>
                </c:pt>
                <c:pt idx="6">
                  <c:v>8.1141274196480456E-2</c:v>
                </c:pt>
                <c:pt idx="7">
                  <c:v>8.8456510254672785E-2</c:v>
                </c:pt>
                <c:pt idx="8">
                  <c:v>0.10573415513669401</c:v>
                </c:pt>
                <c:pt idx="9">
                  <c:v>0.10819837367428055</c:v>
                </c:pt>
                <c:pt idx="10">
                  <c:v>0.1072899103519105</c:v>
                </c:pt>
                <c:pt idx="11">
                  <c:v>0.10527372386505798</c:v>
                </c:pt>
                <c:pt idx="12">
                  <c:v>9.8935951139362807E-2</c:v>
                </c:pt>
                <c:pt idx="13">
                  <c:v>0.1036467836670041</c:v>
                </c:pt>
                <c:pt idx="14">
                  <c:v>9.9665669239499627E-2</c:v>
                </c:pt>
                <c:pt idx="15">
                  <c:v>0.10222245281774467</c:v>
                </c:pt>
                <c:pt idx="16">
                  <c:v>0.10584672761041984</c:v>
                </c:pt>
                <c:pt idx="17">
                  <c:v>0.10274814433051861</c:v>
                </c:pt>
                <c:pt idx="18">
                  <c:v>0.10221454518187176</c:v>
                </c:pt>
                <c:pt idx="19">
                  <c:v>0.10799418141663393</c:v>
                </c:pt>
                <c:pt idx="20">
                  <c:v>0.11583634175691937</c:v>
                </c:pt>
                <c:pt idx="21">
                  <c:v>0.12294731222246802</c:v>
                </c:pt>
                <c:pt idx="22">
                  <c:v>0.15215992198927353</c:v>
                </c:pt>
                <c:pt idx="23">
                  <c:v>0.16907511497189576</c:v>
                </c:pt>
                <c:pt idx="24">
                  <c:v>0.15606498986844292</c:v>
                </c:pt>
                <c:pt idx="25">
                  <c:v>0.14828439743838268</c:v>
                </c:pt>
                <c:pt idx="26">
                  <c:v>0.15557390443019406</c:v>
                </c:pt>
                <c:pt idx="27">
                  <c:v>0.16756522890197731</c:v>
                </c:pt>
                <c:pt idx="28">
                  <c:v>0.17503376272595056</c:v>
                </c:pt>
                <c:pt idx="29">
                  <c:v>0.16402353940423464</c:v>
                </c:pt>
                <c:pt idx="30">
                  <c:v>0.17356915782688967</c:v>
                </c:pt>
                <c:pt idx="31">
                  <c:v>0.19910689937278428</c:v>
                </c:pt>
                <c:pt idx="32">
                  <c:v>0.20190862491057421</c:v>
                </c:pt>
                <c:pt idx="33">
                  <c:v>0.25107098979755355</c:v>
                </c:pt>
                <c:pt idx="34">
                  <c:v>0.24047766952897415</c:v>
                </c:pt>
                <c:pt idx="35">
                  <c:v>0.24942259838178543</c:v>
                </c:pt>
                <c:pt idx="36">
                  <c:v>0.24486743779314732</c:v>
                </c:pt>
                <c:pt idx="37">
                  <c:v>0.25258408269064608</c:v>
                </c:pt>
                <c:pt idx="38">
                  <c:v>0.23005608479237813</c:v>
                </c:pt>
                <c:pt idx="39">
                  <c:v>0.22089294152703309</c:v>
                </c:pt>
                <c:pt idx="40">
                  <c:v>0.24400343571720598</c:v>
                </c:pt>
                <c:pt idx="41">
                  <c:v>0.26209871406467383</c:v>
                </c:pt>
                <c:pt idx="42">
                  <c:v>0.26198346600596106</c:v>
                </c:pt>
                <c:pt idx="43">
                  <c:v>0.26182831349829572</c:v>
                </c:pt>
                <c:pt idx="44">
                  <c:v>0.24816293046771817</c:v>
                </c:pt>
                <c:pt idx="45">
                  <c:v>0.25538993807474542</c:v>
                </c:pt>
                <c:pt idx="46">
                  <c:v>0.2581332371632229</c:v>
                </c:pt>
                <c:pt idx="47">
                  <c:v>0.25911997171064582</c:v>
                </c:pt>
                <c:pt idx="48">
                  <c:v>0.25292330947152269</c:v>
                </c:pt>
                <c:pt idx="49">
                  <c:v>0.26436110154455134</c:v>
                </c:pt>
                <c:pt idx="50">
                  <c:v>0.27251523288884055</c:v>
                </c:pt>
                <c:pt idx="51">
                  <c:v>0.27066420180671275</c:v>
                </c:pt>
                <c:pt idx="52">
                  <c:v>0.27177467942237854</c:v>
                </c:pt>
                <c:pt idx="53">
                  <c:v>0.27691445106334811</c:v>
                </c:pt>
                <c:pt idx="54">
                  <c:v>0.26314324140548706</c:v>
                </c:pt>
                <c:pt idx="55">
                  <c:v>0.26251151692513652</c:v>
                </c:pt>
                <c:pt idx="56">
                  <c:v>0.26943671703338623</c:v>
                </c:pt>
                <c:pt idx="57">
                  <c:v>0.27319538593292236</c:v>
                </c:pt>
                <c:pt idx="58">
                  <c:v>0.28861156105995178</c:v>
                </c:pt>
                <c:pt idx="59">
                  <c:v>0.30058574676513672</c:v>
                </c:pt>
                <c:pt idx="60">
                  <c:v>0.28912138938903809</c:v>
                </c:pt>
                <c:pt idx="61">
                  <c:v>0.28381496667861938</c:v>
                </c:pt>
                <c:pt idx="62">
                  <c:v>0.29398533701896667</c:v>
                </c:pt>
                <c:pt idx="63">
                  <c:v>0.2953866720199585</c:v>
                </c:pt>
                <c:pt idx="64">
                  <c:v>0.30370309948921204</c:v>
                </c:pt>
                <c:pt idx="65">
                  <c:v>0.28792795538902283</c:v>
                </c:pt>
                <c:pt idx="66">
                  <c:v>0.29796579480171204</c:v>
                </c:pt>
                <c:pt idx="67">
                  <c:v>0.30001711845397949</c:v>
                </c:pt>
                <c:pt idx="68">
                  <c:v>0.29937633872032166</c:v>
                </c:pt>
                <c:pt idx="69">
                  <c:v>0.3029981255531311</c:v>
                </c:pt>
                <c:pt idx="70">
                  <c:v>0.30431064963340759</c:v>
                </c:pt>
                <c:pt idx="71">
                  <c:v>0.30962026119232178</c:v>
                </c:pt>
                <c:pt idx="72">
                  <c:v>0.29900655150413513</c:v>
                </c:pt>
                <c:pt idx="73">
                  <c:v>0.2928473949432373</c:v>
                </c:pt>
                <c:pt idx="74">
                  <c:v>0.28919276595115662</c:v>
                </c:pt>
                <c:pt idx="75">
                  <c:v>0.29383862018585205</c:v>
                </c:pt>
                <c:pt idx="76">
                  <c:v>0.29393428564071655</c:v>
                </c:pt>
                <c:pt idx="77">
                  <c:v>0.3055361807346344</c:v>
                </c:pt>
                <c:pt idx="78">
                  <c:v>0.30171748995780945</c:v>
                </c:pt>
                <c:pt idx="79">
                  <c:v>0.30850544571876526</c:v>
                </c:pt>
                <c:pt idx="80">
                  <c:v>0.30796894431114197</c:v>
                </c:pt>
                <c:pt idx="81">
                  <c:v>0.3079400360584259</c:v>
                </c:pt>
                <c:pt idx="82">
                  <c:v>0.30668920278549194</c:v>
                </c:pt>
                <c:pt idx="83">
                  <c:v>0.31006217002868652</c:v>
                </c:pt>
                <c:pt idx="84">
                  <c:v>0.31392365694046021</c:v>
                </c:pt>
                <c:pt idx="85">
                  <c:v>0.31543612480163574</c:v>
                </c:pt>
                <c:pt idx="86">
                  <c:v>0.31727048754692078</c:v>
                </c:pt>
                <c:pt idx="87">
                  <c:v>0.31665286421775818</c:v>
                </c:pt>
                <c:pt idx="88">
                  <c:v>0.31549310684204102</c:v>
                </c:pt>
                <c:pt idx="89">
                  <c:v>0.31348919868469238</c:v>
                </c:pt>
                <c:pt idx="90">
                  <c:v>0.31362664699554443</c:v>
                </c:pt>
                <c:pt idx="91">
                  <c:v>0.31065455079078674</c:v>
                </c:pt>
                <c:pt idx="92">
                  <c:v>0.28980925679206848</c:v>
                </c:pt>
                <c:pt idx="93">
                  <c:v>0.28401857614517212</c:v>
                </c:pt>
                <c:pt idx="94">
                  <c:v>0.28298431634902954</c:v>
                </c:pt>
                <c:pt idx="95">
                  <c:v>0.29328450560569763</c:v>
                </c:pt>
                <c:pt idx="96">
                  <c:v>0.29873362183570862</c:v>
                </c:pt>
                <c:pt idx="97">
                  <c:v>0.30176228284835815</c:v>
                </c:pt>
                <c:pt idx="98">
                  <c:v>0.30355197191238403</c:v>
                </c:pt>
                <c:pt idx="99">
                  <c:v>0.27421864867210388</c:v>
                </c:pt>
                <c:pt idx="100">
                  <c:v>0.27484923601150513</c:v>
                </c:pt>
                <c:pt idx="101">
                  <c:v>0.27624055743217468</c:v>
                </c:pt>
                <c:pt idx="102">
                  <c:v>0.27172380685806274</c:v>
                </c:pt>
                <c:pt idx="103">
                  <c:v>0.29469090700149536</c:v>
                </c:pt>
                <c:pt idx="104">
                  <c:v>0.29388949275016785</c:v>
                </c:pt>
                <c:pt idx="105">
                  <c:v>0.2984326183795929</c:v>
                </c:pt>
                <c:pt idx="106">
                  <c:v>0.29997387528419495</c:v>
                </c:pt>
                <c:pt idx="107">
                  <c:v>0.2929195761680603</c:v>
                </c:pt>
                <c:pt idx="108">
                  <c:v>0.27818372845649719</c:v>
                </c:pt>
                <c:pt idx="109">
                  <c:v>0.27816957235336304</c:v>
                </c:pt>
                <c:pt idx="110">
                  <c:v>0.27818182110786438</c:v>
                </c:pt>
              </c:numCache>
            </c:numRef>
          </c:val>
          <c:smooth val="0"/>
        </c:ser>
        <c:ser>
          <c:idx val="3"/>
          <c:order val="4"/>
          <c:tx>
            <c:v>Les 90% les moins riches</c:v>
          </c:tx>
          <c:spPr>
            <a:ln w="38100">
              <a:solidFill>
                <a:srgbClr val="C00000"/>
              </a:solidFill>
            </a:ln>
          </c:spPr>
          <c:marker>
            <c:symbol val="triangle"/>
            <c:size val="8"/>
            <c:spPr>
              <a:solidFill>
                <a:srgbClr val="C00000"/>
              </a:solidFill>
              <a:ln>
                <a:solidFill>
                  <a:srgbClr val="C00000"/>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DataG22!$C$10:$C$120</c:f>
              <c:numCache>
                <c:formatCode>0.0%</c:formatCode>
                <c:ptCount val="111"/>
                <c:pt idx="0">
                  <c:v>0.06</c:v>
                </c:pt>
                <c:pt idx="3">
                  <c:v>6.3840228934002582E-2</c:v>
                </c:pt>
                <c:pt idx="4">
                  <c:v>5.8233752526736314E-2</c:v>
                </c:pt>
                <c:pt idx="5">
                  <c:v>5.6428621504436838E-2</c:v>
                </c:pt>
                <c:pt idx="6">
                  <c:v>6.470739372881372E-2</c:v>
                </c:pt>
                <c:pt idx="7">
                  <c:v>6.9239172228521759E-2</c:v>
                </c:pt>
                <c:pt idx="8">
                  <c:v>7.338276391992038E-2</c:v>
                </c:pt>
                <c:pt idx="9">
                  <c:v>7.6620063724249413E-2</c:v>
                </c:pt>
                <c:pt idx="10">
                  <c:v>7.6787367941755003E-2</c:v>
                </c:pt>
                <c:pt idx="11">
                  <c:v>7.3093747808660736E-2</c:v>
                </c:pt>
                <c:pt idx="12">
                  <c:v>6.8333943254132945E-2</c:v>
                </c:pt>
                <c:pt idx="13">
                  <c:v>6.7703238421291306E-2</c:v>
                </c:pt>
                <c:pt idx="14">
                  <c:v>6.6125557752132941E-2</c:v>
                </c:pt>
                <c:pt idx="15">
                  <c:v>6.7266703643475825E-2</c:v>
                </c:pt>
                <c:pt idx="16">
                  <c:v>7.1389751163596998E-2</c:v>
                </c:pt>
                <c:pt idx="17">
                  <c:v>6.9164836911922364E-2</c:v>
                </c:pt>
                <c:pt idx="18">
                  <c:v>6.8005887283088637E-2</c:v>
                </c:pt>
                <c:pt idx="19">
                  <c:v>7.1181702371123909E-2</c:v>
                </c:pt>
                <c:pt idx="20">
                  <c:v>7.6974211281769858E-2</c:v>
                </c:pt>
                <c:pt idx="21">
                  <c:v>8.8070525174755637E-2</c:v>
                </c:pt>
                <c:pt idx="22">
                  <c:v>0.10680219544214201</c:v>
                </c:pt>
                <c:pt idx="23">
                  <c:v>0.12933183955439001</c:v>
                </c:pt>
                <c:pt idx="24">
                  <c:v>0.12997775784948901</c:v>
                </c:pt>
                <c:pt idx="25">
                  <c:v>0.119319357164013</c:v>
                </c:pt>
                <c:pt idx="26">
                  <c:v>0.12139311328947899</c:v>
                </c:pt>
                <c:pt idx="27">
                  <c:v>0.135713879097144</c:v>
                </c:pt>
                <c:pt idx="28">
                  <c:v>0.14820578411825</c:v>
                </c:pt>
                <c:pt idx="29">
                  <c:v>0.14583025415189199</c:v>
                </c:pt>
                <c:pt idx="30">
                  <c:v>0.15540812742723425</c:v>
                </c:pt>
                <c:pt idx="31">
                  <c:v>0.14881655559996701</c:v>
                </c:pt>
                <c:pt idx="32">
                  <c:v>0.12595400732283996</c:v>
                </c:pt>
                <c:pt idx="33">
                  <c:v>0.16705106625879937</c:v>
                </c:pt>
                <c:pt idx="34">
                  <c:v>0.1738307148808243</c:v>
                </c:pt>
                <c:pt idx="35">
                  <c:v>0.18882522666908644</c:v>
                </c:pt>
                <c:pt idx="36">
                  <c:v>0.19608892134589986</c:v>
                </c:pt>
                <c:pt idx="37">
                  <c:v>0.19772630364509142</c:v>
                </c:pt>
                <c:pt idx="38">
                  <c:v>0.17723369360463073</c:v>
                </c:pt>
                <c:pt idx="39">
                  <c:v>0.17710922242929242</c:v>
                </c:pt>
                <c:pt idx="40">
                  <c:v>0.18372468900088271</c:v>
                </c:pt>
                <c:pt idx="41">
                  <c:v>0.19533760689861085</c:v>
                </c:pt>
                <c:pt idx="42">
                  <c:v>0.20446063627722205</c:v>
                </c:pt>
                <c:pt idx="43">
                  <c:v>0.20485839353997859</c:v>
                </c:pt>
                <c:pt idx="44">
                  <c:v>0.19704913771415181</c:v>
                </c:pt>
                <c:pt idx="45">
                  <c:v>0.20142793125821165</c:v>
                </c:pt>
                <c:pt idx="46">
                  <c:v>0.20674749953953994</c:v>
                </c:pt>
                <c:pt idx="47">
                  <c:v>0.21110018519606752</c:v>
                </c:pt>
                <c:pt idx="48">
                  <c:v>0.20939191454363074</c:v>
                </c:pt>
                <c:pt idx="49">
                  <c:v>0.21897302965823895</c:v>
                </c:pt>
                <c:pt idx="50">
                  <c:v>0.22903969620016867</c:v>
                </c:pt>
                <c:pt idx="51">
                  <c:v>0.22896879352479607</c:v>
                </c:pt>
                <c:pt idx="52">
                  <c:v>0.23964019119739532</c:v>
                </c:pt>
                <c:pt idx="53">
                  <c:v>0.23615493625402451</c:v>
                </c:pt>
                <c:pt idx="54">
                  <c:v>0.23266968131065369</c:v>
                </c:pt>
                <c:pt idx="55">
                  <c:v>0.23644541949033737</c:v>
                </c:pt>
                <c:pt idx="56">
                  <c:v>0.24022115767002106</c:v>
                </c:pt>
                <c:pt idx="57">
                  <c:v>0.24191610515117645</c:v>
                </c:pt>
                <c:pt idx="58">
                  <c:v>0.25459623336791992</c:v>
                </c:pt>
                <c:pt idx="59">
                  <c:v>0.27062639594078064</c:v>
                </c:pt>
                <c:pt idx="60">
                  <c:v>0.26500007510185242</c:v>
                </c:pt>
                <c:pt idx="61">
                  <c:v>0.25973662734031677</c:v>
                </c:pt>
                <c:pt idx="62">
                  <c:v>0.27062076330184937</c:v>
                </c:pt>
                <c:pt idx="63">
                  <c:v>0.27768266201019287</c:v>
                </c:pt>
                <c:pt idx="64">
                  <c:v>0.28468874096870422</c:v>
                </c:pt>
                <c:pt idx="65">
                  <c:v>0.27109518647193909</c:v>
                </c:pt>
                <c:pt idx="66">
                  <c:v>0.27870726585388184</c:v>
                </c:pt>
                <c:pt idx="67">
                  <c:v>0.28021672368049622</c:v>
                </c:pt>
                <c:pt idx="68">
                  <c:v>0.28524652123451233</c:v>
                </c:pt>
                <c:pt idx="69">
                  <c:v>0.28840991854667664</c:v>
                </c:pt>
                <c:pt idx="70">
                  <c:v>0.28915488719940186</c:v>
                </c:pt>
                <c:pt idx="71">
                  <c:v>0.30246400833129883</c:v>
                </c:pt>
                <c:pt idx="72">
                  <c:v>0.29369062185287476</c:v>
                </c:pt>
                <c:pt idx="73">
                  <c:v>0.28976869583129883</c:v>
                </c:pt>
                <c:pt idx="74">
                  <c:v>0.2917550802230835</c:v>
                </c:pt>
                <c:pt idx="75">
                  <c:v>0.29417246580123901</c:v>
                </c:pt>
                <c:pt idx="76">
                  <c:v>0.2917163074016571</c:v>
                </c:pt>
                <c:pt idx="77">
                  <c:v>0.29759481549263</c:v>
                </c:pt>
                <c:pt idx="78">
                  <c:v>0.29742303490638733</c:v>
                </c:pt>
                <c:pt idx="79">
                  <c:v>0.30231750011444092</c:v>
                </c:pt>
                <c:pt idx="80">
                  <c:v>0.30299827456474304</c:v>
                </c:pt>
                <c:pt idx="81">
                  <c:v>0.30345577001571655</c:v>
                </c:pt>
                <c:pt idx="82">
                  <c:v>0.30153751373291016</c:v>
                </c:pt>
                <c:pt idx="83">
                  <c:v>0.30161872506141663</c:v>
                </c:pt>
                <c:pt idx="84">
                  <c:v>0.30352261662483215</c:v>
                </c:pt>
                <c:pt idx="85">
                  <c:v>0.30409997701644897</c:v>
                </c:pt>
                <c:pt idx="86">
                  <c:v>0.30432647466659546</c:v>
                </c:pt>
                <c:pt idx="87">
                  <c:v>0.30518293380737305</c:v>
                </c:pt>
                <c:pt idx="88">
                  <c:v>0.30125847458839417</c:v>
                </c:pt>
                <c:pt idx="89">
                  <c:v>0.29936259984970093</c:v>
                </c:pt>
                <c:pt idx="90">
                  <c:v>0.29864352941513062</c:v>
                </c:pt>
                <c:pt idx="91">
                  <c:v>0.29469197988510132</c:v>
                </c:pt>
                <c:pt idx="92">
                  <c:v>0.27716419100761414</c:v>
                </c:pt>
                <c:pt idx="93">
                  <c:v>0.27283322811126709</c:v>
                </c:pt>
                <c:pt idx="94">
                  <c:v>0.27361920475959778</c:v>
                </c:pt>
                <c:pt idx="95">
                  <c:v>0.28219011425971985</c:v>
                </c:pt>
                <c:pt idx="96">
                  <c:v>0.28711345791816711</c:v>
                </c:pt>
                <c:pt idx="97">
                  <c:v>0.28926613926887512</c:v>
                </c:pt>
                <c:pt idx="98">
                  <c:v>0.28602990508079529</c:v>
                </c:pt>
                <c:pt idx="99">
                  <c:v>0.26082199811935425</c:v>
                </c:pt>
                <c:pt idx="100">
                  <c:v>0.26487579941749573</c:v>
                </c:pt>
                <c:pt idx="101">
                  <c:v>0.26435258984565735</c:v>
                </c:pt>
                <c:pt idx="102">
                  <c:v>0.26065853238105774</c:v>
                </c:pt>
                <c:pt idx="103">
                  <c:v>0.28020763397216797</c:v>
                </c:pt>
                <c:pt idx="104">
                  <c:v>0.28240954875946045</c:v>
                </c:pt>
                <c:pt idx="105">
                  <c:v>0.28432527184486389</c:v>
                </c:pt>
                <c:pt idx="106">
                  <c:v>0.28480923175811768</c:v>
                </c:pt>
                <c:pt idx="107">
                  <c:v>0.27801382541656494</c:v>
                </c:pt>
                <c:pt idx="108">
                  <c:v>0.2674507200717926</c:v>
                </c:pt>
                <c:pt idx="109">
                  <c:v>0.2664419412612915</c:v>
                </c:pt>
                <c:pt idx="110">
                  <c:v>0.26663452386856079</c:v>
                </c:pt>
              </c:numCache>
            </c:numRef>
          </c:val>
          <c:smooth val="0"/>
        </c:ser>
        <c:dLbls>
          <c:showLegendKey val="0"/>
          <c:showVal val="0"/>
          <c:showCatName val="0"/>
          <c:showSerName val="0"/>
          <c:showPercent val="0"/>
          <c:showBubbleSize val="0"/>
        </c:dLbls>
        <c:marker val="1"/>
        <c:smooth val="0"/>
        <c:axId val="691900776"/>
        <c:axId val="691899600"/>
      </c:lineChart>
      <c:catAx>
        <c:axId val="69190077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899600"/>
        <c:crossesAt val="0"/>
        <c:auto val="1"/>
        <c:lblAlgn val="ctr"/>
        <c:lblOffset val="100"/>
        <c:tickLblSkip val="10"/>
        <c:tickMarkSkip val="5"/>
        <c:noMultiLvlLbl val="0"/>
      </c:catAx>
      <c:valAx>
        <c:axId val="691899600"/>
        <c:scaling>
          <c:orientation val="minMax"/>
          <c:max val="0.85000000000000009"/>
          <c:min val="0"/>
        </c:scaling>
        <c:delete val="0"/>
        <c:axPos val="l"/>
        <c:majorGridlines>
          <c:spPr>
            <a:ln w="12700">
              <a:solidFill>
                <a:srgbClr val="000000"/>
              </a:solidFill>
              <a:prstDash val="sysDash"/>
            </a:ln>
          </c:spPr>
        </c:majorGridlines>
        <c:title>
          <c:tx>
            <c:rich>
              <a:bodyPr/>
              <a:lstStyle/>
              <a:p>
                <a:pPr>
                  <a:defRPr/>
                </a:pPr>
                <a:r>
                  <a:rPr lang="fr-FR" sz="1200"/>
                  <a:t>Taux</a:t>
                </a:r>
                <a:r>
                  <a:rPr lang="fr-FR" sz="1200" baseline="0"/>
                  <a:t> effectif d'imposition (tous impôts) en % du revenu</a:t>
                </a:r>
                <a:endParaRPr lang="fr-FR" sz="1200"/>
              </a:p>
            </c:rich>
          </c:tx>
          <c:layout>
            <c:manualLayout>
              <c:xMode val="edge"/>
              <c:yMode val="edge"/>
              <c:x val="6.9562554680664907E-3"/>
              <c:y val="7.512063387715896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0776"/>
        <c:crosses val="autoZero"/>
        <c:crossBetween val="midCat"/>
        <c:majorUnit val="0.1"/>
      </c:valAx>
      <c:spPr>
        <a:noFill/>
        <a:ln w="25400">
          <a:solidFill>
            <a:schemeClr val="tx1"/>
          </a:solidFill>
        </a:ln>
      </c:spPr>
    </c:plotArea>
    <c:legend>
      <c:legendPos val="l"/>
      <c:layout>
        <c:manualLayout>
          <c:xMode val="edge"/>
          <c:yMode val="edge"/>
          <c:x val="0.62303432610528409"/>
          <c:y val="6.6715080819485198E-2"/>
          <c:w val="0.32440999562554679"/>
          <c:h val="0.2624075234931680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rial"/>
              </a:defRPr>
            </a:pPr>
            <a:r>
              <a:rPr lang="fr-FR" sz="1800" baseline="0"/>
              <a:t>Croissance et impot progressif aux Etats-Unis, 1870-2020</a:t>
            </a:r>
            <a:endParaRPr lang="fr-FR" sz="1800"/>
          </a:p>
        </c:rich>
      </c:tx>
      <c:layout>
        <c:manualLayout>
          <c:xMode val="edge"/>
          <c:yMode val="edge"/>
          <c:x val="0.18454624643778034"/>
          <c:y val="6.8079646049198604E-3"/>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w="44450">
              <a:solidFill>
                <a:schemeClr val="accent6"/>
              </a:solidFill>
            </a:ln>
          </c:spPr>
          <c:marker>
            <c:symbol val="square"/>
            <c:size val="12"/>
            <c:spPr>
              <a:solidFill>
                <a:schemeClr val="accent6"/>
              </a:solidFill>
              <a:ln>
                <a:solidFill>
                  <a:schemeClr val="accent6"/>
                </a:solidFill>
              </a:ln>
            </c:spPr>
          </c:marker>
          <c:cat>
            <c:strRef>
              <c:f>DataG23!$A$5:$A$8</c:f>
              <c:strCache>
                <c:ptCount val="4"/>
                <c:pt idx="0">
                  <c:v>1870-1910</c:v>
                </c:pt>
                <c:pt idx="1">
                  <c:v>1910-1950</c:v>
                </c:pt>
                <c:pt idx="2">
                  <c:v>1950-1990</c:v>
                </c:pt>
                <c:pt idx="3">
                  <c:v>1990-2020</c:v>
                </c:pt>
              </c:strCache>
            </c:strRef>
          </c:cat>
          <c:val>
            <c:numRef>
              <c:f>DataG23!$B$5:$B$8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691893720"/>
        <c:axId val="691894112"/>
      </c:lineChart>
      <c:lineChart>
        <c:grouping val="standard"/>
        <c:varyColors val="0"/>
        <c:ser>
          <c:idx val="2"/>
          <c:order val="1"/>
          <c:tx>
            <c:v>Impot progressif (axe de droite)</c:v>
          </c:tx>
          <c:spPr>
            <a:ln w="41275">
              <a:solidFill>
                <a:srgbClr val="FF0000"/>
              </a:solidFill>
            </a:ln>
          </c:spPr>
          <c:marker>
            <c:symbol val="circle"/>
            <c:size val="13"/>
            <c:spPr>
              <a:solidFill>
                <a:srgbClr val="FF0000"/>
              </a:solidFill>
              <a:ln>
                <a:solidFill>
                  <a:srgbClr val="FF0000"/>
                </a:solidFill>
              </a:ln>
            </c:spPr>
          </c:marker>
          <c:cat>
            <c:strRef>
              <c:f>DataG23!$A$5:$A$8</c:f>
              <c:strCache>
                <c:ptCount val="4"/>
                <c:pt idx="0">
                  <c:v>1870-1910</c:v>
                </c:pt>
                <c:pt idx="1">
                  <c:v>1910-1950</c:v>
                </c:pt>
                <c:pt idx="2">
                  <c:v>1950-1990</c:v>
                </c:pt>
                <c:pt idx="3">
                  <c:v>1990-2020</c:v>
                </c:pt>
              </c:strCache>
            </c:strRef>
          </c:cat>
          <c:val>
            <c:numRef>
              <c:f>DataG23!$D$5:$D$8</c:f>
              <c:numCache>
                <c:formatCode>0.0%</c:formatCode>
                <c:ptCount val="4"/>
                <c:pt idx="0">
                  <c:v>1.3125000000000001E-2</c:v>
                </c:pt>
                <c:pt idx="1">
                  <c:v>0.54539512195121953</c:v>
                </c:pt>
                <c:pt idx="2">
                  <c:v>0.7234974999999999</c:v>
                </c:pt>
                <c:pt idx="3">
                  <c:v>0.3486206896551724</c:v>
                </c:pt>
              </c:numCache>
            </c:numRef>
          </c:val>
          <c:smooth val="0"/>
        </c:ser>
        <c:dLbls>
          <c:showLegendKey val="0"/>
          <c:showVal val="0"/>
          <c:showCatName val="0"/>
          <c:showSerName val="0"/>
          <c:showPercent val="0"/>
          <c:showBubbleSize val="0"/>
        </c:dLbls>
        <c:marker val="1"/>
        <c:smooth val="0"/>
        <c:axId val="691907048"/>
        <c:axId val="691894504"/>
      </c:lineChart>
      <c:catAx>
        <c:axId val="691893720"/>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691894112"/>
        <c:crosses val="autoZero"/>
        <c:auto val="1"/>
        <c:lblAlgn val="ctr"/>
        <c:lblOffset val="100"/>
        <c:noMultiLvlLbl val="0"/>
      </c:catAx>
      <c:valAx>
        <c:axId val="691894112"/>
        <c:scaling>
          <c:orientation val="minMax"/>
          <c:max val="2.6000000000000006E-2"/>
          <c:min val="8.0000000000000019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691893720"/>
        <c:crosses val="autoZero"/>
        <c:crossBetween val="between"/>
        <c:majorUnit val="2.0000000000000005E-3"/>
      </c:valAx>
      <c:valAx>
        <c:axId val="691894504"/>
        <c:scaling>
          <c:orientation val="minMax"/>
          <c:max val="0.9"/>
          <c:min val="0"/>
        </c:scaling>
        <c:delete val="0"/>
        <c:axPos val="r"/>
        <c:title>
          <c:tx>
            <c:rich>
              <a:bodyPr/>
              <a:lstStyle/>
              <a:p>
                <a:pPr>
                  <a:defRPr/>
                </a:pPr>
                <a:r>
                  <a:rPr lang="fr-FR" sz="1300" b="0">
                    <a:latin typeface="Arial" panose="020B0604020202020204" pitchFamily="34" charset="0"/>
                    <a:cs typeface="Arial" panose="020B0604020202020204" pitchFamily="34" charset="0"/>
                  </a:rPr>
                  <a:t>Taux</a:t>
                </a:r>
                <a:r>
                  <a:rPr lang="fr-FR" sz="1300" b="0" baseline="0">
                    <a:latin typeface="Arial" panose="020B0604020202020204" pitchFamily="34" charset="0"/>
                    <a:cs typeface="Arial" panose="020B0604020202020204" pitchFamily="34" charset="0"/>
                  </a:rPr>
                  <a:t> d'imposition applicable aux revenus les plus élevés</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6.8127378142395542E-2"/>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691907048"/>
        <c:crosses val="max"/>
        <c:crossBetween val="between"/>
      </c:valAx>
      <c:catAx>
        <c:axId val="691907048"/>
        <c:scaling>
          <c:orientation val="minMax"/>
        </c:scaling>
        <c:delete val="1"/>
        <c:axPos val="b"/>
        <c:numFmt formatCode="General" sourceLinked="1"/>
        <c:majorTickMark val="out"/>
        <c:minorTickMark val="none"/>
        <c:tickLblPos val="nextTo"/>
        <c:crossAx val="691894504"/>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61"/>
          <c:y val="9.9138783233324368E-2"/>
          <c:w val="0.66068353454533757"/>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aseline="0"/>
              <a:t>La propriété privée en Europe, 1870-2020</a:t>
            </a:r>
            <a:endParaRPr lang="fr-FR" sz="1800"/>
          </a:p>
        </c:rich>
      </c:tx>
      <c:layout>
        <c:manualLayout>
          <c:xMode val="edge"/>
          <c:yMode val="edge"/>
          <c:x val="0.2826257138654365"/>
          <c:y val="2.2193327157767938E-3"/>
        </c:manualLayout>
      </c:layout>
      <c:overlay val="0"/>
      <c:spPr>
        <a:noFill/>
        <a:ln w="25400">
          <a:noFill/>
        </a:ln>
      </c:spPr>
    </c:title>
    <c:autoTitleDeleted val="0"/>
    <c:plotArea>
      <c:layout>
        <c:manualLayout>
          <c:layoutTarget val="inner"/>
          <c:xMode val="edge"/>
          <c:yMode val="edge"/>
          <c:x val="0.12018828406048576"/>
          <c:y val="6.5632425175540465E-2"/>
          <c:w val="0.84670097581708792"/>
          <c:h val="0.71983776046938652"/>
        </c:manualLayout>
      </c:layout>
      <c:lineChart>
        <c:grouping val="standard"/>
        <c:varyColors val="0"/>
        <c:ser>
          <c:idx val="0"/>
          <c:order val="0"/>
          <c:tx>
            <c:v>Royaume-Uni</c:v>
          </c:tx>
          <c:spPr>
            <a:ln w="44450">
              <a:solidFill>
                <a:schemeClr val="accent1"/>
              </a:solidFill>
            </a:ln>
          </c:spPr>
          <c:marker>
            <c:symbol val="none"/>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DataG24!$B$6:$B$174</c15:sqref>
                  </c15:fullRef>
                </c:ext>
              </c:extLst>
              <c:f>DataG24!$B$26:$B$174</c:f>
              <c:numCache>
                <c:formatCode>0%</c:formatCode>
                <c:ptCount val="149"/>
                <c:pt idx="0">
                  <c:v>6.9499999999990338</c:v>
                </c:pt>
                <c:pt idx="1">
                  <c:v>6.730000000025151</c:v>
                </c:pt>
                <c:pt idx="2">
                  <c:v>6.8299999999900169</c:v>
                </c:pt>
                <c:pt idx="3">
                  <c:v>6.90000000002322</c:v>
                </c:pt>
                <c:pt idx="4">
                  <c:v>7.0099999999816625</c:v>
                </c:pt>
                <c:pt idx="5">
                  <c:v>7.0099999999947062</c:v>
                </c:pt>
                <c:pt idx="6">
                  <c:v>7.1599999999920714</c:v>
                </c:pt>
                <c:pt idx="7">
                  <c:v>7.1800000000258839</c:v>
                </c:pt>
                <c:pt idx="8">
                  <c:v>7.2499999999978897</c:v>
                </c:pt>
                <c:pt idx="9">
                  <c:v>7.1200000000095232</c:v>
                </c:pt>
                <c:pt idx="10">
                  <c:v>7.0799999999845928</c:v>
                </c:pt>
                <c:pt idx="11">
                  <c:v>6.7799999999934073</c:v>
                </c:pt>
                <c:pt idx="12">
                  <c:v>6.6499999999759725</c:v>
                </c:pt>
                <c:pt idx="13">
                  <c:v>6.6899999999818265</c:v>
                </c:pt>
                <c:pt idx="14">
                  <c:v>6.7400000000140725</c:v>
                </c:pt>
                <c:pt idx="15">
                  <c:v>6.680000000022992</c:v>
                </c:pt>
                <c:pt idx="16">
                  <c:v>6.6600000000079591</c:v>
                </c:pt>
                <c:pt idx="17">
                  <c:v>6.8100000000147203</c:v>
                </c:pt>
                <c:pt idx="18">
                  <c:v>6.7900000000084297</c:v>
                </c:pt>
                <c:pt idx="19">
                  <c:v>6.8399999999841699</c:v>
                </c:pt>
                <c:pt idx="20">
                  <c:v>6.9000000000184301</c:v>
                </c:pt>
                <c:pt idx="21">
                  <c:v>7.0100000000102796</c:v>
                </c:pt>
                <c:pt idx="22">
                  <c:v>7.0600000000113354</c:v>
                </c:pt>
                <c:pt idx="23">
                  <c:v>7.1300000000142694</c:v>
                </c:pt>
                <c:pt idx="24">
                  <c:v>6.7800000000031053</c:v>
                </c:pt>
                <c:pt idx="25">
                  <c:v>6.7199999999784099</c:v>
                </c:pt>
                <c:pt idx="26">
                  <c:v>6.6499999999876884</c:v>
                </c:pt>
                <c:pt idx="27">
                  <c:v>6.7900000000127507</c:v>
                </c:pt>
                <c:pt idx="28">
                  <c:v>6.630000000016838</c:v>
                </c:pt>
                <c:pt idx="29">
                  <c:v>6.5599999999673226</c:v>
                </c:pt>
                <c:pt idx="30">
                  <c:v>6.8999999999897303</c:v>
                </c:pt>
                <c:pt idx="31">
                  <c:v>7.0800000000021397</c:v>
                </c:pt>
                <c:pt idx="32">
                  <c:v>7.0700000000165835</c:v>
                </c:pt>
                <c:pt idx="33">
                  <c:v>7.3399999999853716</c:v>
                </c:pt>
                <c:pt idx="34">
                  <c:v>7.4499999999730138</c:v>
                </c:pt>
                <c:pt idx="35">
                  <c:v>7.2000000000208866</c:v>
                </c:pt>
                <c:pt idx="36">
                  <c:v>6.9099999999817072</c:v>
                </c:pt>
                <c:pt idx="37">
                  <c:v>6.7500000000063025</c:v>
                </c:pt>
                <c:pt idx="38">
                  <c:v>7.1699999999951229</c:v>
                </c:pt>
                <c:pt idx="39">
                  <c:v>7.189999999972672</c:v>
                </c:pt>
                <c:pt idx="40">
                  <c:v>7.0300000000294798</c:v>
                </c:pt>
                <c:pt idx="41">
                  <c:v>7.1300000000029504</c:v>
                </c:pt>
                <c:pt idx="42">
                  <c:v>7.1999999999837296</c:v>
                </c:pt>
                <c:pt idx="43">
                  <c:v>6.8999999999677399</c:v>
                </c:pt>
                <c:pt idx="44">
                  <c:v>5.4799999999947566</c:v>
                </c:pt>
                <c:pt idx="45">
                  <c:v>4.5100000000043945</c:v>
                </c:pt>
                <c:pt idx="46">
                  <c:v>3.9200000000016786</c:v>
                </c:pt>
                <c:pt idx="47">
                  <c:v>3.8500000000018137</c:v>
                </c:pt>
                <c:pt idx="48">
                  <c:v>3.8099999999960232</c:v>
                </c:pt>
                <c:pt idx="49">
                  <c:v>3.5000000000009779</c:v>
                </c:pt>
                <c:pt idx="50">
                  <c:v>3.2326742611352772</c:v>
                </c:pt>
                <c:pt idx="51">
                  <c:v>3.8353116324222007</c:v>
                </c:pt>
                <c:pt idx="52">
                  <c:v>4.3129142031085479</c:v>
                </c:pt>
                <c:pt idx="53">
                  <c:v>4.6620156319599868</c:v>
                </c:pt>
                <c:pt idx="54">
                  <c:v>4.8230377533199364</c:v>
                </c:pt>
                <c:pt idx="55">
                  <c:v>4.7459652790847198</c:v>
                </c:pt>
                <c:pt idx="56">
                  <c:v>4.9579375988659535</c:v>
                </c:pt>
                <c:pt idx="57">
                  <c:v>4.8752787407136671</c:v>
                </c:pt>
                <c:pt idx="58">
                  <c:v>4.825449825035923</c:v>
                </c:pt>
                <c:pt idx="59">
                  <c:v>4.5271240556928483</c:v>
                </c:pt>
                <c:pt idx="60">
                  <c:v>4.3986995979957619</c:v>
                </c:pt>
                <c:pt idx="61">
                  <c:v>4.8635880097728066</c:v>
                </c:pt>
                <c:pt idx="62">
                  <c:v>5.0537322003720515</c:v>
                </c:pt>
                <c:pt idx="63">
                  <c:v>4.8582295679881682</c:v>
                </c:pt>
                <c:pt idx="64">
                  <c:v>4.8688201139123919</c:v>
                </c:pt>
                <c:pt idx="65">
                  <c:v>4.9003921041269045</c:v>
                </c:pt>
                <c:pt idx="66">
                  <c:v>5.1743588091697168</c:v>
                </c:pt>
                <c:pt idx="67">
                  <c:v>4.5889061040229775</c:v>
                </c:pt>
                <c:pt idx="68">
                  <c:v>4.8261844735460846</c:v>
                </c:pt>
                <c:pt idx="69">
                  <c:v>4.7005512495531141</c:v>
                </c:pt>
                <c:pt idx="70">
                  <c:v>4.3235202591539164</c:v>
                </c:pt>
                <c:pt idx="71">
                  <c:v>3.9897797624966378</c:v>
                </c:pt>
                <c:pt idx="72">
                  <c:v>3.9597697027465437</c:v>
                </c:pt>
                <c:pt idx="73">
                  <c:v>4.0331648877928803</c:v>
                </c:pt>
                <c:pt idx="74">
                  <c:v>4.2375692293235279</c:v>
                </c:pt>
                <c:pt idx="75">
                  <c:v>4.6160139726598368</c:v>
                </c:pt>
                <c:pt idx="76">
                  <c:v>4.7055818187855953</c:v>
                </c:pt>
                <c:pt idx="77">
                  <c:v>4.332786862668133</c:v>
                </c:pt>
                <c:pt idx="78">
                  <c:v>4.0121102468875804</c:v>
                </c:pt>
                <c:pt idx="79">
                  <c:v>3.9203971654477807</c:v>
                </c:pt>
                <c:pt idx="80">
                  <c:v>3.976341974143728</c:v>
                </c:pt>
                <c:pt idx="81">
                  <c:v>3.7152645918416312</c:v>
                </c:pt>
                <c:pt idx="82">
                  <c:v>3.5772749390342264</c:v>
                </c:pt>
                <c:pt idx="83">
                  <c:v>3.4236899304478436</c:v>
                </c:pt>
                <c:pt idx="84">
                  <c:v>3.346741205553641</c:v>
                </c:pt>
                <c:pt idx="85">
                  <c:v>3.2244605238840758</c:v>
                </c:pt>
                <c:pt idx="86">
                  <c:v>3.1451505478542874</c:v>
                </c:pt>
                <c:pt idx="87">
                  <c:v>3.1181155753924394</c:v>
                </c:pt>
                <c:pt idx="88">
                  <c:v>3.1223107858740549</c:v>
                </c:pt>
                <c:pt idx="89">
                  <c:v>3.1413916994401703</c:v>
                </c:pt>
                <c:pt idx="90">
                  <c:v>3.1363819030310842</c:v>
                </c:pt>
                <c:pt idx="91">
                  <c:v>3.1750400613841685</c:v>
                </c:pt>
                <c:pt idx="92">
                  <c:v>3.2762151277139027</c:v>
                </c:pt>
                <c:pt idx="93">
                  <c:v>3.3476354964739121</c:v>
                </c:pt>
                <c:pt idx="94">
                  <c:v>3.2162755741828746</c:v>
                </c:pt>
                <c:pt idx="95">
                  <c:v>3.1170402081021176</c:v>
                </c:pt>
                <c:pt idx="96">
                  <c:v>3.1203745010672148</c:v>
                </c:pt>
                <c:pt idx="97">
                  <c:v>3.1129524430760687</c:v>
                </c:pt>
                <c:pt idx="98">
                  <c:v>2.9919498213579421</c:v>
                </c:pt>
                <c:pt idx="99">
                  <c:v>2.9575692005396985</c:v>
                </c:pt>
                <c:pt idx="100">
                  <c:v>2.885828256341298</c:v>
                </c:pt>
                <c:pt idx="101">
                  <c:v>2.8955958548079694</c:v>
                </c:pt>
                <c:pt idx="102">
                  <c:v>2.9687086816372412</c:v>
                </c:pt>
                <c:pt idx="103">
                  <c:v>2.9413482361627765</c:v>
                </c:pt>
                <c:pt idx="104">
                  <c:v>2.9999906448790457</c:v>
                </c:pt>
                <c:pt idx="105">
                  <c:v>2.7141491538681821</c:v>
                </c:pt>
                <c:pt idx="106">
                  <c:v>2.5463277261625641</c:v>
                </c:pt>
                <c:pt idx="107">
                  <c:v>2.5060510775058411</c:v>
                </c:pt>
                <c:pt idx="108">
                  <c:v>2.5961771564203642</c:v>
                </c:pt>
                <c:pt idx="109">
                  <c:v>2.7044696199668894</c:v>
                </c:pt>
                <c:pt idx="110">
                  <c:v>2.7436890394914175</c:v>
                </c:pt>
                <c:pt idx="111">
                  <c:v>2.7630976969000764</c:v>
                </c:pt>
                <c:pt idx="112">
                  <c:v>2.7654150911443365</c:v>
                </c:pt>
                <c:pt idx="113">
                  <c:v>2.8684513578903936</c:v>
                </c:pt>
                <c:pt idx="114">
                  <c:v>3.0342103087402053</c:v>
                </c:pt>
                <c:pt idx="115">
                  <c:v>3.0742656122666046</c:v>
                </c:pt>
                <c:pt idx="116">
                  <c:v>3.3298066035957872</c:v>
                </c:pt>
                <c:pt idx="117">
                  <c:v>3.4970116434416996</c:v>
                </c:pt>
                <c:pt idx="118">
                  <c:v>3.7164544112274731</c:v>
                </c:pt>
                <c:pt idx="119">
                  <c:v>3.8983174868145904</c:v>
                </c:pt>
                <c:pt idx="120">
                  <c:v>3.8173690748529543</c:v>
                </c:pt>
                <c:pt idx="121">
                  <c:v>3.7752024462712717</c:v>
                </c:pt>
                <c:pt idx="122">
                  <c:v>3.8005587079841248</c:v>
                </c:pt>
                <c:pt idx="123">
                  <c:v>3.9169704851331448</c:v>
                </c:pt>
                <c:pt idx="124">
                  <c:v>3.8833265038224694</c:v>
                </c:pt>
                <c:pt idx="125">
                  <c:v>3.7599011134035698</c:v>
                </c:pt>
                <c:pt idx="126">
                  <c:v>3.8525680707110199</c:v>
                </c:pt>
                <c:pt idx="127">
                  <c:v>4.0994364246584647</c:v>
                </c:pt>
                <c:pt idx="128">
                  <c:v>4.4569918016064367</c:v>
                </c:pt>
                <c:pt idx="129">
                  <c:v>4.7618520549713734</c:v>
                </c:pt>
                <c:pt idx="130">
                  <c:v>4.9667020216282118</c:v>
                </c:pt>
                <c:pt idx="131">
                  <c:v>4.9547316285208627</c:v>
                </c:pt>
                <c:pt idx="132">
                  <c:v>4.8610061055863421</c:v>
                </c:pt>
                <c:pt idx="133">
                  <c:v>4.8802160471801983</c:v>
                </c:pt>
                <c:pt idx="134">
                  <c:v>5.0209336802844824</c:v>
                </c:pt>
                <c:pt idx="135">
                  <c:v>5.0979843885783058</c:v>
                </c:pt>
                <c:pt idx="136">
                  <c:v>5.1579458607634567</c:v>
                </c:pt>
                <c:pt idx="137">
                  <c:v>5.2756865129087531</c:v>
                </c:pt>
                <c:pt idx="138">
                  <c:v>5.027658143499929</c:v>
                </c:pt>
                <c:pt idx="139">
                  <c:v>5.0794121294856946</c:v>
                </c:pt>
                <c:pt idx="140">
                  <c:v>5.2685166345505712</c:v>
                </c:pt>
                <c:pt idx="141">
                  <c:v>5.4020979677974825</c:v>
                </c:pt>
                <c:pt idx="142">
                  <c:v>5.5792595273556627</c:v>
                </c:pt>
                <c:pt idx="143">
                  <c:v>5.6352473060947572</c:v>
                </c:pt>
                <c:pt idx="144">
                  <c:v>5.8979369573201588</c:v>
                </c:pt>
                <c:pt idx="145">
                  <c:v>6.2934071022680342</c:v>
                </c:pt>
                <c:pt idx="146">
                  <c:v>6.0956720297940965</c:v>
                </c:pt>
                <c:pt idx="147">
                  <c:v>6.1945395660310654</c:v>
                </c:pt>
                <c:pt idx="148">
                  <c:v>6.1451057979125814</c:v>
                </c:pt>
              </c:numCache>
            </c:numRef>
          </c:val>
          <c:smooth val="1"/>
        </c:ser>
        <c:ser>
          <c:idx val="1"/>
          <c:order val="1"/>
          <c:tx>
            <c:v>France</c:v>
          </c:tx>
          <c:spPr>
            <a:ln w="44450">
              <a:solidFill>
                <a:schemeClr val="accent6"/>
              </a:solidFill>
            </a:ln>
          </c:spPr>
          <c:marker>
            <c:symbol val="none"/>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DataG24!$C$6:$C$174</c15:sqref>
                  </c15:fullRef>
                </c:ext>
              </c:extLst>
              <c:f>DataG24!$C$26:$C$174</c:f>
              <c:numCache>
                <c:formatCode>0%</c:formatCode>
                <c:ptCount val="149"/>
                <c:pt idx="0">
                  <c:v>6.6921659708990502</c:v>
                </c:pt>
                <c:pt idx="1">
                  <c:v>6.6760526688378699</c:v>
                </c:pt>
                <c:pt idx="2">
                  <c:v>6.7938761520154101</c:v>
                </c:pt>
                <c:pt idx="3">
                  <c:v>7.1407270797505307</c:v>
                </c:pt>
                <c:pt idx="4">
                  <c:v>7.022262353980671</c:v>
                </c:pt>
                <c:pt idx="5">
                  <c:v>6.3873044358824274</c:v>
                </c:pt>
                <c:pt idx="6">
                  <c:v>6.7699803490416999</c:v>
                </c:pt>
                <c:pt idx="7">
                  <c:v>6.9347325159530522</c:v>
                </c:pt>
                <c:pt idx="8">
                  <c:v>7.4644421412231283</c:v>
                </c:pt>
                <c:pt idx="9">
                  <c:v>7.44157556023778</c:v>
                </c:pt>
                <c:pt idx="10">
                  <c:v>7.27979029491103</c:v>
                </c:pt>
                <c:pt idx="11">
                  <c:v>6.9201497452831822</c:v>
                </c:pt>
                <c:pt idx="12">
                  <c:v>6.6741041979565763</c:v>
                </c:pt>
                <c:pt idx="13">
                  <c:v>7.212389062650133</c:v>
                </c:pt>
                <c:pt idx="14">
                  <c:v>7.5930299939256338</c:v>
                </c:pt>
                <c:pt idx="15">
                  <c:v>7.6990687436269427</c:v>
                </c:pt>
                <c:pt idx="16">
                  <c:v>7.9029090610928918</c:v>
                </c:pt>
                <c:pt idx="17">
                  <c:v>7.8804903155373722</c:v>
                </c:pt>
                <c:pt idx="18">
                  <c:v>7.4171405231963554</c:v>
                </c:pt>
                <c:pt idx="19">
                  <c:v>7.5322741806640128</c:v>
                </c:pt>
                <c:pt idx="20">
                  <c:v>7.4619378642539269</c:v>
                </c:pt>
                <c:pt idx="21">
                  <c:v>7.475631376047696</c:v>
                </c:pt>
                <c:pt idx="22">
                  <c:v>7.3477603176715558</c:v>
                </c:pt>
                <c:pt idx="23">
                  <c:v>7.4292963773033867</c:v>
                </c:pt>
                <c:pt idx="24">
                  <c:v>7.7217605826037419</c:v>
                </c:pt>
                <c:pt idx="25">
                  <c:v>7.7849235255428733</c:v>
                </c:pt>
                <c:pt idx="26">
                  <c:v>7.0802226220841344</c:v>
                </c:pt>
                <c:pt idx="27">
                  <c:v>7.4720374663179392</c:v>
                </c:pt>
                <c:pt idx="28">
                  <c:v>6.9494178803060569</c:v>
                </c:pt>
                <c:pt idx="29">
                  <c:v>6.8390922592713004</c:v>
                </c:pt>
                <c:pt idx="30">
                  <c:v>6.9235720368908353</c:v>
                </c:pt>
                <c:pt idx="31">
                  <c:v>7.3303868337662861</c:v>
                </c:pt>
                <c:pt idx="32">
                  <c:v>7.4806002555230462</c:v>
                </c:pt>
                <c:pt idx="33">
                  <c:v>7.4258707623700504</c:v>
                </c:pt>
                <c:pt idx="34">
                  <c:v>7.4329168067314502</c:v>
                </c:pt>
                <c:pt idx="35">
                  <c:v>7.3047398364269513</c:v>
                </c:pt>
                <c:pt idx="36">
                  <c:v>7.5653723941262054</c:v>
                </c:pt>
                <c:pt idx="37">
                  <c:v>6.9230687922942353</c:v>
                </c:pt>
                <c:pt idx="38">
                  <c:v>7.1240385502378976</c:v>
                </c:pt>
                <c:pt idx="39">
                  <c:v>7.0518818908534433</c:v>
                </c:pt>
                <c:pt idx="40">
                  <c:v>7.5377305363742106</c:v>
                </c:pt>
                <c:pt idx="41">
                  <c:v>6.993598288736548</c:v>
                </c:pt>
                <c:pt idx="42">
                  <c:v>6.4100098403730401</c:v>
                </c:pt>
                <c:pt idx="43">
                  <c:v>6.7220189650543762</c:v>
                </c:pt>
                <c:pt idx="44">
                  <c:v>6.8258179505654839</c:v>
                </c:pt>
                <c:pt idx="45">
                  <c:v>6.9339247949692222</c:v>
                </c:pt>
                <c:pt idx="46">
                  <c:v>5.782581496506042</c:v>
                </c:pt>
                <c:pt idx="47">
                  <c:v>5.4224626910377864</c:v>
                </c:pt>
                <c:pt idx="48">
                  <c:v>5.6540665876307408</c:v>
                </c:pt>
                <c:pt idx="49">
                  <c:v>4.9631467565247398</c:v>
                </c:pt>
                <c:pt idx="50">
                  <c:v>4.5611337085593524</c:v>
                </c:pt>
                <c:pt idx="51">
                  <c:v>4.166420614787703</c:v>
                </c:pt>
                <c:pt idx="52">
                  <c:v>3.8020664259949939</c:v>
                </c:pt>
                <c:pt idx="53">
                  <c:v>3.3594723653642511</c:v>
                </c:pt>
                <c:pt idx="54">
                  <c:v>3.2208125974504695</c:v>
                </c:pt>
                <c:pt idx="55">
                  <c:v>2.9331990956783032</c:v>
                </c:pt>
                <c:pt idx="56">
                  <c:v>3.0042481609914993</c:v>
                </c:pt>
                <c:pt idx="57">
                  <c:v>3.4140949903894589</c:v>
                </c:pt>
                <c:pt idx="58">
                  <c:v>3.4951588343185862</c:v>
                </c:pt>
                <c:pt idx="59">
                  <c:v>3.7041053209444637</c:v>
                </c:pt>
                <c:pt idx="60">
                  <c:v>3.9894134030214157</c:v>
                </c:pt>
                <c:pt idx="61">
                  <c:v>4.0389486364910576</c:v>
                </c:pt>
                <c:pt idx="62">
                  <c:v>4.4312339161456267</c:v>
                </c:pt>
                <c:pt idx="63">
                  <c:v>4.411245256461644</c:v>
                </c:pt>
                <c:pt idx="64">
                  <c:v>4.6519109953011872</c:v>
                </c:pt>
                <c:pt idx="65">
                  <c:v>4.4244301765680847</c:v>
                </c:pt>
                <c:pt idx="66">
                  <c:v>4.1263083781106582</c:v>
                </c:pt>
                <c:pt idx="67">
                  <c:v>4.3617658544543767</c:v>
                </c:pt>
                <c:pt idx="68">
                  <c:v>4.3965427253242391</c:v>
                </c:pt>
                <c:pt idx="69">
                  <c:v>4.0055330358659269</c:v>
                </c:pt>
                <c:pt idx="70">
                  <c:v>4.0219154343479486</c:v>
                </c:pt>
                <c:pt idx="71">
                  <c:v>4.3029123408396472</c:v>
                </c:pt>
                <c:pt idx="72">
                  <c:v>4.2241951408381828</c:v>
                </c:pt>
                <c:pt idx="73">
                  <c:v>4.5418388128137339</c:v>
                </c:pt>
                <c:pt idx="74">
                  <c:v>4.3961350742307426</c:v>
                </c:pt>
                <c:pt idx="75">
                  <c:v>3.0340776384901704</c:v>
                </c:pt>
                <c:pt idx="76">
                  <c:v>2.0557254909507341</c:v>
                </c:pt>
                <c:pt idx="77">
                  <c:v>2.1089854408284934</c:v>
                </c:pt>
                <c:pt idx="78">
                  <c:v>1.8959754673960041</c:v>
                </c:pt>
                <c:pt idx="79">
                  <c:v>1.7991448047588698</c:v>
                </c:pt>
                <c:pt idx="80">
                  <c:v>1.8357089045461272</c:v>
                </c:pt>
                <c:pt idx="81">
                  <c:v>1.9133012084347523</c:v>
                </c:pt>
                <c:pt idx="82">
                  <c:v>2.0151457993648161</c:v>
                </c:pt>
                <c:pt idx="83">
                  <c:v>2.0842040535393629</c:v>
                </c:pt>
                <c:pt idx="84">
                  <c:v>2.102270358286332</c:v>
                </c:pt>
                <c:pt idx="85">
                  <c:v>2.1857031329839458</c:v>
                </c:pt>
                <c:pt idx="86">
                  <c:v>2.2963262094870061</c:v>
                </c:pt>
                <c:pt idx="87">
                  <c:v>2.3632633150476203</c:v>
                </c:pt>
                <c:pt idx="88">
                  <c:v>2.5062469330427852</c:v>
                </c:pt>
                <c:pt idx="89">
                  <c:v>2.6432701425470979</c:v>
                </c:pt>
                <c:pt idx="90">
                  <c:v>2.6284867009322817</c:v>
                </c:pt>
                <c:pt idx="91">
                  <c:v>2.7166809367485842</c:v>
                </c:pt>
                <c:pt idx="92">
                  <c:v>2.7342140040044414</c:v>
                </c:pt>
                <c:pt idx="93">
                  <c:v>2.7807532423211203</c:v>
                </c:pt>
                <c:pt idx="94">
                  <c:v>2.8109929705742966</c:v>
                </c:pt>
                <c:pt idx="95">
                  <c:v>2.8888253696794637</c:v>
                </c:pt>
                <c:pt idx="96">
                  <c:v>2.9600306111504762</c:v>
                </c:pt>
                <c:pt idx="97">
                  <c:v>3.0436628139244313</c:v>
                </c:pt>
                <c:pt idx="98">
                  <c:v>3.149802921412078</c:v>
                </c:pt>
                <c:pt idx="99">
                  <c:v>3.1622605429080415</c:v>
                </c:pt>
                <c:pt idx="100">
                  <c:v>3.1203288480821718</c:v>
                </c:pt>
                <c:pt idx="101">
                  <c:v>3.0579120403161828</c:v>
                </c:pt>
                <c:pt idx="102">
                  <c:v>3.0825610507204408</c:v>
                </c:pt>
                <c:pt idx="103">
                  <c:v>3.0622248960422036</c:v>
                </c:pt>
                <c:pt idx="104">
                  <c:v>3.034182804774018</c:v>
                </c:pt>
                <c:pt idx="105">
                  <c:v>3.1197210648276839</c:v>
                </c:pt>
                <c:pt idx="106">
                  <c:v>3.0779133208014113</c:v>
                </c:pt>
                <c:pt idx="107">
                  <c:v>3.0987335798399847</c:v>
                </c:pt>
                <c:pt idx="108">
                  <c:v>3.1982239437189675</c:v>
                </c:pt>
                <c:pt idx="109">
                  <c:v>3.2979958116249533</c:v>
                </c:pt>
                <c:pt idx="110">
                  <c:v>3.3309357560655704</c:v>
                </c:pt>
                <c:pt idx="111">
                  <c:v>3.3319020419630627</c:v>
                </c:pt>
                <c:pt idx="112">
                  <c:v>3.2471713887800289</c:v>
                </c:pt>
                <c:pt idx="113">
                  <c:v>3.2618966173144868</c:v>
                </c:pt>
                <c:pt idx="114">
                  <c:v>3.2588129326101574</c:v>
                </c:pt>
                <c:pt idx="115">
                  <c:v>3.2124361135298134</c:v>
                </c:pt>
                <c:pt idx="116">
                  <c:v>3.2115476698937289</c:v>
                </c:pt>
                <c:pt idx="117">
                  <c:v>3.2525175168471274</c:v>
                </c:pt>
                <c:pt idx="118">
                  <c:v>3.2225225378760429</c:v>
                </c:pt>
                <c:pt idx="119">
                  <c:v>3.3135072614287355</c:v>
                </c:pt>
                <c:pt idx="120">
                  <c:v>3.344374903095892</c:v>
                </c:pt>
                <c:pt idx="121">
                  <c:v>3.3371519480523109</c:v>
                </c:pt>
                <c:pt idx="122">
                  <c:v>3.2737601134670582</c:v>
                </c:pt>
                <c:pt idx="123">
                  <c:v>3.31177564010471</c:v>
                </c:pt>
                <c:pt idx="124">
                  <c:v>3.2654670382197981</c:v>
                </c:pt>
                <c:pt idx="125">
                  <c:v>3.2467140212783203</c:v>
                </c:pt>
                <c:pt idx="126">
                  <c:v>3.2926824191316517</c:v>
                </c:pt>
                <c:pt idx="127">
                  <c:v>3.3222621047282064</c:v>
                </c:pt>
                <c:pt idx="128">
                  <c:v>3.3569601697231111</c:v>
                </c:pt>
                <c:pt idx="129">
                  <c:v>3.5488350170943672</c:v>
                </c:pt>
                <c:pt idx="130">
                  <c:v>3.7278867504667756</c:v>
                </c:pt>
                <c:pt idx="131">
                  <c:v>3.80489257270228</c:v>
                </c:pt>
                <c:pt idx="132">
                  <c:v>3.9419411809153582</c:v>
                </c:pt>
                <c:pt idx="133">
                  <c:v>4.2206876096300832</c:v>
                </c:pt>
                <c:pt idx="134">
                  <c:v>4.5685326699264657</c:v>
                </c:pt>
                <c:pt idx="135">
                  <c:v>5.0156111089527986</c:v>
                </c:pt>
                <c:pt idx="136">
                  <c:v>5.3853256325119316</c:v>
                </c:pt>
                <c:pt idx="137">
                  <c:v>5.5739310833717921</c:v>
                </c:pt>
                <c:pt idx="138">
                  <c:v>5.4580867787326355</c:v>
                </c:pt>
                <c:pt idx="139">
                  <c:v>5.5527629422883624</c:v>
                </c:pt>
                <c:pt idx="140">
                  <c:v>5.6323186724479877</c:v>
                </c:pt>
                <c:pt idx="141">
                  <c:v>5.7545071647232255</c:v>
                </c:pt>
                <c:pt idx="142">
                  <c:v>5.8835635781886868</c:v>
                </c:pt>
                <c:pt idx="143">
                  <c:v>5.8639326531405418</c:v>
                </c:pt>
                <c:pt idx="144">
                  <c:v>5.8064557724489516</c:v>
                </c:pt>
                <c:pt idx="145">
                  <c:v>5.7494598193582966</c:v>
                </c:pt>
                <c:pt idx="146">
                  <c:v>5.7779577959036246</c:v>
                </c:pt>
                <c:pt idx="147">
                  <c:v>5.7637088076309606</c:v>
                </c:pt>
                <c:pt idx="148">
                  <c:v>5.7708333017672926</c:v>
                </c:pt>
              </c:numCache>
            </c:numRef>
          </c:val>
          <c:smooth val="1"/>
        </c:ser>
        <c:ser>
          <c:idx val="2"/>
          <c:order val="2"/>
          <c:tx>
            <c:v>Allemagne</c:v>
          </c:tx>
          <c:spPr>
            <a:ln w="44450">
              <a:solidFill>
                <a:schemeClr val="accent2"/>
              </a:solidFill>
            </a:ln>
          </c:spPr>
          <c:marker>
            <c:symbol val="none"/>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DataG24!$D$6:$D$174</c15:sqref>
                  </c15:fullRef>
                </c:ext>
              </c:extLst>
              <c:f>DataG24!$D$26:$D$174</c:f>
              <c:numCache>
                <c:formatCode>0%</c:formatCode>
                <c:ptCount val="149"/>
                <c:pt idx="0">
                  <c:v>6.53716354195722</c:v>
                </c:pt>
                <c:pt idx="1">
                  <c:v>6.3970049460724496</c:v>
                </c:pt>
                <c:pt idx="2">
                  <c:v>6.2957798098741486</c:v>
                </c:pt>
                <c:pt idx="3">
                  <c:v>6.3314291286222364</c:v>
                </c:pt>
                <c:pt idx="4">
                  <c:v>6.0126162667696992</c:v>
                </c:pt>
                <c:pt idx="5">
                  <c:v>6.3855721408400798</c:v>
                </c:pt>
                <c:pt idx="6">
                  <c:v>6.3737554293941576</c:v>
                </c:pt>
                <c:pt idx="7">
                  <c:v>6.4082554094664941</c:v>
                </c:pt>
                <c:pt idx="8">
                  <c:v>6.1486927132839009</c:v>
                </c:pt>
                <c:pt idx="9">
                  <c:v>6.4996065021255234</c:v>
                </c:pt>
                <c:pt idx="10">
                  <c:v>6.4597933932832561</c:v>
                </c:pt>
                <c:pt idx="11">
                  <c:v>6.415676165160761</c:v>
                </c:pt>
                <c:pt idx="12">
                  <c:v>6.4956121267743505</c:v>
                </c:pt>
                <c:pt idx="13">
                  <c:v>6.4080383358170394</c:v>
                </c:pt>
                <c:pt idx="14">
                  <c:v>6.280286313970123</c:v>
                </c:pt>
                <c:pt idx="15">
                  <c:v>6.3854756058554552</c:v>
                </c:pt>
                <c:pt idx="16">
                  <c:v>6.5186173021994938</c:v>
                </c:pt>
                <c:pt idx="17">
                  <c:v>6.6482423801870345</c:v>
                </c:pt>
                <c:pt idx="18">
                  <c:v>6.4840338163957778</c:v>
                </c:pt>
                <c:pt idx="19">
                  <c:v>6.3377017488717087</c:v>
                </c:pt>
                <c:pt idx="20">
                  <c:v>6.2224949221544739</c:v>
                </c:pt>
                <c:pt idx="21">
                  <c:v>6.5486587150597906</c:v>
                </c:pt>
                <c:pt idx="22">
                  <c:v>6.0335495675427646</c:v>
                </c:pt>
                <c:pt idx="23">
                  <c:v>5.9159832360928108</c:v>
                </c:pt>
                <c:pt idx="24">
                  <c:v>5.9968304016006444</c:v>
                </c:pt>
                <c:pt idx="25">
                  <c:v>5.8208836932695318</c:v>
                </c:pt>
                <c:pt idx="26">
                  <c:v>5.6628482397718081</c:v>
                </c:pt>
                <c:pt idx="27">
                  <c:v>5.6360064153923801</c:v>
                </c:pt>
                <c:pt idx="28">
                  <c:v>5.5593312421064454</c:v>
                </c:pt>
                <c:pt idx="29">
                  <c:v>5.8339268207942059</c:v>
                </c:pt>
                <c:pt idx="30">
                  <c:v>6.1429654617285081</c:v>
                </c:pt>
                <c:pt idx="31">
                  <c:v>6.4754688146863337</c:v>
                </c:pt>
                <c:pt idx="32">
                  <c:v>6.3406297039531916</c:v>
                </c:pt>
                <c:pt idx="33">
                  <c:v>6.0379532163869643</c:v>
                </c:pt>
                <c:pt idx="34">
                  <c:v>5.9877637483748867</c:v>
                </c:pt>
                <c:pt idx="35">
                  <c:v>5.8569581965309458</c:v>
                </c:pt>
                <c:pt idx="36">
                  <c:v>6.0078198582308531</c:v>
                </c:pt>
                <c:pt idx="37">
                  <c:v>5.9896446606003604</c:v>
                </c:pt>
                <c:pt idx="38">
                  <c:v>6.2572030141707851</c:v>
                </c:pt>
                <c:pt idx="39">
                  <c:v>6.0274485011368206</c:v>
                </c:pt>
                <c:pt idx="40">
                  <c:v>6.0806950569303204</c:v>
                </c:pt>
                <c:pt idx="41">
                  <c:v>6.0475832759453478</c:v>
                </c:pt>
                <c:pt idx="42">
                  <c:v>5.9779032048732557</c:v>
                </c:pt>
                <c:pt idx="43">
                  <c:v>6.2315708665119294</c:v>
                </c:pt>
                <c:pt idx="44">
                  <c:v>5.9656201016361354</c:v>
                </c:pt>
                <c:pt idx="45">
                  <c:v>5.7021927261679517</c:v>
                </c:pt>
                <c:pt idx="46">
                  <c:v>5.3824539917446907</c:v>
                </c:pt>
                <c:pt idx="47">
                  <c:v>5.0573772352571869</c:v>
                </c:pt>
                <c:pt idx="48">
                  <c:v>4.7376766493464713</c:v>
                </c:pt>
                <c:pt idx="49">
                  <c:v>4.4160594955773282</c:v>
                </c:pt>
                <c:pt idx="50">
                  <c:v>3.336913583673073</c:v>
                </c:pt>
                <c:pt idx="51">
                  <c:v>2.8548298752123662</c:v>
                </c:pt>
                <c:pt idx="52">
                  <c:v>2.3658944180204835</c:v>
                </c:pt>
                <c:pt idx="53">
                  <c:v>2.4033798391639505</c:v>
                </c:pt>
                <c:pt idx="54">
                  <c:v>2.2131004637466551</c:v>
                </c:pt>
                <c:pt idx="55">
                  <c:v>2.3010674720668556</c:v>
                </c:pt>
                <c:pt idx="56">
                  <c:v>2.67173178028164</c:v>
                </c:pt>
                <c:pt idx="57">
                  <c:v>2.747510387259593</c:v>
                </c:pt>
                <c:pt idx="58">
                  <c:v>2.7994292717465021</c:v>
                </c:pt>
                <c:pt idx="59">
                  <c:v>3.0461071440156706</c:v>
                </c:pt>
                <c:pt idx="60">
                  <c:v>3.2052214459535779</c:v>
                </c:pt>
                <c:pt idx="61">
                  <c:v>3.3662215732759933</c:v>
                </c:pt>
                <c:pt idx="62">
                  <c:v>3.4860205581798818</c:v>
                </c:pt>
                <c:pt idx="63">
                  <c:v>3.3126732184685812</c:v>
                </c:pt>
                <c:pt idx="64">
                  <c:v>3.0487643119295873</c:v>
                </c:pt>
                <c:pt idx="65">
                  <c:v>2.9049619699686837</c:v>
                </c:pt>
                <c:pt idx="66">
                  <c:v>2.7719592190505398</c:v>
                </c:pt>
                <c:pt idx="67">
                  <c:v>2.6705544819093019</c:v>
                </c:pt>
                <c:pt idx="68">
                  <c:v>2.6478701221552639</c:v>
                </c:pt>
                <c:pt idx="69">
                  <c:v>2.8162654408835128</c:v>
                </c:pt>
                <c:pt idx="70">
                  <c:v>2.8724886611301321</c:v>
                </c:pt>
                <c:pt idx="71">
                  <c:v>2.6318789344310343</c:v>
                </c:pt>
                <c:pt idx="72">
                  <c:v>2.6963992530739795</c:v>
                </c:pt>
                <c:pt idx="73">
                  <c:v>2.7870909771212147</c:v>
                </c:pt>
                <c:pt idx="74">
                  <c:v>2.9620628872284862</c:v>
                </c:pt>
                <c:pt idx="75">
                  <c:v>2.6048526825420142</c:v>
                </c:pt>
                <c:pt idx="76">
                  <c:v>2.3512210633601534</c:v>
                </c:pt>
                <c:pt idx="77">
                  <c:v>2.2303064955426044</c:v>
                </c:pt>
                <c:pt idx="78">
                  <c:v>2.1503089437890304</c:v>
                </c:pt>
                <c:pt idx="79">
                  <c:v>2.0594546040982551</c:v>
                </c:pt>
                <c:pt idx="80">
                  <c:v>2.0451932690569739</c:v>
                </c:pt>
                <c:pt idx="81">
                  <c:v>1.9514894828766489</c:v>
                </c:pt>
                <c:pt idx="82">
                  <c:v>1.9144053994899335</c:v>
                </c:pt>
                <c:pt idx="83">
                  <c:v>1.8989684787315686</c:v>
                </c:pt>
                <c:pt idx="84">
                  <c:v>1.9209090633962789</c:v>
                </c:pt>
                <c:pt idx="85">
                  <c:v>1.8058220130704674</c:v>
                </c:pt>
                <c:pt idx="86">
                  <c:v>1.7386134953944004</c:v>
                </c:pt>
                <c:pt idx="87">
                  <c:v>1.737259250202319</c:v>
                </c:pt>
                <c:pt idx="88">
                  <c:v>1.8205396847732229</c:v>
                </c:pt>
                <c:pt idx="89">
                  <c:v>1.870925309613632</c:v>
                </c:pt>
                <c:pt idx="90">
                  <c:v>1.9393542148176646</c:v>
                </c:pt>
                <c:pt idx="91">
                  <c:v>2.0847878656277725</c:v>
                </c:pt>
                <c:pt idx="92">
                  <c:v>2.1735718323885824</c:v>
                </c:pt>
                <c:pt idx="93">
                  <c:v>2.3000421510485527</c:v>
                </c:pt>
                <c:pt idx="94">
                  <c:v>2.330802802456982</c:v>
                </c:pt>
                <c:pt idx="95">
                  <c:v>2.3549148777090263</c:v>
                </c:pt>
                <c:pt idx="96">
                  <c:v>2.4431534594115094</c:v>
                </c:pt>
                <c:pt idx="97">
                  <c:v>2.67631567942085</c:v>
                </c:pt>
                <c:pt idx="98">
                  <c:v>2.7164813985946772</c:v>
                </c:pt>
                <c:pt idx="99">
                  <c:v>2.6442760651960033</c:v>
                </c:pt>
                <c:pt idx="100">
                  <c:v>2.5395923615253473</c:v>
                </c:pt>
                <c:pt idx="101">
                  <c:v>2.4822329206832632</c:v>
                </c:pt>
                <c:pt idx="102">
                  <c:v>2.5012257933099762</c:v>
                </c:pt>
                <c:pt idx="103">
                  <c:v>2.4641161219947021</c:v>
                </c:pt>
                <c:pt idx="104">
                  <c:v>2.4841885609585965</c:v>
                </c:pt>
                <c:pt idx="105">
                  <c:v>2.5864185611723669</c:v>
                </c:pt>
                <c:pt idx="106">
                  <c:v>2.5710209735206999</c:v>
                </c:pt>
                <c:pt idx="107">
                  <c:v>2.6574116043914482</c:v>
                </c:pt>
                <c:pt idx="108">
                  <c:v>2.7650481811571974</c:v>
                </c:pt>
                <c:pt idx="109">
                  <c:v>2.8015648419949972</c:v>
                </c:pt>
                <c:pt idx="110">
                  <c:v>2.8562577404393683</c:v>
                </c:pt>
                <c:pt idx="111">
                  <c:v>2.9623881853808305</c:v>
                </c:pt>
                <c:pt idx="112">
                  <c:v>3.0844375623110256</c:v>
                </c:pt>
                <c:pt idx="113">
                  <c:v>3.1612814001805316</c:v>
                </c:pt>
                <c:pt idx="114">
                  <c:v>3.2057432770672345</c:v>
                </c:pt>
                <c:pt idx="115">
                  <c:v>3.2779235247305163</c:v>
                </c:pt>
                <c:pt idx="116">
                  <c:v>3.3219445344684444</c:v>
                </c:pt>
                <c:pt idx="117">
                  <c:v>3.4303527632555983</c:v>
                </c:pt>
                <c:pt idx="118">
                  <c:v>3.4158641344019696</c:v>
                </c:pt>
                <c:pt idx="119">
                  <c:v>3.3989814998932171</c:v>
                </c:pt>
                <c:pt idx="120">
                  <c:v>3.4228697978069644</c:v>
                </c:pt>
                <c:pt idx="121">
                  <c:v>3.1165089516360598</c:v>
                </c:pt>
                <c:pt idx="122">
                  <c:v>3.1407788936172474</c:v>
                </c:pt>
                <c:pt idx="123">
                  <c:v>3.2763940850248763</c:v>
                </c:pt>
                <c:pt idx="124">
                  <c:v>3.3136837627636759</c:v>
                </c:pt>
                <c:pt idx="125">
                  <c:v>3.3378208990683849</c:v>
                </c:pt>
                <c:pt idx="126">
                  <c:v>3.4507070321055107</c:v>
                </c:pt>
                <c:pt idx="127">
                  <c:v>3.5572940821894008</c:v>
                </c:pt>
                <c:pt idx="128">
                  <c:v>3.6543689179808974</c:v>
                </c:pt>
                <c:pt idx="129">
                  <c:v>3.7538007190834626</c:v>
                </c:pt>
                <c:pt idx="130">
                  <c:v>3.801156710872565</c:v>
                </c:pt>
                <c:pt idx="131">
                  <c:v>3.8335283894429852</c:v>
                </c:pt>
                <c:pt idx="132">
                  <c:v>3.8966884743556212</c:v>
                </c:pt>
                <c:pt idx="133">
                  <c:v>3.98880976434191</c:v>
                </c:pt>
                <c:pt idx="134">
                  <c:v>4.0117052844174994</c:v>
                </c:pt>
                <c:pt idx="135">
                  <c:v>4.155103215470727</c:v>
                </c:pt>
                <c:pt idx="136">
                  <c:v>4.1117613183381021</c:v>
                </c:pt>
                <c:pt idx="137">
                  <c:v>4.1358651911465945</c:v>
                </c:pt>
                <c:pt idx="138">
                  <c:v>4.2630546003588847</c:v>
                </c:pt>
                <c:pt idx="139">
                  <c:v>4.5411827524810064</c:v>
                </c:pt>
                <c:pt idx="140">
                  <c:v>4.5065057089095424</c:v>
                </c:pt>
                <c:pt idx="141">
                  <c:v>4.4411797246312474</c:v>
                </c:pt>
                <c:pt idx="142">
                  <c:v>4.5789064946893383</c:v>
                </c:pt>
                <c:pt idx="143">
                  <c:v>4.7132157455697845</c:v>
                </c:pt>
                <c:pt idx="144">
                  <c:v>4.8180622290678476</c:v>
                </c:pt>
                <c:pt idx="145">
                  <c:v>4.9035546660164515</c:v>
                </c:pt>
                <c:pt idx="146">
                  <c:v>5.0129059803046747</c:v>
                </c:pt>
                <c:pt idx="147">
                  <c:v>5.0224772823153936</c:v>
                </c:pt>
                <c:pt idx="148">
                  <c:v>5.0823699161663516</c:v>
                </c:pt>
              </c:numCache>
            </c:numRef>
          </c:val>
          <c:smooth val="1"/>
        </c:ser>
        <c:dLbls>
          <c:showLegendKey val="0"/>
          <c:showVal val="0"/>
          <c:showCatName val="0"/>
          <c:showSerName val="0"/>
          <c:showPercent val="0"/>
          <c:showBubbleSize val="0"/>
        </c:dLbls>
        <c:smooth val="0"/>
        <c:axId val="691910184"/>
        <c:axId val="691915280"/>
        <c:extLst>
          <c:ext xmlns:c15="http://schemas.microsoft.com/office/drawing/2012/chart" uri="{02D57815-91ED-43cb-92C2-25804820EDAC}">
            <c15:filteredLineSeries>
              <c15:ser>
                <c:idx val="5"/>
                <c:order val="3"/>
                <c:tx>
                  <c:v>Etats-Unis</c:v>
                </c:tx>
                <c:spPr>
                  <a:ln w="44450">
                    <a:solidFill>
                      <a:schemeClr val="tx1"/>
                    </a:solidFill>
                  </a:ln>
                </c:spPr>
                <c:marker>
                  <c:symbol val="none"/>
                </c:marker>
                <c:cat>
                  <c:numRef>
                    <c:extLst>
                      <c:ext uri="{02D57815-91ED-43cb-92C2-25804820EDAC}">
                        <c15:fullRef>
                          <c15:sqref>DataG24!$A$6:$A$174</c15:sqref>
                        </c15:fullRef>
                        <c15:formulaRef>
                          <c15:sqref>DataG24!$A$26:$A$174</c15:sqref>
                        </c15:formulaRef>
                      </c:ext>
                    </c:extLst>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uri="{02D57815-91ED-43cb-92C2-25804820EDAC}">
                        <c15:fullRef>
                          <c15:sqref>DataG24!$E$6:$E$174</c15:sqref>
                        </c15:fullRef>
                        <c15:formulaRef>
                          <c15:sqref>DataG24!$E$26:$E$174</c15:sqref>
                        </c15:formulaRef>
                      </c:ext>
                    </c:extLst>
                    <c:numCache>
                      <c:formatCode>General</c:formatCode>
                      <c:ptCount val="149"/>
                      <c:pt idx="0" formatCode="0%">
                        <c:v>4.2127107806937039</c:v>
                      </c:pt>
                      <c:pt idx="1" formatCode="0%">
                        <c:v>4.2273189203516921</c:v>
                      </c:pt>
                      <c:pt idx="2" formatCode="0%">
                        <c:v>4.2888372364196368</c:v>
                      </c:pt>
                      <c:pt idx="3" formatCode="0%">
                        <c:v>4.2720960624307667</c:v>
                      </c:pt>
                      <c:pt idx="4" formatCode="0%">
                        <c:v>4.5254754525464387</c:v>
                      </c:pt>
                      <c:pt idx="5" formatCode="0%">
                        <c:v>4.5115289284268565</c:v>
                      </c:pt>
                      <c:pt idx="6" formatCode="0%">
                        <c:v>4.6753628423883615</c:v>
                      </c:pt>
                      <c:pt idx="7" formatCode="0%">
                        <c:v>4.7438063669420911</c:v>
                      </c:pt>
                      <c:pt idx="8" formatCode="0%">
                        <c:v>4.7793825333520861</c:v>
                      </c:pt>
                      <c:pt idx="9" formatCode="0%">
                        <c:v>4.4788307237373921</c:v>
                      </c:pt>
                      <c:pt idx="10" formatCode="0%">
                        <c:v>4.1827543824590308</c:v>
                      </c:pt>
                      <c:pt idx="11" formatCode="0%">
                        <c:v>4.2091935755357817</c:v>
                      </c:pt>
                      <c:pt idx="12" formatCode="0%">
                        <c:v>4.1678245471157105</c:v>
                      </c:pt>
                      <c:pt idx="13" formatCode="0%">
                        <c:v>4.2187482906010088</c:v>
                      </c:pt>
                      <c:pt idx="14" formatCode="0%">
                        <c:v>4.2941097942206188</c:v>
                      </c:pt>
                      <c:pt idx="15" formatCode="0%">
                        <c:v>4.4267042406738017</c:v>
                      </c:pt>
                      <c:pt idx="16" formatCode="0%">
                        <c:v>4.4484427045357569</c:v>
                      </c:pt>
                      <c:pt idx="17" formatCode="0%">
                        <c:v>4.4770930317241016</c:v>
                      </c:pt>
                      <c:pt idx="18" formatCode="0%">
                        <c:v>4.6680011114003923</c:v>
                      </c:pt>
                      <c:pt idx="19" formatCode="0%">
                        <c:v>4.5331163042172298</c:v>
                      </c:pt>
                      <c:pt idx="20" formatCode="0%">
                        <c:v>4.6234275643906404</c:v>
                      </c:pt>
                      <c:pt idx="21" formatCode="0%">
                        <c:v>4.6487098838640382</c:v>
                      </c:pt>
                      <c:pt idx="22" formatCode="0%">
                        <c:v>4.5775512989333365</c:v>
                      </c:pt>
                      <c:pt idx="23" formatCode="0%">
                        <c:v>4.75339589043634</c:v>
                      </c:pt>
                      <c:pt idx="24" formatCode="0%">
                        <c:v>5.0853811985888884</c:v>
                      </c:pt>
                      <c:pt idx="25" formatCode="0%">
                        <c:v>4.7261362065604047</c:v>
                      </c:pt>
                      <c:pt idx="26" formatCode="0%">
                        <c:v>5.0170528712039557</c:v>
                      </c:pt>
                      <c:pt idx="27" formatCode="0%">
                        <c:v>4.8602934123870494</c:v>
                      </c:pt>
                      <c:pt idx="28" formatCode="0%">
                        <c:v>4.9194843507208663</c:v>
                      </c:pt>
                      <c:pt idx="29" formatCode="0%">
                        <c:v>4.5975140319409498</c:v>
                      </c:pt>
                      <c:pt idx="30" formatCode="0%">
                        <c:v>4.6992202486895449</c:v>
                      </c:pt>
                      <c:pt idx="31" formatCode="0%">
                        <c:v>4.345480600003822</c:v>
                      </c:pt>
                      <c:pt idx="32" formatCode="0%">
                        <c:v>4.388174323705246</c:v>
                      </c:pt>
                      <c:pt idx="33" formatCode="0%">
                        <c:v>4.4382380244605226</c:v>
                      </c:pt>
                      <c:pt idx="34" formatCode="0%">
                        <c:v>4.4443696226349561</c:v>
                      </c:pt>
                      <c:pt idx="35" formatCode="0%">
                        <c:v>4.2343042889314102</c:v>
                      </c:pt>
                      <c:pt idx="36" formatCode="0%">
                        <c:v>4.2283037559927026</c:v>
                      </c:pt>
                      <c:pt idx="37" formatCode="0%">
                        <c:v>4.508979178208806</c:v>
                      </c:pt>
                      <c:pt idx="38" formatCode="0%">
                        <c:v>4.9152989230894599</c:v>
                      </c:pt>
                      <c:pt idx="39" formatCode="0%">
                        <c:v>4.6106530249213318</c:v>
                      </c:pt>
                      <c:pt idx="40" formatCode="0%">
                        <c:v>4.4945588052683929</c:v>
                      </c:pt>
                      <c:pt idx="41" formatCode="0%">
                        <c:v>4.8746655097572598</c:v>
                      </c:pt>
                      <c:pt idx="42" formatCode="0%">
                        <c:v>4.8573819825888238</c:v>
                      </c:pt>
                      <c:pt idx="43" formatCode="0%">
                        <c:v>4.6919507666628029</c:v>
                      </c:pt>
                      <c:pt idx="44" formatCode="0%">
                        <c:v>5.1977750836957686</c:v>
                      </c:pt>
                      <c:pt idx="45" formatCode="0%">
                        <c:v>5.4415492971977377</c:v>
                      </c:pt>
                      <c:pt idx="46" formatCode="0%">
                        <c:v>4.8959982365733117</c:v>
                      </c:pt>
                      <c:pt idx="47" formatCode="0%">
                        <c:v>4.2679983556679613</c:v>
                      </c:pt>
                      <c:pt idx="48" formatCode="0%">
                        <c:v>3.6865751273437692</c:v>
                      </c:pt>
                      <c:pt idx="49" formatCode="0%">
                        <c:v>3.8270983132899894</c:v>
                      </c:pt>
                      <c:pt idx="50" formatCode="0%">
                        <c:v>3.4139161344692814</c:v>
                      </c:pt>
                      <c:pt idx="51" formatCode="0%">
                        <c:v>4.132363003222042</c:v>
                      </c:pt>
                      <c:pt idx="52" formatCode="0%">
                        <c:v>4.2749065308338352</c:v>
                      </c:pt>
                      <c:pt idx="53" formatCode="0%">
                        <c:v>3.8089373864131151</c:v>
                      </c:pt>
                      <c:pt idx="54" formatCode="0%">
                        <c:v>3.9365360593814995</c:v>
                      </c:pt>
                      <c:pt idx="55" formatCode="0%">
                        <c:v>4.0758296420569824</c:v>
                      </c:pt>
                      <c:pt idx="56" formatCode="0%">
                        <c:v>4.0190438731164173</c:v>
                      </c:pt>
                      <c:pt idx="57" formatCode="0%">
                        <c:v>4.3749766429278498</c:v>
                      </c:pt>
                      <c:pt idx="58" formatCode="0%">
                        <c:v>4.9314912947920515</c:v>
                      </c:pt>
                      <c:pt idx="59" formatCode="0%">
                        <c:v>4.875233108632699</c:v>
                      </c:pt>
                      <c:pt idx="60" formatCode="0%">
                        <c:v>4.9532966084406356</c:v>
                      </c:pt>
                      <c:pt idx="61" formatCode="0%">
                        <c:v>4.7851845172104737</c:v>
                      </c:pt>
                      <c:pt idx="62" formatCode="0%">
                        <c:v>5.0577020110165263</c:v>
                      </c:pt>
                      <c:pt idx="63" formatCode="0%">
                        <c:v>5.4967564753909262</c:v>
                      </c:pt>
                      <c:pt idx="64" formatCode="0%">
                        <c:v>5.0169753297408199</c:v>
                      </c:pt>
                      <c:pt idx="65" formatCode="0%">
                        <c:v>4.7827752631422538</c:v>
                      </c:pt>
                      <c:pt idx="66" formatCode="0%">
                        <c:v>4.9742708554239554</c:v>
                      </c:pt>
                      <c:pt idx="67" formatCode="0%">
                        <c:v>4.4789700727355406</c:v>
                      </c:pt>
                      <c:pt idx="68" formatCode="0%">
                        <c:v>4.6149423503344398</c:v>
                      </c:pt>
                      <c:pt idx="69" formatCode="0%">
                        <c:v>4.4514929207831955</c:v>
                      </c:pt>
                      <c:pt idx="70" formatCode="0%">
                        <c:v>4.0810821462032125</c:v>
                      </c:pt>
                      <c:pt idx="71" formatCode="0%">
                        <c:v>3.2341348450382603</c:v>
                      </c:pt>
                      <c:pt idx="72" formatCode="0%">
                        <c:v>2.6266569531743706</c:v>
                      </c:pt>
                      <c:pt idx="73" formatCode="0%">
                        <c:v>2.4418115988365106</c:v>
                      </c:pt>
                      <c:pt idx="74" formatCode="0%">
                        <c:v>2.6626491050411603</c:v>
                      </c:pt>
                      <c:pt idx="75" formatCode="0%">
                        <c:v>3.1280144973848238</c:v>
                      </c:pt>
                      <c:pt idx="76" formatCode="0%">
                        <c:v>3.6682375112812724</c:v>
                      </c:pt>
                      <c:pt idx="77" formatCode="0%">
                        <c:v>3.7171985689282803</c:v>
                      </c:pt>
                      <c:pt idx="78" formatCode="0%">
                        <c:v>3.568391413772102</c:v>
                      </c:pt>
                      <c:pt idx="79" formatCode="0%">
                        <c:v>3.7807020077340794</c:v>
                      </c:pt>
                      <c:pt idx="80" formatCode="0%">
                        <c:v>3.5820081068178178</c:v>
                      </c:pt>
                      <c:pt idx="81" formatCode="0%">
                        <c:v>3.3620410021572722</c:v>
                      </c:pt>
                      <c:pt idx="82" formatCode="0%">
                        <c:v>3.3692841352712959</c:v>
                      </c:pt>
                      <c:pt idx="83" formatCode="0%">
                        <c:v>3.2964238975865006</c:v>
                      </c:pt>
                      <c:pt idx="84" formatCode="0%">
                        <c:v>3.4573838664158143</c:v>
                      </c:pt>
                      <c:pt idx="85" formatCode="0%">
                        <c:v>3.3893806922487935</c:v>
                      </c:pt>
                      <c:pt idx="86" formatCode="0%">
                        <c:v>3.420161623765158</c:v>
                      </c:pt>
                      <c:pt idx="87" formatCode="0%">
                        <c:v>3.4137251391649479</c:v>
                      </c:pt>
                      <c:pt idx="88" formatCode="0%">
                        <c:v>3.5880245839156193</c:v>
                      </c:pt>
                      <c:pt idx="89" formatCode="0%">
                        <c:v>3.5120821217007454</c:v>
                      </c:pt>
                      <c:pt idx="90" formatCode="0%">
                        <c:v>3.5011028777099145</c:v>
                      </c:pt>
                      <c:pt idx="91" formatCode="0%">
                        <c:v>3.586586405369093</c:v>
                      </c:pt>
                      <c:pt idx="92" formatCode="0%">
                        <c:v>3.5201930214286392</c:v>
                      </c:pt>
                      <c:pt idx="93" formatCode="0%">
                        <c:v>3.4562915513890689</c:v>
                      </c:pt>
                      <c:pt idx="94" formatCode="0%">
                        <c:v>3.4304249101187962</c:v>
                      </c:pt>
                      <c:pt idx="95" formatCode="0%">
                        <c:v>3.4116823239467551</c:v>
                      </c:pt>
                      <c:pt idx="96" formatCode="0%">
                        <c:v>3.2896701280367067</c:v>
                      </c:pt>
                      <c:pt idx="97" formatCode="0%">
                        <c:v>3.323370304798575</c:v>
                      </c:pt>
                      <c:pt idx="98" formatCode="0%">
                        <c:v>3.3939507541516636</c:v>
                      </c:pt>
                      <c:pt idx="99" formatCode="0%">
                        <c:v>3.3283651959356368</c:v>
                      </c:pt>
                      <c:pt idx="100" formatCode="0%">
                        <c:v>3.2642236165975875</c:v>
                      </c:pt>
                      <c:pt idx="101" formatCode="0%">
                        <c:v>3.2619856784347427</c:v>
                      </c:pt>
                      <c:pt idx="102" formatCode="0%">
                        <c:v>3.3405949715927208</c:v>
                      </c:pt>
                      <c:pt idx="103" formatCode="0%">
                        <c:v>3.2474784891328268</c:v>
                      </c:pt>
                      <c:pt idx="104" formatCode="0%">
                        <c:v>3.0721345933836441</c:v>
                      </c:pt>
                      <c:pt idx="105" formatCode="0%">
                        <c:v>3.0571383666706056</c:v>
                      </c:pt>
                      <c:pt idx="106" formatCode="0%">
                        <c:v>3.1111187334196271</c:v>
                      </c:pt>
                      <c:pt idx="107" formatCode="0%">
                        <c:v>3.0960105675149729</c:v>
                      </c:pt>
                      <c:pt idx="108" formatCode="0%">
                        <c:v>3.0520213533874032</c:v>
                      </c:pt>
                      <c:pt idx="109" formatCode="0%">
                        <c:v>3.1525464791173863</c:v>
                      </c:pt>
                      <c:pt idx="110" formatCode="0%">
                        <c:v>3.3721488432614888</c:v>
                      </c:pt>
                      <c:pt idx="111" formatCode="0%">
                        <c:v>3.3484836212177873</c:v>
                      </c:pt>
                      <c:pt idx="112" formatCode="0%">
                        <c:v>3.4606633693636564</c:v>
                      </c:pt>
                      <c:pt idx="113" formatCode="0%">
                        <c:v>3.4585722299950308</c:v>
                      </c:pt>
                      <c:pt idx="114" formatCode="0%">
                        <c:v>3.3094954878468581</c:v>
                      </c:pt>
                      <c:pt idx="115" formatCode="0%">
                        <c:v>3.4105160896146285</c:v>
                      </c:pt>
                      <c:pt idx="116" formatCode="0%">
                        <c:v>3.6362009015437247</c:v>
                      </c:pt>
                      <c:pt idx="117" formatCode="0%">
                        <c:v>3.6793181282995615</c:v>
                      </c:pt>
                      <c:pt idx="118" formatCode="0%">
                        <c:v>3.6471506494926285</c:v>
                      </c:pt>
                      <c:pt idx="119" formatCode="0%">
                        <c:v>3.7571950581707201</c:v>
                      </c:pt>
                      <c:pt idx="120" formatCode="0%">
                        <c:v>3.7635923895850416</c:v>
                      </c:pt>
                      <c:pt idx="121" formatCode="0%">
                        <c:v>3.8299024738678287</c:v>
                      </c:pt>
                      <c:pt idx="122" formatCode="0%">
                        <c:v>3.8186452456509583</c:v>
                      </c:pt>
                      <c:pt idx="123" formatCode="0%">
                        <c:v>3.8355372385875137</c:v>
                      </c:pt>
                      <c:pt idx="124" formatCode="0%">
                        <c:v>3.7695633918009839</c:v>
                      </c:pt>
                      <c:pt idx="125" formatCode="0%">
                        <c:v>3.8322858126059702</c:v>
                      </c:pt>
                      <c:pt idx="126" formatCode="0%">
                        <c:v>3.9180640166042426</c:v>
                      </c:pt>
                      <c:pt idx="127" formatCode="0%">
                        <c:v>4.0341888605149139</c:v>
                      </c:pt>
                      <c:pt idx="128" formatCode="0%">
                        <c:v>4.2670342455088432</c:v>
                      </c:pt>
                      <c:pt idx="129" formatCode="0%">
                        <c:v>4.5482379596253955</c:v>
                      </c:pt>
                      <c:pt idx="130" formatCode="0%">
                        <c:v>4.526265488793042</c:v>
                      </c:pt>
                      <c:pt idx="131" formatCode="0%">
                        <c:v>4.3797032506832574</c:v>
                      </c:pt>
                      <c:pt idx="132" formatCode="0%">
                        <c:v>4.1795254588955357</c:v>
                      </c:pt>
                      <c:pt idx="133" formatCode="0%">
                        <c:v>4.2237259880432445</c:v>
                      </c:pt>
                      <c:pt idx="134" formatCode="0%">
                        <c:v>4.5470214976913637</c:v>
                      </c:pt>
                      <c:pt idx="135" formatCode="0%">
                        <c:v>4.8293476195280274</c:v>
                      </c:pt>
                      <c:pt idx="136" formatCode="0%">
                        <c:v>4.9440982214187326</c:v>
                      </c:pt>
                      <c:pt idx="137" formatCode="0%">
                        <c:v>4.9890020697729245</c:v>
                      </c:pt>
                      <c:pt idx="138" formatCode="0%">
                        <c:v>4.4359665217131727</c:v>
                      </c:pt>
                      <c:pt idx="139" formatCode="0%">
                        <c:v>4.1133334608342498</c:v>
                      </c:pt>
                      <c:pt idx="140" formatCode="0%">
                        <c:v>4.1601328667955348</c:v>
                      </c:pt>
                      <c:pt idx="141" formatCode="0%">
                        <c:v>4.1597143717426928</c:v>
                      </c:pt>
                      <c:pt idx="142" formatCode="0%">
                        <c:v>4.1982237492363614</c:v>
                      </c:pt>
                      <c:pt idx="143" formatCode="0%">
                        <c:v>4.641075561620597</c:v>
                      </c:pt>
                      <c:pt idx="144" formatCode="0%">
                        <c:v>4.9176451692467227</c:v>
                      </c:pt>
                      <c:pt idx="145" formatCode="0%">
                        <c:v>4.9952728582729717</c:v>
                      </c:pt>
                      <c:pt idx="146" formatCode="0%">
                        <c:v>4.9564590137598472</c:v>
                      </c:pt>
                      <c:pt idx="147" formatCode="0%">
                        <c:v>4.9758659360164099</c:v>
                      </c:pt>
                      <c:pt idx="148" formatCode="0%">
                        <c:v>4.9661624748881286</c:v>
                      </c:pt>
                    </c:numCache>
                  </c:numRef>
                </c:val>
                <c:smooth val="1"/>
              </c15:ser>
            </c15:filteredLineSeries>
          </c:ext>
        </c:extLst>
      </c:lineChart>
      <c:catAx>
        <c:axId val="69191018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15280"/>
        <c:crossesAt val="0"/>
        <c:auto val="1"/>
        <c:lblAlgn val="ctr"/>
        <c:lblOffset val="100"/>
        <c:tickLblSkip val="10"/>
        <c:tickMarkSkip val="10"/>
        <c:noMultiLvlLbl val="0"/>
      </c:catAx>
      <c:valAx>
        <c:axId val="691915280"/>
        <c:scaling>
          <c:orientation val="minMax"/>
          <c:max val="8"/>
          <c:min val="1.5"/>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Total des actifs privés (nets de dettes) </a:t>
                </a:r>
              </a:p>
              <a:p>
                <a:pPr>
                  <a:defRPr sz="1200" b="0" i="0" u="none" strike="noStrike" baseline="0">
                    <a:solidFill>
                      <a:srgbClr val="000000"/>
                    </a:solidFill>
                    <a:latin typeface="Arial"/>
                    <a:ea typeface="Arial"/>
                    <a:cs typeface="Arial"/>
                  </a:defRPr>
                </a:pPr>
                <a:r>
                  <a:rPr lang="fr-FR" sz="1200" baseline="0"/>
                  <a:t>en % du revenu national du pays considéré</a:t>
                </a:r>
                <a:endParaRPr lang="fr-FR" sz="1200"/>
              </a:p>
            </c:rich>
          </c:tx>
          <c:layout>
            <c:manualLayout>
              <c:xMode val="edge"/>
              <c:yMode val="edge"/>
              <c:x val="1.3898930413331055E-3"/>
              <c:y val="0.16259807003150317"/>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10184"/>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58895950819169307"/>
          <c:y val="0.13125028857184462"/>
          <c:w val="0.18756972469426297"/>
          <c:h val="0.2410318973998344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aseline="0"/>
              <a:t>Les actifs étrangers en perspective historique:                     </a:t>
            </a:r>
          </a:p>
          <a:p>
            <a:pPr>
              <a:defRPr sz="1800" b="1" i="0" u="none" strike="noStrike" baseline="0">
                <a:solidFill>
                  <a:srgbClr val="000000"/>
                </a:solidFill>
                <a:latin typeface="Arial"/>
                <a:ea typeface="Arial"/>
                <a:cs typeface="Arial"/>
              </a:defRPr>
            </a:pPr>
            <a:r>
              <a:rPr lang="fr-FR" sz="1800" baseline="0"/>
              <a:t>le sommet colonial franco-britannique</a:t>
            </a:r>
            <a:endParaRPr lang="fr-FR" sz="1800"/>
          </a:p>
        </c:rich>
      </c:tx>
      <c:layout>
        <c:manualLayout>
          <c:xMode val="edge"/>
          <c:yMode val="edge"/>
          <c:x val="0.23814546577753595"/>
          <c:y val="2.2188657455556016E-3"/>
        </c:manualLayout>
      </c:layout>
      <c:overlay val="0"/>
      <c:spPr>
        <a:noFill/>
        <a:ln w="25400">
          <a:noFill/>
        </a:ln>
      </c:spPr>
    </c:title>
    <c:autoTitleDeleted val="0"/>
    <c:plotArea>
      <c:layout>
        <c:manualLayout>
          <c:layoutTarget val="inner"/>
          <c:xMode val="edge"/>
          <c:yMode val="edge"/>
          <c:x val="0.11743349116389643"/>
          <c:y val="0.10171722445384447"/>
          <c:w val="0.84948338400985957"/>
          <c:h val="0.70630596074002261"/>
        </c:manualLayout>
      </c:layout>
      <c:lineChart>
        <c:grouping val="standard"/>
        <c:varyColors val="0"/>
        <c:ser>
          <c:idx val="0"/>
          <c:order val="0"/>
          <c:tx>
            <c:v>Royaume-Uni</c:v>
          </c:tx>
          <c:spPr>
            <a:ln w="44450">
              <a:solidFill>
                <a:schemeClr val="accent1"/>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DataG25!$B$6:$B$216</c:f>
              <c:numCache>
                <c:formatCode>0%</c:formatCode>
                <c:ptCount val="211"/>
                <c:pt idx="0">
                  <c:v>0.1</c:v>
                </c:pt>
                <c:pt idx="40">
                  <c:v>0.39244358001991797</c:v>
                </c:pt>
                <c:pt idx="45">
                  <c:v>0.40032512231513956</c:v>
                </c:pt>
                <c:pt idx="46">
                  <c:v>0.41430977747132441</c:v>
                </c:pt>
                <c:pt idx="47">
                  <c:v>0.43828305176376148</c:v>
                </c:pt>
                <c:pt idx="48">
                  <c:v>0.49529697340186751</c:v>
                </c:pt>
                <c:pt idx="49">
                  <c:v>0.52407919394149449</c:v>
                </c:pt>
                <c:pt idx="50">
                  <c:v>0.58430291592380357</c:v>
                </c:pt>
                <c:pt idx="51">
                  <c:v>0.56765160664431924</c:v>
                </c:pt>
                <c:pt idx="52">
                  <c:v>0.57939634831755915</c:v>
                </c:pt>
                <c:pt idx="53">
                  <c:v>0.57079441680021925</c:v>
                </c:pt>
                <c:pt idx="54">
                  <c:v>0.57203531543097674</c:v>
                </c:pt>
                <c:pt idx="55">
                  <c:v>0.58638711835854584</c:v>
                </c:pt>
                <c:pt idx="56">
                  <c:v>0.60608554684722393</c:v>
                </c:pt>
                <c:pt idx="57">
                  <c:v>0.65924661437593035</c:v>
                </c:pt>
                <c:pt idx="58">
                  <c:v>0.70366776479752147</c:v>
                </c:pt>
                <c:pt idx="59">
                  <c:v>0.76364199819033818</c:v>
                </c:pt>
                <c:pt idx="60">
                  <c:v>0.79122768533535059</c:v>
                </c:pt>
                <c:pt idx="61">
                  <c:v>0.81627600405386358</c:v>
                </c:pt>
                <c:pt idx="62">
                  <c:v>0.84290794878092723</c:v>
                </c:pt>
                <c:pt idx="63">
                  <c:v>0.86577374518610972</c:v>
                </c:pt>
                <c:pt idx="64">
                  <c:v>0.89938156480833653</c:v>
                </c:pt>
                <c:pt idx="65">
                  <c:v>1.0057225511541832</c:v>
                </c:pt>
                <c:pt idx="66">
                  <c:v>1.0699842115524736</c:v>
                </c:pt>
                <c:pt idx="67">
                  <c:v>1.1264062700763509</c:v>
                </c:pt>
                <c:pt idx="68">
                  <c:v>1.0797982782792825</c:v>
                </c:pt>
                <c:pt idx="69">
                  <c:v>1.2385110603117202</c:v>
                </c:pt>
                <c:pt idx="70">
                  <c:v>1.0652669327413573</c:v>
                </c:pt>
                <c:pt idx="71">
                  <c:v>1.1630822907765819</c:v>
                </c:pt>
                <c:pt idx="72">
                  <c:v>1.1918706324738106</c:v>
                </c:pt>
                <c:pt idx="73">
                  <c:v>1.1769087016856328</c:v>
                </c:pt>
                <c:pt idx="74">
                  <c:v>1.2457499953693496</c:v>
                </c:pt>
                <c:pt idx="75">
                  <c:v>1.3541507297064173</c:v>
                </c:pt>
                <c:pt idx="76">
                  <c:v>1.406495901163668</c:v>
                </c:pt>
                <c:pt idx="77">
                  <c:v>1.4330667823458831</c:v>
                </c:pt>
                <c:pt idx="78">
                  <c:v>1.4888042646707478</c:v>
                </c:pt>
                <c:pt idx="79">
                  <c:v>1.5138672994102078</c:v>
                </c:pt>
                <c:pt idx="80">
                  <c:v>1.5587657349575987</c:v>
                </c:pt>
                <c:pt idx="81">
                  <c:v>1.5957508053818505</c:v>
                </c:pt>
                <c:pt idx="82">
                  <c:v>1.6516958810652576</c:v>
                </c:pt>
                <c:pt idx="83">
                  <c:v>1.7347175164862805</c:v>
                </c:pt>
                <c:pt idx="84">
                  <c:v>1.6857313270320449</c:v>
                </c:pt>
                <c:pt idx="85">
                  <c:v>1.7110319159791565</c:v>
                </c:pt>
                <c:pt idx="86">
                  <c:v>1.6600570921789477</c:v>
                </c:pt>
                <c:pt idx="87">
                  <c:v>1.7052361065162658</c:v>
                </c:pt>
                <c:pt idx="88">
                  <c:v>1.7000546136501378</c:v>
                </c:pt>
                <c:pt idx="89">
                  <c:v>1.6534924905670711</c:v>
                </c:pt>
                <c:pt idx="90">
                  <c:v>1.6180289831667172</c:v>
                </c:pt>
                <c:pt idx="91">
                  <c:v>1.5347005913102161</c:v>
                </c:pt>
                <c:pt idx="92">
                  <c:v>1.5955277262551222</c:v>
                </c:pt>
                <c:pt idx="93">
                  <c:v>1.6360045852349101</c:v>
                </c:pt>
                <c:pt idx="94">
                  <c:v>1.6359030064009601</c:v>
                </c:pt>
                <c:pt idx="95">
                  <c:v>1.6242723943499131</c:v>
                </c:pt>
                <c:pt idx="96">
                  <c:v>1.672665405833081</c:v>
                </c:pt>
                <c:pt idx="97">
                  <c:v>1.6473677904100303</c:v>
                </c:pt>
                <c:pt idx="98">
                  <c:v>1.6700186257823593</c:v>
                </c:pt>
                <c:pt idx="99">
                  <c:v>1.7307766107461549</c:v>
                </c:pt>
                <c:pt idx="100">
                  <c:v>1.769755204014666</c:v>
                </c:pt>
                <c:pt idx="101">
                  <c:v>1.7994476347087038</c:v>
                </c:pt>
                <c:pt idx="102">
                  <c:v>1.8668547164075791</c:v>
                </c:pt>
                <c:pt idx="103">
                  <c:v>1.8333770632376587</c:v>
                </c:pt>
                <c:pt idx="104">
                  <c:v>1.90550100586902</c:v>
                </c:pt>
                <c:pt idx="105">
                  <c:v>1.573271669114215</c:v>
                </c:pt>
                <c:pt idx="106">
                  <c:v>1.3637562408439612</c:v>
                </c:pt>
                <c:pt idx="107">
                  <c:v>1.110012582030371</c:v>
                </c:pt>
                <c:pt idx="108">
                  <c:v>0.92801828745340509</c:v>
                </c:pt>
                <c:pt idx="109">
                  <c:v>0.83908658362428334</c:v>
                </c:pt>
                <c:pt idx="110">
                  <c:v>0.80926059468327305</c:v>
                </c:pt>
                <c:pt idx="111">
                  <c:v>1.0444996150481871</c:v>
                </c:pt>
                <c:pt idx="112">
                  <c:v>1.2012282758588864</c:v>
                </c:pt>
                <c:pt idx="113">
                  <c:v>1.2914591153332362</c:v>
                </c:pt>
                <c:pt idx="114">
                  <c:v>1.2786131936761895</c:v>
                </c:pt>
                <c:pt idx="115">
                  <c:v>1.2441471557335926</c:v>
                </c:pt>
                <c:pt idx="116">
                  <c:v>1.2787816032614028</c:v>
                </c:pt>
                <c:pt idx="117">
                  <c:v>1.2096962194793295</c:v>
                </c:pt>
                <c:pt idx="118">
                  <c:v>1.2297698929003433</c:v>
                </c:pt>
                <c:pt idx="119">
                  <c:v>1.2197699830215558</c:v>
                </c:pt>
                <c:pt idx="120">
                  <c:v>1.2214451340065964</c:v>
                </c:pt>
                <c:pt idx="121">
                  <c:v>1.2600399140707041</c:v>
                </c:pt>
                <c:pt idx="122">
                  <c:v>1.2397809800333035</c:v>
                </c:pt>
                <c:pt idx="123">
                  <c:v>1.1828877945841239</c:v>
                </c:pt>
                <c:pt idx="124">
                  <c:v>1.0783562057333924</c:v>
                </c:pt>
                <c:pt idx="125">
                  <c:v>1.0003113873137299</c:v>
                </c:pt>
                <c:pt idx="126">
                  <c:v>0.91718483233443848</c:v>
                </c:pt>
                <c:pt idx="127">
                  <c:v>0.82435036134440476</c:v>
                </c:pt>
                <c:pt idx="128">
                  <c:v>0.77455118294310354</c:v>
                </c:pt>
                <c:pt idx="129">
                  <c:v>0.69607007345397409</c:v>
                </c:pt>
                <c:pt idx="130">
                  <c:v>0.49954592376766349</c:v>
                </c:pt>
                <c:pt idx="131">
                  <c:v>0.31465609468985722</c:v>
                </c:pt>
                <c:pt idx="132">
                  <c:v>0.20414849025370227</c:v>
                </c:pt>
                <c:pt idx="133">
                  <c:v>0.12217363659319563</c:v>
                </c:pt>
                <c:pt idx="134">
                  <c:v>5.0118910870904317E-2</c:v>
                </c:pt>
                <c:pt idx="135">
                  <c:v>-3.0302608734382893E-2</c:v>
                </c:pt>
                <c:pt idx="136">
                  <c:v>-9.3637518176377679E-2</c:v>
                </c:pt>
                <c:pt idx="137">
                  <c:v>-0.12613278425773539</c:v>
                </c:pt>
                <c:pt idx="138">
                  <c:v>-0.13032418642467272</c:v>
                </c:pt>
                <c:pt idx="139">
                  <c:v>-8.9489313702482823E-2</c:v>
                </c:pt>
                <c:pt idx="140">
                  <c:v>-4.6666518542589096E-2</c:v>
                </c:pt>
                <c:pt idx="141">
                  <c:v>-4.3944796837637752E-2</c:v>
                </c:pt>
                <c:pt idx="142">
                  <c:v>-4.6415660216186559E-2</c:v>
                </c:pt>
                <c:pt idx="143">
                  <c:v>-3.0988469541162331E-2</c:v>
                </c:pt>
                <c:pt idx="144">
                  <c:v>4.0823499932821031E-3</c:v>
                </c:pt>
                <c:pt idx="145">
                  <c:v>2.7057782193093811E-2</c:v>
                </c:pt>
                <c:pt idx="146">
                  <c:v>3.0044538931736628E-2</c:v>
                </c:pt>
                <c:pt idx="147">
                  <c:v>4.2365025506941913E-2</c:v>
                </c:pt>
                <c:pt idx="148">
                  <c:v>5.6887641374361593E-2</c:v>
                </c:pt>
                <c:pt idx="149">
                  <c:v>5.8025825212132447E-2</c:v>
                </c:pt>
                <c:pt idx="150">
                  <c:v>4.5572759187957126E-2</c:v>
                </c:pt>
                <c:pt idx="151">
                  <c:v>4.2086733546766633E-2</c:v>
                </c:pt>
                <c:pt idx="152">
                  <c:v>4.6763445145694596E-2</c:v>
                </c:pt>
                <c:pt idx="153">
                  <c:v>5.1346516591341027E-2</c:v>
                </c:pt>
                <c:pt idx="154">
                  <c:v>5.4025240925707534E-2</c:v>
                </c:pt>
                <c:pt idx="155">
                  <c:v>5.4120268932676296E-2</c:v>
                </c:pt>
                <c:pt idx="156">
                  <c:v>5.426832684716066E-2</c:v>
                </c:pt>
                <c:pt idx="157">
                  <c:v>5.1877961343120754E-2</c:v>
                </c:pt>
                <c:pt idx="158">
                  <c:v>4.3989378204967858E-2</c:v>
                </c:pt>
                <c:pt idx="159">
                  <c:v>4.6308585384723613E-2</c:v>
                </c:pt>
                <c:pt idx="160">
                  <c:v>5.7451661758717673E-2</c:v>
                </c:pt>
                <c:pt idx="161">
                  <c:v>7.3002472291819137E-2</c:v>
                </c:pt>
                <c:pt idx="162">
                  <c:v>9.6768896320071615E-2</c:v>
                </c:pt>
                <c:pt idx="163">
                  <c:v>0.10167662312534569</c:v>
                </c:pt>
                <c:pt idx="164">
                  <c:v>8.2151559291363724E-2</c:v>
                </c:pt>
                <c:pt idx="165">
                  <c:v>5.6106143034005004E-2</c:v>
                </c:pt>
                <c:pt idx="166">
                  <c:v>4.3366319624117224E-2</c:v>
                </c:pt>
                <c:pt idx="167">
                  <c:v>3.7429585866122807E-2</c:v>
                </c:pt>
                <c:pt idx="168">
                  <c:v>3.8455276565490283E-2</c:v>
                </c:pt>
                <c:pt idx="169">
                  <c:v>3.7517877290268183E-2</c:v>
                </c:pt>
                <c:pt idx="170">
                  <c:v>3.8742857628539039E-2</c:v>
                </c:pt>
                <c:pt idx="171">
                  <c:v>5.1637959886944723E-2</c:v>
                </c:pt>
                <c:pt idx="172">
                  <c:v>6.2734018862182203E-2</c:v>
                </c:pt>
                <c:pt idx="173">
                  <c:v>6.5799437171881595E-2</c:v>
                </c:pt>
                <c:pt idx="174">
                  <c:v>6.430850764312461E-2</c:v>
                </c:pt>
                <c:pt idx="175">
                  <c:v>5.8379023424294726E-2</c:v>
                </c:pt>
                <c:pt idx="176">
                  <c:v>5.1559726962349353E-2</c:v>
                </c:pt>
                <c:pt idx="177">
                  <c:v>7.7330596218152844E-2</c:v>
                </c:pt>
                <c:pt idx="178">
                  <c:v>0.10077227179880968</c:v>
                </c:pt>
                <c:pt idx="179">
                  <c:v>0.10194965566419048</c:v>
                </c:pt>
                <c:pt idx="180">
                  <c:v>4.5450829147345974E-2</c:v>
                </c:pt>
                <c:pt idx="181">
                  <c:v>-3.5630921229601693E-3</c:v>
                </c:pt>
                <c:pt idx="182">
                  <c:v>9.5801490835478939E-3</c:v>
                </c:pt>
                <c:pt idx="183">
                  <c:v>2.7221398455266697E-2</c:v>
                </c:pt>
                <c:pt idx="184">
                  <c:v>2.749817106007765E-2</c:v>
                </c:pt>
                <c:pt idx="185">
                  <c:v>-1.0375066076668316E-2</c:v>
                </c:pt>
                <c:pt idx="186">
                  <c:v>-6.1700012588525539E-2</c:v>
                </c:pt>
                <c:pt idx="187">
                  <c:v>-7.6748019970194245E-2</c:v>
                </c:pt>
                <c:pt idx="188">
                  <c:v>-0.13374516416643137</c:v>
                </c:pt>
                <c:pt idx="189">
                  <c:v>-0.19700850699581055</c:v>
                </c:pt>
                <c:pt idx="190">
                  <c:v>-0.13811886729054229</c:v>
                </c:pt>
                <c:pt idx="191">
                  <c:v>-0.10062385139605635</c:v>
                </c:pt>
                <c:pt idx="192">
                  <c:v>-9.751316599589166E-2</c:v>
                </c:pt>
                <c:pt idx="193">
                  <c:v>-5.9829577467195964E-2</c:v>
                </c:pt>
                <c:pt idx="194">
                  <c:v>-7.7250563051074028E-2</c:v>
                </c:pt>
                <c:pt idx="195">
                  <c:v>-8.9216771655816277E-2</c:v>
                </c:pt>
                <c:pt idx="196">
                  <c:v>-0.10006282704460248</c:v>
                </c:pt>
                <c:pt idx="197">
                  <c:v>-0.11592436428561001</c:v>
                </c:pt>
                <c:pt idx="198">
                  <c:v>-2.0947764160103538E-3</c:v>
                </c:pt>
                <c:pt idx="199">
                  <c:v>-1.2037857457473494E-2</c:v>
                </c:pt>
                <c:pt idx="200">
                  <c:v>-8.6197392440128237E-2</c:v>
                </c:pt>
                <c:pt idx="201">
                  <c:v>-6.199648737610456E-2</c:v>
                </c:pt>
                <c:pt idx="202">
                  <c:v>-0.16868444377277791</c:v>
                </c:pt>
                <c:pt idx="203">
                  <c:v>-0.22400756470724623</c:v>
                </c:pt>
                <c:pt idx="204">
                  <c:v>-0.19767491604424697</c:v>
                </c:pt>
                <c:pt idx="205">
                  <c:v>-0.1905889977132213</c:v>
                </c:pt>
                <c:pt idx="206">
                  <c:v>-0.19413195687873414</c:v>
                </c:pt>
                <c:pt idx="207">
                  <c:v>-0.1905889977132213</c:v>
                </c:pt>
                <c:pt idx="208">
                  <c:v>-0.19413195687873414</c:v>
                </c:pt>
                <c:pt idx="209">
                  <c:v>-0.1905889977132213</c:v>
                </c:pt>
                <c:pt idx="210">
                  <c:v>-0.19413195687873414</c:v>
                </c:pt>
              </c:numCache>
            </c:numRef>
          </c:val>
          <c:smooth val="1"/>
        </c:ser>
        <c:ser>
          <c:idx val="1"/>
          <c:order val="1"/>
          <c:tx>
            <c:v>France</c:v>
          </c:tx>
          <c:spPr>
            <a:ln w="44450">
              <a:solidFill>
                <a:schemeClr val="accent6"/>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DataG25!$C$6:$C$216</c:f>
              <c:numCache>
                <c:formatCode>General</c:formatCode>
                <c:ptCount val="211"/>
                <c:pt idx="0" formatCode="0%">
                  <c:v>5.8046561643159085E-2</c:v>
                </c:pt>
                <c:pt idx="40" formatCode="0%">
                  <c:v>0.52657353336106616</c:v>
                </c:pt>
                <c:pt idx="60" formatCode="0%">
                  <c:v>0.7</c:v>
                </c:pt>
                <c:pt idx="70" formatCode="0%">
                  <c:v>0.8</c:v>
                </c:pt>
                <c:pt idx="80" formatCode="0%">
                  <c:v>1.1000000000000001</c:v>
                </c:pt>
                <c:pt idx="90" formatCode="0%">
                  <c:v>1.1499999999999999</c:v>
                </c:pt>
                <c:pt idx="100" formatCode="0%">
                  <c:v>1.2268002232694999</c:v>
                </c:pt>
                <c:pt idx="104" formatCode="0%">
                  <c:v>1.2837069197054332</c:v>
                </c:pt>
                <c:pt idx="110" formatCode="0%">
                  <c:v>6.3318771030438939E-2</c:v>
                </c:pt>
                <c:pt idx="120" formatCode="0%">
                  <c:v>0.45</c:v>
                </c:pt>
                <c:pt idx="140" formatCode="0%">
                  <c:v>3.3305474333594751E-2</c:v>
                </c:pt>
                <c:pt idx="160" formatCode="0%">
                  <c:v>0.11159733959804317</c:v>
                </c:pt>
                <c:pt idx="161" formatCode="0%">
                  <c:v>0.13151860955168845</c:v>
                </c:pt>
                <c:pt idx="162" formatCode="0%">
                  <c:v>0.14745043599570926</c:v>
                </c:pt>
                <c:pt idx="163" formatCode="0%">
                  <c:v>0.14696366404209094</c:v>
                </c:pt>
                <c:pt idx="164" formatCode="0%">
                  <c:v>0.13017398913757336</c:v>
                </c:pt>
                <c:pt idx="165" formatCode="0%">
                  <c:v>0.14356123618114486</c:v>
                </c:pt>
                <c:pt idx="166" formatCode="0%">
                  <c:v>0.15487909183789636</c:v>
                </c:pt>
                <c:pt idx="167" formatCode="0%">
                  <c:v>0.15893653298798679</c:v>
                </c:pt>
                <c:pt idx="168" formatCode="0%">
                  <c:v>0.1443024252081907</c:v>
                </c:pt>
                <c:pt idx="169" formatCode="0%">
                  <c:v>0.14455975202217175</c:v>
                </c:pt>
                <c:pt idx="170" formatCode="0%">
                  <c:v>0.18176399635053883</c:v>
                </c:pt>
                <c:pt idx="171" formatCode="0%">
                  <c:v>0.1927365548629863</c:v>
                </c:pt>
                <c:pt idx="172" formatCode="0%">
                  <c:v>0.18231635429706147</c:v>
                </c:pt>
                <c:pt idx="173" formatCode="0%">
                  <c:v>0.18846694591916041</c:v>
                </c:pt>
                <c:pt idx="174" formatCode="0%">
                  <c:v>0.15705616584668247</c:v>
                </c:pt>
                <c:pt idx="175" formatCode="0%">
                  <c:v>9.8965773277692307E-2</c:v>
                </c:pt>
                <c:pt idx="176" formatCode="0%">
                  <c:v>6.3340577876592752E-2</c:v>
                </c:pt>
                <c:pt idx="177" formatCode="0%">
                  <c:v>6.2723061880306394E-2</c:v>
                </c:pt>
                <c:pt idx="178" formatCode="0%">
                  <c:v>4.4019555884483884E-2</c:v>
                </c:pt>
                <c:pt idx="179" formatCode="0%">
                  <c:v>-8.242475547330215E-3</c:v>
                </c:pt>
                <c:pt idx="180" formatCode="0%">
                  <c:v>-2.4583161936777065E-2</c:v>
                </c:pt>
                <c:pt idx="181" formatCode="0%">
                  <c:v>-2.6041602232796977E-2</c:v>
                </c:pt>
                <c:pt idx="182" formatCode="0%">
                  <c:v>-2.1822804748084984E-2</c:v>
                </c:pt>
                <c:pt idx="183" formatCode="0%">
                  <c:v>-9.6351386794301733E-3</c:v>
                </c:pt>
                <c:pt idx="184" formatCode="0%">
                  <c:v>2.4989038153180137E-2</c:v>
                </c:pt>
                <c:pt idx="185" formatCode="0%">
                  <c:v>8.7438761392307413E-2</c:v>
                </c:pt>
                <c:pt idx="186" formatCode="0%">
                  <c:v>0.11782586244097275</c:v>
                </c:pt>
                <c:pt idx="187" formatCode="0%">
                  <c:v>0.13897299607783481</c:v>
                </c:pt>
                <c:pt idx="188" formatCode="0%">
                  <c:v>0.16782133636654065</c:v>
                </c:pt>
                <c:pt idx="189" formatCode="0%">
                  <c:v>0.14088819901577596</c:v>
                </c:pt>
                <c:pt idx="190" formatCode="0%">
                  <c:v>0.14603888267691964</c:v>
                </c:pt>
                <c:pt idx="191" formatCode="0%">
                  <c:v>0.17334728430605639</c:v>
                </c:pt>
                <c:pt idx="192" formatCode="0%">
                  <c:v>7.8652855915295194E-2</c:v>
                </c:pt>
                <c:pt idx="193" formatCode="0%">
                  <c:v>1.3070571725633637E-3</c:v>
                </c:pt>
                <c:pt idx="194" formatCode="0%">
                  <c:v>-7.9176214939239344E-3</c:v>
                </c:pt>
                <c:pt idx="195" formatCode="0%">
                  <c:v>-5.6108551590424802E-3</c:v>
                </c:pt>
                <c:pt idx="196" formatCode="0%">
                  <c:v>-2.06741200683663E-3</c:v>
                </c:pt>
                <c:pt idx="197" formatCode="0%">
                  <c:v>-2.100088621810452E-2</c:v>
                </c:pt>
                <c:pt idx="198" formatCode="0%">
                  <c:v>-6.9528799811602635E-2</c:v>
                </c:pt>
                <c:pt idx="199" formatCode="0%">
                  <c:v>-9.9123205264388961E-2</c:v>
                </c:pt>
                <c:pt idx="200" formatCode="0%">
                  <c:v>-8.9530139608010775E-2</c:v>
                </c:pt>
                <c:pt idx="201" formatCode="0%">
                  <c:v>-0.10935163664553972</c:v>
                </c:pt>
                <c:pt idx="202" formatCode="0%">
                  <c:v>-0.11897733699309508</c:v>
                </c:pt>
                <c:pt idx="203" formatCode="0%">
                  <c:v>-8.6083087497766789E-2</c:v>
                </c:pt>
                <c:pt idx="204" formatCode="0%">
                  <c:v>-8.3952071464296035E-2</c:v>
                </c:pt>
                <c:pt idx="205" formatCode="0%">
                  <c:v>-0.10407289235151725</c:v>
                </c:pt>
                <c:pt idx="206" formatCode="0%">
                  <c:v>-9.4012481907906648E-2</c:v>
                </c:pt>
                <c:pt idx="207" formatCode="0%">
                  <c:v>-0.10407289235151725</c:v>
                </c:pt>
                <c:pt idx="208" formatCode="0%">
                  <c:v>-9.4012481907906648E-2</c:v>
                </c:pt>
                <c:pt idx="209" formatCode="0%">
                  <c:v>-0.10407289235151725</c:v>
                </c:pt>
                <c:pt idx="210" formatCode="0%">
                  <c:v>-9.4012481907906648E-2</c:v>
                </c:pt>
              </c:numCache>
            </c:numRef>
          </c:val>
          <c:smooth val="1"/>
        </c:ser>
        <c:ser>
          <c:idx val="2"/>
          <c:order val="2"/>
          <c:tx>
            <c:v>Allemagne</c:v>
          </c:tx>
          <c:spPr>
            <a:ln w="44450">
              <a:solidFill>
                <a:schemeClr val="accent2"/>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DataG25!$D$6:$D$216</c:f>
              <c:numCache>
                <c:formatCode>0%</c:formatCode>
                <c:ptCount val="211"/>
                <c:pt idx="0">
                  <c:v>0.03</c:v>
                </c:pt>
                <c:pt idx="40">
                  <c:v>0.05</c:v>
                </c:pt>
                <c:pt idx="60">
                  <c:v>0.1</c:v>
                </c:pt>
                <c:pt idx="70">
                  <c:v>0.3</c:v>
                </c:pt>
                <c:pt idx="80">
                  <c:v>0.4</c:v>
                </c:pt>
                <c:pt idx="90">
                  <c:v>0.42</c:v>
                </c:pt>
                <c:pt idx="100">
                  <c:v>0.44</c:v>
                </c:pt>
                <c:pt idx="104">
                  <c:v>0.46</c:v>
                </c:pt>
                <c:pt idx="110">
                  <c:v>-0.1</c:v>
                </c:pt>
                <c:pt idx="120">
                  <c:v>-0.3</c:v>
                </c:pt>
                <c:pt idx="140">
                  <c:v>-0.19553478589274237</c:v>
                </c:pt>
                <c:pt idx="141">
                  <c:v>-0.15837649817336247</c:v>
                </c:pt>
                <c:pt idx="142">
                  <c:v>-0.11958120072726887</c:v>
                </c:pt>
                <c:pt idx="143">
                  <c:v>-7.9943749198828823E-2</c:v>
                </c:pt>
                <c:pt idx="144">
                  <c:v>-4.7161263705988263E-2</c:v>
                </c:pt>
                <c:pt idx="145">
                  <c:v>-2.8972077895016223E-2</c:v>
                </c:pt>
                <c:pt idx="146">
                  <c:v>-1.0093243583188926E-2</c:v>
                </c:pt>
                <c:pt idx="147">
                  <c:v>1.5840347315379876E-2</c:v>
                </c:pt>
                <c:pt idx="148">
                  <c:v>4.0322972038282098E-2</c:v>
                </c:pt>
                <c:pt idx="149">
                  <c:v>5.3706300404299891E-2</c:v>
                </c:pt>
                <c:pt idx="150">
                  <c:v>6.2068763784962358E-2</c:v>
                </c:pt>
                <c:pt idx="151">
                  <c:v>6.8851455776327355E-2</c:v>
                </c:pt>
                <c:pt idx="152">
                  <c:v>6.7056003705299433E-2</c:v>
                </c:pt>
                <c:pt idx="153">
                  <c:v>6.6356622294105924E-2</c:v>
                </c:pt>
                <c:pt idx="154">
                  <c:v>6.4933703215599423E-2</c:v>
                </c:pt>
                <c:pt idx="155">
                  <c:v>5.5978276703410934E-2</c:v>
                </c:pt>
                <c:pt idx="156">
                  <c:v>5.1770782362312591E-2</c:v>
                </c:pt>
                <c:pt idx="157">
                  <c:v>6.7259996441863798E-2</c:v>
                </c:pt>
                <c:pt idx="158">
                  <c:v>8.464544119449896E-2</c:v>
                </c:pt>
                <c:pt idx="159">
                  <c:v>8.7255671122743614E-2</c:v>
                </c:pt>
                <c:pt idx="160">
                  <c:v>8.1269054057648019E-2</c:v>
                </c:pt>
                <c:pt idx="161">
                  <c:v>7.392995927459621E-2</c:v>
                </c:pt>
                <c:pt idx="162">
                  <c:v>6.6727186288017173E-2</c:v>
                </c:pt>
                <c:pt idx="163">
                  <c:v>6.3628796006449523E-2</c:v>
                </c:pt>
                <c:pt idx="164">
                  <c:v>7.1804616350529996E-2</c:v>
                </c:pt>
                <c:pt idx="165">
                  <c:v>8.678149163855392E-2</c:v>
                </c:pt>
                <c:pt idx="166">
                  <c:v>9.1013871222087733E-2</c:v>
                </c:pt>
                <c:pt idx="167">
                  <c:v>8.7826701572698118E-2</c:v>
                </c:pt>
                <c:pt idx="168">
                  <c:v>8.2013585142298812E-2</c:v>
                </c:pt>
                <c:pt idx="169">
                  <c:v>6.9291668291394687E-2</c:v>
                </c:pt>
                <c:pt idx="170">
                  <c:v>5.1195566781806486E-2</c:v>
                </c:pt>
                <c:pt idx="171">
                  <c:v>4.2425989937111538E-2</c:v>
                </c:pt>
                <c:pt idx="172">
                  <c:v>4.3210369951601373E-2</c:v>
                </c:pt>
                <c:pt idx="173">
                  <c:v>4.8607519981827461E-2</c:v>
                </c:pt>
                <c:pt idx="174">
                  <c:v>6.7400325396376928E-2</c:v>
                </c:pt>
                <c:pt idx="175">
                  <c:v>7.8017782355377152E-2</c:v>
                </c:pt>
                <c:pt idx="176">
                  <c:v>8.8792186414062779E-2</c:v>
                </c:pt>
                <c:pt idx="177">
                  <c:v>0.12537575725082395</c:v>
                </c:pt>
                <c:pt idx="178">
                  <c:v>0.16837630157214453</c:v>
                </c:pt>
                <c:pt idx="179">
                  <c:v>0.20425412742629756</c:v>
                </c:pt>
                <c:pt idx="180">
                  <c:v>0.22419374112693069</c:v>
                </c:pt>
                <c:pt idx="181">
                  <c:v>0.19411793032993541</c:v>
                </c:pt>
                <c:pt idx="182">
                  <c:v>0.16862426568346081</c:v>
                </c:pt>
                <c:pt idx="183">
                  <c:v>0.14443679828638437</c:v>
                </c:pt>
                <c:pt idx="184">
                  <c:v>0.11906167722444747</c:v>
                </c:pt>
                <c:pt idx="185">
                  <c:v>8.5963746527619123E-2</c:v>
                </c:pt>
                <c:pt idx="186">
                  <c:v>5.6703179948856229E-2</c:v>
                </c:pt>
                <c:pt idx="187">
                  <c:v>4.8466718355967074E-2</c:v>
                </c:pt>
                <c:pt idx="188">
                  <c:v>2.5714464965330953E-2</c:v>
                </c:pt>
                <c:pt idx="189">
                  <c:v>2.0829063782655172E-2</c:v>
                </c:pt>
                <c:pt idx="190">
                  <c:v>2.7950699632796207E-2</c:v>
                </c:pt>
                <c:pt idx="191">
                  <c:v>4.9077266726515321E-2</c:v>
                </c:pt>
                <c:pt idx="192">
                  <c:v>3.9304734464123817E-2</c:v>
                </c:pt>
                <c:pt idx="193">
                  <c:v>4.5628994355672928E-3</c:v>
                </c:pt>
                <c:pt idx="194">
                  <c:v>3.1221457583582614E-2</c:v>
                </c:pt>
                <c:pt idx="195">
                  <c:v>0.10571301899457167</c:v>
                </c:pt>
                <c:pt idx="196">
                  <c:v>0.19199718456867793</c:v>
                </c:pt>
                <c:pt idx="197">
                  <c:v>0.22219837717840027</c:v>
                </c:pt>
                <c:pt idx="198">
                  <c:v>0.21806708788843135</c:v>
                </c:pt>
                <c:pt idx="199">
                  <c:v>0.26147833162194123</c:v>
                </c:pt>
                <c:pt idx="200">
                  <c:v>0.29404606732786004</c:v>
                </c:pt>
                <c:pt idx="201">
                  <c:v>0.28093183610015909</c:v>
                </c:pt>
                <c:pt idx="202">
                  <c:v>0.30270973582778105</c:v>
                </c:pt>
                <c:pt idx="203">
                  <c:v>0.36731170321476619</c:v>
                </c:pt>
                <c:pt idx="204">
                  <c:v>0.43872969250005672</c:v>
                </c:pt>
                <c:pt idx="205">
                  <c:v>0.52735699989367713</c:v>
                </c:pt>
                <c:pt idx="206">
                  <c:v>0.56942792479690307</c:v>
                </c:pt>
                <c:pt idx="207">
                  <c:v>0.57942792479690308</c:v>
                </c:pt>
                <c:pt idx="208">
                  <c:v>0.58942792479690309</c:v>
                </c:pt>
                <c:pt idx="209">
                  <c:v>0.5994279247969031</c:v>
                </c:pt>
                <c:pt idx="210">
                  <c:v>0.60942792479690311</c:v>
                </c:pt>
              </c:numCache>
            </c:numRef>
          </c:val>
          <c:smooth val="1"/>
        </c:ser>
        <c:ser>
          <c:idx val="3"/>
          <c:order val="3"/>
          <c:tx>
            <c:v>Japon</c:v>
          </c:tx>
          <c:spPr>
            <a:ln w="44450">
              <a:solidFill>
                <a:srgbClr val="FF0000"/>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DataG25!$E$6:$E$216</c:f>
              <c:numCache>
                <c:formatCode>0%</c:formatCode>
                <c:ptCount val="211"/>
                <c:pt idx="145">
                  <c:v>2.1291575354831265E-2</c:v>
                </c:pt>
                <c:pt idx="146">
                  <c:v>9.8581342806602339E-3</c:v>
                </c:pt>
                <c:pt idx="147">
                  <c:v>-1.5000399434727241E-2</c:v>
                </c:pt>
                <c:pt idx="148">
                  <c:v>-1.8957131727331242E-2</c:v>
                </c:pt>
                <c:pt idx="149">
                  <c:v>-5.3830941095337282E-3</c:v>
                </c:pt>
                <c:pt idx="150">
                  <c:v>3.923242111215283E-3</c:v>
                </c:pt>
                <c:pt idx="151">
                  <c:v>-4.3347691060286464E-3</c:v>
                </c:pt>
                <c:pt idx="152">
                  <c:v>-1.681953423115318E-2</c:v>
                </c:pt>
                <c:pt idx="153">
                  <c:v>-2.5556537291184265E-2</c:v>
                </c:pt>
                <c:pt idx="154">
                  <c:v>-3.2478800232617677E-2</c:v>
                </c:pt>
                <c:pt idx="155">
                  <c:v>-2.8890924009835835E-2</c:v>
                </c:pt>
                <c:pt idx="156">
                  <c:v>-1.5567742087960466E-2</c:v>
                </c:pt>
                <c:pt idx="157">
                  <c:v>-8.5315832229150464E-3</c:v>
                </c:pt>
                <c:pt idx="158">
                  <c:v>-2.5867059620480908E-3</c:v>
                </c:pt>
                <c:pt idx="159">
                  <c:v>1.4267039283431496E-2</c:v>
                </c:pt>
                <c:pt idx="160">
                  <c:v>3.182504384907537E-2</c:v>
                </c:pt>
                <c:pt idx="161">
                  <c:v>4.8899022849162276E-2</c:v>
                </c:pt>
                <c:pt idx="162">
                  <c:v>6.3160161437326584E-2</c:v>
                </c:pt>
                <c:pt idx="163">
                  <c:v>5.9682739013471209E-2</c:v>
                </c:pt>
                <c:pt idx="164">
                  <c:v>4.6437905340773272E-2</c:v>
                </c:pt>
                <c:pt idx="165">
                  <c:v>3.7308629200700404E-2</c:v>
                </c:pt>
                <c:pt idx="166">
                  <c:v>3.557024223092245E-2</c:v>
                </c:pt>
                <c:pt idx="167">
                  <c:v>4.7412471128910325E-2</c:v>
                </c:pt>
                <c:pt idx="168">
                  <c:v>5.9270190055737075E-2</c:v>
                </c:pt>
                <c:pt idx="169">
                  <c:v>5.4206886833709639E-2</c:v>
                </c:pt>
                <c:pt idx="170">
                  <c:v>4.2351710988901455E-2</c:v>
                </c:pt>
                <c:pt idx="171">
                  <c:v>4.1427939866827482E-2</c:v>
                </c:pt>
                <c:pt idx="172">
                  <c:v>4.4250231268142211E-2</c:v>
                </c:pt>
                <c:pt idx="173">
                  <c:v>4.9963458251567817E-2</c:v>
                </c:pt>
                <c:pt idx="174">
                  <c:v>6.6768587012474401E-2</c:v>
                </c:pt>
                <c:pt idx="175">
                  <c:v>8.4699585443557671E-2</c:v>
                </c:pt>
                <c:pt idx="176">
                  <c:v>0.11584385238840787</c:v>
                </c:pt>
                <c:pt idx="177">
                  <c:v>0.15533477275541011</c:v>
                </c:pt>
                <c:pt idx="178">
                  <c:v>0.19557120611828829</c:v>
                </c:pt>
                <c:pt idx="179">
                  <c:v>0.17628403039923018</c:v>
                </c:pt>
                <c:pt idx="180">
                  <c:v>0.13287104139300518</c:v>
                </c:pt>
                <c:pt idx="181">
                  <c:v>0.13521741575323026</c:v>
                </c:pt>
                <c:pt idx="182">
                  <c:v>0.16147252022054306</c:v>
                </c:pt>
                <c:pt idx="183">
                  <c:v>0.1912369475835955</c:v>
                </c:pt>
                <c:pt idx="184">
                  <c:v>0.1970309670981541</c:v>
                </c:pt>
                <c:pt idx="185">
                  <c:v>0.19929744200610475</c:v>
                </c:pt>
                <c:pt idx="186">
                  <c:v>0.22295192338549277</c:v>
                </c:pt>
                <c:pt idx="187">
                  <c:v>0.26822679853384546</c:v>
                </c:pt>
                <c:pt idx="188">
                  <c:v>0.30965128265218461</c:v>
                </c:pt>
                <c:pt idx="189">
                  <c:v>0.26684285809053476</c:v>
                </c:pt>
                <c:pt idx="190">
                  <c:v>0.26159415537344127</c:v>
                </c:pt>
                <c:pt idx="191">
                  <c:v>0.37745070904824035</c:v>
                </c:pt>
                <c:pt idx="192">
                  <c:v>0.43591556222169869</c:v>
                </c:pt>
                <c:pt idx="193">
                  <c:v>0.42654418660428861</c:v>
                </c:pt>
                <c:pt idx="194">
                  <c:v>0.43181882767024099</c:v>
                </c:pt>
                <c:pt idx="195">
                  <c:v>0.43749526986597576</c:v>
                </c:pt>
                <c:pt idx="196">
                  <c:v>0.46958216228571403</c:v>
                </c:pt>
                <c:pt idx="197">
                  <c:v>0.5458359453894992</c:v>
                </c:pt>
                <c:pt idx="198">
                  <c:v>0.58075008190365918</c:v>
                </c:pt>
                <c:pt idx="199">
                  <c:v>0.65055341682909973</c:v>
                </c:pt>
                <c:pt idx="200">
                  <c:v>0.66471941756942332</c:v>
                </c:pt>
                <c:pt idx="201">
                  <c:v>0.67091722687285971</c:v>
                </c:pt>
                <c:pt idx="202">
                  <c:v>0.71859075364916469</c:v>
                </c:pt>
                <c:pt idx="203">
                  <c:v>0.77332282826110343</c:v>
                </c:pt>
                <c:pt idx="204">
                  <c:v>0.83265590678080759</c:v>
                </c:pt>
                <c:pt idx="205">
                  <c:v>0.81599985507250672</c:v>
                </c:pt>
                <c:pt idx="206">
                  <c:v>0.81599985507250672</c:v>
                </c:pt>
                <c:pt idx="207">
                  <c:v>0.81599985507250672</c:v>
                </c:pt>
                <c:pt idx="208">
                  <c:v>0.81599985507250672</c:v>
                </c:pt>
                <c:pt idx="209">
                  <c:v>0.81599985507250672</c:v>
                </c:pt>
                <c:pt idx="210">
                  <c:v>0.81599985507250672</c:v>
                </c:pt>
              </c:numCache>
            </c:numRef>
          </c:val>
          <c:smooth val="1"/>
        </c:ser>
        <c:ser>
          <c:idx val="5"/>
          <c:order val="4"/>
          <c:tx>
            <c:v>Etats-Unis</c:v>
          </c:tx>
          <c:spPr>
            <a:ln w="44450">
              <a:solidFill>
                <a:srgbClr val="7030A0"/>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DataG25!$G$6:$G$216</c:f>
              <c:numCache>
                <c:formatCode>0%</c:formatCode>
                <c:ptCount val="211"/>
                <c:pt idx="0">
                  <c:v>-0.15</c:v>
                </c:pt>
                <c:pt idx="40">
                  <c:v>-0.09</c:v>
                </c:pt>
                <c:pt idx="70">
                  <c:v>-0.11</c:v>
                </c:pt>
                <c:pt idx="103">
                  <c:v>-0.109496802286629</c:v>
                </c:pt>
                <c:pt idx="104">
                  <c:v>-0.11694529822230958</c:v>
                </c:pt>
                <c:pt idx="105">
                  <c:v>-7.3370723117436948E-2</c:v>
                </c:pt>
                <c:pt idx="106">
                  <c:v>-2.9019886243688557E-2</c:v>
                </c:pt>
                <c:pt idx="107">
                  <c:v>0</c:v>
                </c:pt>
                <c:pt idx="108">
                  <c:v>1.9674549568938313E-2</c:v>
                </c:pt>
                <c:pt idx="109">
                  <c:v>3.564647621235198E-2</c:v>
                </c:pt>
                <c:pt idx="110">
                  <c:v>4.6331821549175145E-2</c:v>
                </c:pt>
                <c:pt idx="111">
                  <c:v>6.8221680953655064E-2</c:v>
                </c:pt>
                <c:pt idx="112">
                  <c:v>7.6816503159243141E-2</c:v>
                </c:pt>
                <c:pt idx="113">
                  <c:v>7.3651580060164007E-2</c:v>
                </c:pt>
                <c:pt idx="114">
                  <c:v>8.1442409155937145E-2</c:v>
                </c:pt>
                <c:pt idx="115">
                  <c:v>8.5293654679267958E-2</c:v>
                </c:pt>
                <c:pt idx="116">
                  <c:v>7.9660041400807041E-2</c:v>
                </c:pt>
                <c:pt idx="117">
                  <c:v>8.1124008152390681E-2</c:v>
                </c:pt>
                <c:pt idx="118">
                  <c:v>8.1778247827290179E-2</c:v>
                </c:pt>
                <c:pt idx="119">
                  <c:v>8.2094833687487295E-2</c:v>
                </c:pt>
                <c:pt idx="120">
                  <c:v>8.9530685920304193E-2</c:v>
                </c:pt>
                <c:pt idx="121">
                  <c:v>0.10398818316136241</c:v>
                </c:pt>
                <c:pt idx="122">
                  <c:v>0.16510721247535759</c:v>
                </c:pt>
                <c:pt idx="123">
                  <c:v>0.1549999999999031</c:v>
                </c:pt>
                <c:pt idx="124">
                  <c:v>0.13173241852449041</c:v>
                </c:pt>
                <c:pt idx="125">
                  <c:v>0.10060240963834802</c:v>
                </c:pt>
                <c:pt idx="126">
                  <c:v>9.4414893617348825E-2</c:v>
                </c:pt>
                <c:pt idx="127">
                  <c:v>6.4755077658190566E-2</c:v>
                </c:pt>
                <c:pt idx="128">
                  <c:v>4.8508430609349076E-2</c:v>
                </c:pt>
                <c:pt idx="129">
                  <c:v>2.4969696969700986E-2</c:v>
                </c:pt>
                <c:pt idx="130">
                  <c:v>4.1484716157311266E-3</c:v>
                </c:pt>
                <c:pt idx="131">
                  <c:v>-1.1073253833069081E-2</c:v>
                </c:pt>
                <c:pt idx="132">
                  <c:v>-2.7539370078731259E-3</c:v>
                </c:pt>
                <c:pt idx="133">
                  <c:v>2.4591564335292538E-3</c:v>
                </c:pt>
                <c:pt idx="134">
                  <c:v>6.6711442785898469E-3</c:v>
                </c:pt>
                <c:pt idx="135">
                  <c:v>1.102879841112047E-2</c:v>
                </c:pt>
                <c:pt idx="136">
                  <c:v>1.5392059553301821E-2</c:v>
                </c:pt>
                <c:pt idx="137">
                  <c:v>3.8406392694079507E-2</c:v>
                </c:pt>
                <c:pt idx="138">
                  <c:v>5.2431660546612587E-2</c:v>
                </c:pt>
                <c:pt idx="139">
                  <c:v>5.9041666666857527E-2</c:v>
                </c:pt>
                <c:pt idx="140">
                  <c:v>5.1837078651851665E-2</c:v>
                </c:pt>
                <c:pt idx="141">
                  <c:v>4.5116883117053315E-2</c:v>
                </c:pt>
                <c:pt idx="142">
                  <c:v>4.6047473200600327E-2</c:v>
                </c:pt>
                <c:pt idx="143">
                  <c:v>4.7292392566664163E-2</c:v>
                </c:pt>
                <c:pt idx="144">
                  <c:v>4.788763066180856E-2</c:v>
                </c:pt>
                <c:pt idx="145">
                  <c:v>4.3155455508437912E-2</c:v>
                </c:pt>
                <c:pt idx="146">
                  <c:v>4.5929159391445082E-2</c:v>
                </c:pt>
                <c:pt idx="147">
                  <c:v>5.4304959465954886E-2</c:v>
                </c:pt>
                <c:pt idx="148">
                  <c:v>6.2051707779718655E-2</c:v>
                </c:pt>
                <c:pt idx="149">
                  <c:v>5.7407528285307423E-2</c:v>
                </c:pt>
                <c:pt idx="150">
                  <c:v>5.6631589914421798E-2</c:v>
                </c:pt>
                <c:pt idx="151">
                  <c:v>5.9590707964647049E-2</c:v>
                </c:pt>
                <c:pt idx="152">
                  <c:v>6.1221038864067434E-2</c:v>
                </c:pt>
                <c:pt idx="153">
                  <c:v>6.3258030356524539E-2</c:v>
                </c:pt>
                <c:pt idx="154">
                  <c:v>6.0317277658958654E-2</c:v>
                </c:pt>
                <c:pt idx="155">
                  <c:v>6.3258367408810426E-2</c:v>
                </c:pt>
                <c:pt idx="156">
                  <c:v>6.7258579963814194E-2</c:v>
                </c:pt>
                <c:pt idx="157">
                  <c:v>6.1299657984678714E-2</c:v>
                </c:pt>
                <c:pt idx="158">
                  <c:v>5.4222449224811654E-2</c:v>
                </c:pt>
                <c:pt idx="159">
                  <c:v>5.4371317398663854E-2</c:v>
                </c:pt>
                <c:pt idx="160">
                  <c:v>5.6249867035364415E-2</c:v>
                </c:pt>
                <c:pt idx="161">
                  <c:v>4.7188790560541566E-2</c:v>
                </c:pt>
                <c:pt idx="162">
                  <c:v>3.8196794300980511E-2</c:v>
                </c:pt>
                <c:pt idx="163">
                  <c:v>3.8419252187752523E-2</c:v>
                </c:pt>
                <c:pt idx="164">
                  <c:v>4.4205285756476968E-2</c:v>
                </c:pt>
                <c:pt idx="165">
                  <c:v>5.2221073668285663E-2</c:v>
                </c:pt>
                <c:pt idx="166">
                  <c:v>6.4502415159845242E-2</c:v>
                </c:pt>
                <c:pt idx="167">
                  <c:v>6.7231611719665949E-2</c:v>
                </c:pt>
                <c:pt idx="168">
                  <c:v>6.2905069215342058E-2</c:v>
                </c:pt>
                <c:pt idx="169">
                  <c:v>7.0414776265386003E-2</c:v>
                </c:pt>
                <c:pt idx="170">
                  <c:v>8.0959700016436195E-2</c:v>
                </c:pt>
                <c:pt idx="171">
                  <c:v>8.3576834061830252E-2</c:v>
                </c:pt>
                <c:pt idx="172">
                  <c:v>6.9174764117723941E-2</c:v>
                </c:pt>
                <c:pt idx="173">
                  <c:v>5.6116810978532342E-2</c:v>
                </c:pt>
                <c:pt idx="174">
                  <c:v>3.8475754936136627E-2</c:v>
                </c:pt>
                <c:pt idx="175">
                  <c:v>2.1310189457649984E-2</c:v>
                </c:pt>
                <c:pt idx="176">
                  <c:v>8.2235850527565043E-3</c:v>
                </c:pt>
                <c:pt idx="177">
                  <c:v>-6.9974752379103802E-3</c:v>
                </c:pt>
                <c:pt idx="178">
                  <c:v>-1.8436150798923742E-2</c:v>
                </c:pt>
                <c:pt idx="179">
                  <c:v>-3.5115637154445982E-2</c:v>
                </c:pt>
                <c:pt idx="180">
                  <c:v>-3.9790512499716171E-2</c:v>
                </c:pt>
                <c:pt idx="181">
                  <c:v>-3.9907541312355362E-2</c:v>
                </c:pt>
                <c:pt idx="182">
                  <c:v>-6.0005182100836475E-2</c:v>
                </c:pt>
                <c:pt idx="183">
                  <c:v>-6.7124139848519809E-2</c:v>
                </c:pt>
                <c:pt idx="184">
                  <c:v>-5.3019608481846822E-2</c:v>
                </c:pt>
                <c:pt idx="185">
                  <c:v>-5.7900146616276169E-2</c:v>
                </c:pt>
                <c:pt idx="186">
                  <c:v>-6.2820245238723579E-2</c:v>
                </c:pt>
                <c:pt idx="187">
                  <c:v>-7.3394937943595473E-2</c:v>
                </c:pt>
                <c:pt idx="188">
                  <c:v>-8.8947093785216355E-2</c:v>
                </c:pt>
                <c:pt idx="189">
                  <c:v>-7.8815590312671518E-2</c:v>
                </c:pt>
                <c:pt idx="190">
                  <c:v>-8.9085606826702926E-2</c:v>
                </c:pt>
                <c:pt idx="191">
                  <c:v>-0.13355263157908839</c:v>
                </c:pt>
                <c:pt idx="192">
                  <c:v>-0.15829862877251369</c:v>
                </c:pt>
                <c:pt idx="193">
                  <c:v>-0.15919233186684534</c:v>
                </c:pt>
                <c:pt idx="194">
                  <c:v>-0.15399249589701688</c:v>
                </c:pt>
                <c:pt idx="195">
                  <c:v>-0.14744052385287304</c:v>
                </c:pt>
                <c:pt idx="196">
                  <c:v>-0.14148511428746965</c:v>
                </c:pt>
                <c:pt idx="197">
                  <c:v>-0.11812663333653473</c:v>
                </c:pt>
                <c:pt idx="198">
                  <c:v>-0.17058843882209082</c:v>
                </c:pt>
                <c:pt idx="199">
                  <c:v>-0.21824387065914266</c:v>
                </c:pt>
                <c:pt idx="200">
                  <c:v>-0.17696220416794881</c:v>
                </c:pt>
                <c:pt idx="201">
                  <c:v>-0.21986511687172608</c:v>
                </c:pt>
                <c:pt idx="202">
                  <c:v>-0.25781238666298839</c:v>
                </c:pt>
                <c:pt idx="203">
                  <c:v>-0.2815014745789105</c:v>
                </c:pt>
                <c:pt idx="204">
                  <c:v>-0.33488705877655606</c:v>
                </c:pt>
                <c:pt idx="205">
                  <c:v>-0.35831554454646775</c:v>
                </c:pt>
                <c:pt idx="206">
                  <c:v>-0.34660130166151193</c:v>
                </c:pt>
                <c:pt idx="207">
                  <c:v>-0.35831554454646775</c:v>
                </c:pt>
                <c:pt idx="208">
                  <c:v>-0.34660130166151193</c:v>
                </c:pt>
                <c:pt idx="209">
                  <c:v>-0.35831554454646775</c:v>
                </c:pt>
                <c:pt idx="210">
                  <c:v>-0.34660130166151193</c:v>
                </c:pt>
              </c:numCache>
            </c:numRef>
          </c:val>
          <c:smooth val="1"/>
        </c:ser>
        <c:ser>
          <c:idx val="4"/>
          <c:order val="5"/>
          <c:tx>
            <c:v>Chine</c:v>
          </c:tx>
          <c:spPr>
            <a:ln w="44450">
              <a:solidFill>
                <a:srgbClr val="FFFF00"/>
              </a:solidFill>
            </a:ln>
          </c:spPr>
          <c:marker>
            <c:symbol val="none"/>
          </c:marker>
          <c:dPt>
            <c:idx val="203"/>
            <c:bubble3D val="0"/>
          </c:dPt>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DataG25!$F$6:$F$216</c:f>
              <c:numCache>
                <c:formatCode>0%</c:formatCode>
                <c:ptCount val="211"/>
                <c:pt idx="172">
                  <c:v>5.2657243778778291E-2</c:v>
                </c:pt>
                <c:pt idx="173">
                  <c:v>6.3264362514286521E-2</c:v>
                </c:pt>
                <c:pt idx="174">
                  <c:v>6.4164891419547759E-2</c:v>
                </c:pt>
                <c:pt idx="175">
                  <c:v>4.6296782847705074E-2</c:v>
                </c:pt>
                <c:pt idx="176">
                  <c:v>1.5213606955540391E-2</c:v>
                </c:pt>
                <c:pt idx="177">
                  <c:v>-1.3615717791585996E-2</c:v>
                </c:pt>
                <c:pt idx="178">
                  <c:v>-2.5501647330776631E-2</c:v>
                </c:pt>
                <c:pt idx="179">
                  <c:v>-2.8881713558066475E-2</c:v>
                </c:pt>
                <c:pt idx="180">
                  <c:v>-5.6136798452732107E-3</c:v>
                </c:pt>
                <c:pt idx="181">
                  <c:v>3.5574605392718353E-2</c:v>
                </c:pt>
                <c:pt idx="182">
                  <c:v>9.3948329049139568E-3</c:v>
                </c:pt>
                <c:pt idx="183">
                  <c:v>-5.0293067574253836E-2</c:v>
                </c:pt>
                <c:pt idx="184">
                  <c:v>-7.3382966285826731E-2</c:v>
                </c:pt>
                <c:pt idx="185">
                  <c:v>-8.6846975635587825E-2</c:v>
                </c:pt>
                <c:pt idx="186">
                  <c:v>-9.2453262213904874E-2</c:v>
                </c:pt>
                <c:pt idx="187">
                  <c:v>-7.1164084147887996E-2</c:v>
                </c:pt>
                <c:pt idx="188">
                  <c:v>-3.3753723770852694E-2</c:v>
                </c:pt>
                <c:pt idx="189">
                  <c:v>-7.6893757175199359E-3</c:v>
                </c:pt>
                <c:pt idx="190">
                  <c:v>2.0450987225303596E-2</c:v>
                </c:pt>
                <c:pt idx="191">
                  <c:v>3.301318988238415E-2</c:v>
                </c:pt>
                <c:pt idx="192">
                  <c:v>5.063301702899909E-2</c:v>
                </c:pt>
                <c:pt idx="193">
                  <c:v>8.2776158883746731E-2</c:v>
                </c:pt>
                <c:pt idx="194">
                  <c:v>0.12080189479294369</c:v>
                </c:pt>
                <c:pt idx="195">
                  <c:v>0.16283057650217686</c:v>
                </c:pt>
                <c:pt idx="196">
                  <c:v>0.18054301997448655</c:v>
                </c:pt>
                <c:pt idx="197">
                  <c:v>0.22037657597274546</c:v>
                </c:pt>
                <c:pt idx="198">
                  <c:v>0.3000271469778456</c:v>
                </c:pt>
                <c:pt idx="199">
                  <c:v>0.30372979402422112</c:v>
                </c:pt>
                <c:pt idx="200">
                  <c:v>0.2702260243366354</c:v>
                </c:pt>
                <c:pt idx="201">
                  <c:v>0.24536468085317042</c:v>
                </c:pt>
                <c:pt idx="202">
                  <c:v>0.22777195845799802</c:v>
                </c:pt>
                <c:pt idx="203">
                  <c:v>0.2233292297020647</c:v>
                </c:pt>
                <c:pt idx="204">
                  <c:v>0.18520408536447228</c:v>
                </c:pt>
                <c:pt idx="205">
                  <c:v>0.1531539513540747</c:v>
                </c:pt>
                <c:pt idx="206">
                  <c:v>0.16917901835927349</c:v>
                </c:pt>
                <c:pt idx="207">
                  <c:v>0.2042666575332685</c:v>
                </c:pt>
                <c:pt idx="208">
                  <c:v>0.16917901835927349</c:v>
                </c:pt>
                <c:pt idx="209">
                  <c:v>0.16116648485667409</c:v>
                </c:pt>
                <c:pt idx="210">
                  <c:v>0.18672283794627098</c:v>
                </c:pt>
              </c:numCache>
            </c:numRef>
          </c:val>
          <c:smooth val="1"/>
        </c:ser>
        <c:ser>
          <c:idx val="6"/>
          <c:order val="6"/>
          <c:spPr>
            <a:ln w="44450">
              <a:solidFill>
                <a:schemeClr val="tx1"/>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DataG25!$H$6:$H$216</c:f>
              <c:numCache>
                <c:formatCode>0%</c:formatCode>
                <c:ptCount val="2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numCache>
            </c:numRef>
          </c:val>
          <c:smooth val="0"/>
        </c:ser>
        <c:dLbls>
          <c:showLegendKey val="0"/>
          <c:showVal val="0"/>
          <c:showCatName val="0"/>
          <c:showSerName val="0"/>
          <c:showPercent val="0"/>
          <c:showBubbleSize val="0"/>
        </c:dLbls>
        <c:smooth val="0"/>
        <c:axId val="691904696"/>
        <c:axId val="691909008"/>
      </c:lineChart>
      <c:catAx>
        <c:axId val="691904696"/>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9008"/>
        <c:crossesAt val="0"/>
        <c:auto val="1"/>
        <c:lblAlgn val="ctr"/>
        <c:lblOffset val="100"/>
        <c:tickLblSkip val="20"/>
        <c:tickMarkSkip val="10"/>
        <c:noMultiLvlLbl val="0"/>
      </c:catAx>
      <c:valAx>
        <c:axId val="691909008"/>
        <c:scaling>
          <c:orientation val="minMax"/>
          <c:max val="2"/>
          <c:min val="-0.4"/>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a:t>Actifs</a:t>
                </a:r>
                <a:r>
                  <a:rPr lang="fr-FR" sz="1200" baseline="0"/>
                  <a:t> détenus à l'étranger (nets des passifs) </a:t>
                </a:r>
              </a:p>
              <a:p>
                <a:pPr>
                  <a:defRPr sz="1200" b="0" i="0" u="none" strike="noStrike" baseline="0">
                    <a:solidFill>
                      <a:srgbClr val="000000"/>
                    </a:solidFill>
                    <a:latin typeface="Arial"/>
                    <a:ea typeface="Arial"/>
                    <a:cs typeface="Arial"/>
                  </a:defRPr>
                </a:pPr>
                <a:r>
                  <a:rPr lang="fr-FR" sz="1200" baseline="0"/>
                  <a:t>en % du revenu national du pays considéré</a:t>
                </a:r>
                <a:endParaRPr lang="fr-FR" sz="1200"/>
              </a:p>
            </c:rich>
          </c:tx>
          <c:layout>
            <c:manualLayout>
              <c:xMode val="edge"/>
              <c:yMode val="edge"/>
              <c:x val="1.3899378090666105E-3"/>
              <c:y val="0.15583217016682116"/>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04696"/>
        <c:crosses val="autoZero"/>
        <c:crossBetween val="midCat"/>
        <c:majorUnit val="0.2"/>
        <c:minorUnit val="0.05"/>
      </c:valAx>
      <c:spPr>
        <a:solidFill>
          <a:srgbClr val="FFFFFF"/>
        </a:solidFill>
        <a:ln w="28575">
          <a:solidFill>
            <a:srgbClr val="000000"/>
          </a:solidFill>
          <a:prstDash val="solid"/>
        </a:ln>
      </c:spPr>
    </c:plotArea>
    <c:legend>
      <c:legendPos val="r"/>
      <c:layout>
        <c:manualLayout>
          <c:xMode val="edge"/>
          <c:yMode val="edge"/>
          <c:x val="0.58895950819169307"/>
          <c:y val="0.13125028857184462"/>
          <c:w val="0.3600794631472401"/>
          <c:h val="0.13503279951981645"/>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aseline="0"/>
              <a:t>La dette publique: entre accumulations et annulations</a:t>
            </a:r>
            <a:endParaRPr lang="fr-FR" sz="1800"/>
          </a:p>
        </c:rich>
      </c:tx>
      <c:layout>
        <c:manualLayout>
          <c:xMode val="edge"/>
          <c:yMode val="edge"/>
          <c:x val="0.21177976893679404"/>
          <c:y val="2.2249102480272698E-3"/>
        </c:manualLayout>
      </c:layout>
      <c:overlay val="0"/>
      <c:spPr>
        <a:noFill/>
        <a:ln w="25400">
          <a:noFill/>
        </a:ln>
      </c:spPr>
    </c:title>
    <c:autoTitleDeleted val="0"/>
    <c:plotArea>
      <c:layout>
        <c:manualLayout>
          <c:layoutTarget val="inner"/>
          <c:xMode val="edge"/>
          <c:yMode val="edge"/>
          <c:x val="0.11044983108330157"/>
          <c:y val="6.3387097405023976E-2"/>
          <c:w val="0.85643942879427226"/>
          <c:h val="0.72214399924905937"/>
        </c:manualLayout>
      </c:layout>
      <c:lineChart>
        <c:grouping val="standard"/>
        <c:varyColors val="0"/>
        <c:ser>
          <c:idx val="0"/>
          <c:order val="0"/>
          <c:tx>
            <c:v>Royaume-Uni</c:v>
          </c:tx>
          <c:spPr>
            <a:ln w="44450">
              <a:solidFill>
                <a:schemeClr val="accent1"/>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DataG26!$B$6:$B$176</c:f>
              <c:numCache>
                <c:formatCode>0%</c:formatCode>
                <c:ptCount val="171"/>
                <c:pt idx="0">
                  <c:v>1.6949999999999998</c:v>
                </c:pt>
                <c:pt idx="5">
                  <c:v>1.5021517293920108</c:v>
                </c:pt>
                <c:pt idx="6">
                  <c:v>1.4930514312928576</c:v>
                </c:pt>
                <c:pt idx="7">
                  <c:v>1.5322616152071971</c:v>
                </c:pt>
                <c:pt idx="8">
                  <c:v>1.5263493030698776</c:v>
                </c:pt>
                <c:pt idx="9">
                  <c:v>1.4522156406781574</c:v>
                </c:pt>
                <c:pt idx="10">
                  <c:v>1.4026350232392442</c:v>
                </c:pt>
                <c:pt idx="11">
                  <c:v>1.3614489194825738</c:v>
                </c:pt>
                <c:pt idx="12">
                  <c:v>1.3237141650893514</c:v>
                </c:pt>
                <c:pt idx="13">
                  <c:v>1.2704410178342109</c:v>
                </c:pt>
                <c:pt idx="14">
                  <c:v>1.2248122994805579</c:v>
                </c:pt>
                <c:pt idx="15">
                  <c:v>1.2031144979087989</c:v>
                </c:pt>
                <c:pt idx="16">
                  <c:v>1.2041158750535452</c:v>
                </c:pt>
                <c:pt idx="17">
                  <c:v>1.2152789462907698</c:v>
                </c:pt>
                <c:pt idx="18">
                  <c:v>1.2094735576077262</c:v>
                </c:pt>
                <c:pt idx="19">
                  <c:v>1.1799430857123765</c:v>
                </c:pt>
                <c:pt idx="20">
                  <c:v>1.1182514222013331</c:v>
                </c:pt>
                <c:pt idx="21">
                  <c:v>1.0626254397383503</c:v>
                </c:pt>
                <c:pt idx="22">
                  <c:v>1.0172988261428513</c:v>
                </c:pt>
                <c:pt idx="23">
                  <c:v>0.97588176480102828</c:v>
                </c:pt>
                <c:pt idx="24">
                  <c:v>0.99321119266569502</c:v>
                </c:pt>
                <c:pt idx="25">
                  <c:v>1.0036440104971822</c:v>
                </c:pt>
                <c:pt idx="26">
                  <c:v>1.0103504043776528</c:v>
                </c:pt>
                <c:pt idx="27">
                  <c:v>1.0109399049046137</c:v>
                </c:pt>
                <c:pt idx="28">
                  <c:v>1.0353157555646464</c:v>
                </c:pt>
                <c:pt idx="29">
                  <c:v>1.0815118486209929</c:v>
                </c:pt>
                <c:pt idx="30">
                  <c:v>1.0697151125467323</c:v>
                </c:pt>
                <c:pt idx="31">
                  <c:v>1.0491777646208107</c:v>
                </c:pt>
                <c:pt idx="32">
                  <c:v>1.0470827502769728</c:v>
                </c:pt>
                <c:pt idx="33">
                  <c:v>1.0460297115202062</c:v>
                </c:pt>
                <c:pt idx="34">
                  <c:v>1.0444905508034257</c:v>
                </c:pt>
                <c:pt idx="35">
                  <c:v>1.0683694825359802</c:v>
                </c:pt>
                <c:pt idx="36">
                  <c:v>1.0772705706535435</c:v>
                </c:pt>
                <c:pt idx="37">
                  <c:v>1.0461400916386305</c:v>
                </c:pt>
                <c:pt idx="38">
                  <c:v>0.93384452579470723</c:v>
                </c:pt>
                <c:pt idx="39">
                  <c:v>0.84131085818503248</c:v>
                </c:pt>
                <c:pt idx="40">
                  <c:v>0.82837419073428298</c:v>
                </c:pt>
                <c:pt idx="41">
                  <c:v>0.8401512321694673</c:v>
                </c:pt>
                <c:pt idx="42">
                  <c:v>0.85398652585400714</c:v>
                </c:pt>
                <c:pt idx="43">
                  <c:v>0.87901885746797148</c:v>
                </c:pt>
                <c:pt idx="44">
                  <c:v>0.8958621638771862</c:v>
                </c:pt>
                <c:pt idx="45">
                  <c:v>0.91612531028307131</c:v>
                </c:pt>
                <c:pt idx="46">
                  <c:v>0.90374579382339193</c:v>
                </c:pt>
                <c:pt idx="47">
                  <c:v>0.85577073495314737</c:v>
                </c:pt>
                <c:pt idx="48">
                  <c:v>0.77855526065516167</c:v>
                </c:pt>
                <c:pt idx="49">
                  <c:v>0.74132432929350556</c:v>
                </c:pt>
                <c:pt idx="50">
                  <c:v>0.75825863699391871</c:v>
                </c:pt>
                <c:pt idx="51">
                  <c:v>0.79308009488660058</c:v>
                </c:pt>
                <c:pt idx="52">
                  <c:v>0.80239740575424889</c:v>
                </c:pt>
                <c:pt idx="53">
                  <c:v>0.81075438629093233</c:v>
                </c:pt>
                <c:pt idx="54">
                  <c:v>0.82201508424407854</c:v>
                </c:pt>
                <c:pt idx="55">
                  <c:v>0.8021608005226879</c:v>
                </c:pt>
                <c:pt idx="56">
                  <c:v>0.76326363763111904</c:v>
                </c:pt>
                <c:pt idx="57">
                  <c:v>0.73949707022293309</c:v>
                </c:pt>
                <c:pt idx="58">
                  <c:v>0.75744618751154869</c:v>
                </c:pt>
                <c:pt idx="59">
                  <c:v>0.74818918535487744</c:v>
                </c:pt>
                <c:pt idx="60">
                  <c:v>0.72176158578853555</c:v>
                </c:pt>
                <c:pt idx="61">
                  <c:v>0.69605735952155623</c:v>
                </c:pt>
                <c:pt idx="62">
                  <c:v>0.6716640479846544</c:v>
                </c:pt>
                <c:pt idx="63">
                  <c:v>0.65361565634832042</c:v>
                </c:pt>
                <c:pt idx="64">
                  <c:v>0.71104013836438973</c:v>
                </c:pt>
                <c:pt idx="65">
                  <c:v>0.8853564892239707</c:v>
                </c:pt>
                <c:pt idx="66">
                  <c:v>1.2023754118251255</c:v>
                </c:pt>
                <c:pt idx="67">
                  <c:v>1.5239225220882535</c:v>
                </c:pt>
                <c:pt idx="68">
                  <c:v>1.7266639083559145</c:v>
                </c:pt>
                <c:pt idx="69">
                  <c:v>1.7635069026444656</c:v>
                </c:pt>
                <c:pt idx="70">
                  <c:v>1.7036249630053881</c:v>
                </c:pt>
                <c:pt idx="71">
                  <c:v>1.8013625793232904</c:v>
                </c:pt>
                <c:pt idx="72">
                  <c:v>2.1712490629862908</c:v>
                </c:pt>
                <c:pt idx="73">
                  <c:v>2.2573674233221186</c:v>
                </c:pt>
                <c:pt idx="74">
                  <c:v>2.2582751677772395</c:v>
                </c:pt>
                <c:pt idx="75">
                  <c:v>2.1956300352541489</c:v>
                </c:pt>
                <c:pt idx="76">
                  <c:v>2.1656267876368087</c:v>
                </c:pt>
                <c:pt idx="77">
                  <c:v>2.2315194171715369</c:v>
                </c:pt>
                <c:pt idx="78">
                  <c:v>2.0967278380296168</c:v>
                </c:pt>
                <c:pt idx="79">
                  <c:v>2.0366430641972175</c:v>
                </c:pt>
                <c:pt idx="80">
                  <c:v>1.9939435620556205</c:v>
                </c:pt>
                <c:pt idx="81">
                  <c:v>2.1329990694122265</c:v>
                </c:pt>
                <c:pt idx="82">
                  <c:v>2.167194081972216</c:v>
                </c:pt>
                <c:pt idx="83">
                  <c:v>2.0389455771036458</c:v>
                </c:pt>
                <c:pt idx="84">
                  <c:v>2.0022137970782747</c:v>
                </c:pt>
                <c:pt idx="85">
                  <c:v>1.8870836753906</c:v>
                </c:pt>
                <c:pt idx="86">
                  <c:v>2.011419522896384</c:v>
                </c:pt>
                <c:pt idx="87">
                  <c:v>2.0706721965212971</c:v>
                </c:pt>
                <c:pt idx="88">
                  <c:v>1.9966755780703314</c:v>
                </c:pt>
                <c:pt idx="89">
                  <c:v>2.1058536072418099</c:v>
                </c:pt>
                <c:pt idx="90">
                  <c:v>2.2486121916520263</c:v>
                </c:pt>
                <c:pt idx="91">
                  <c:v>2.3059336742598551</c:v>
                </c:pt>
                <c:pt idx="92">
                  <c:v>2.3704634373524702</c:v>
                </c:pt>
                <c:pt idx="93">
                  <c:v>2.4844096032445946</c:v>
                </c:pt>
                <c:pt idx="94">
                  <c:v>2.654773998415449</c:v>
                </c:pt>
                <c:pt idx="95">
                  <c:v>2.8410730611626187</c:v>
                </c:pt>
                <c:pt idx="96">
                  <c:v>2.9493336743850898</c:v>
                </c:pt>
                <c:pt idx="97">
                  <c:v>3.1119131585697946</c:v>
                </c:pt>
                <c:pt idx="98">
                  <c:v>2.8896360486823593</c:v>
                </c:pt>
                <c:pt idx="99">
                  <c:v>2.5729276850098257</c:v>
                </c:pt>
                <c:pt idx="100">
                  <c:v>2.3382543412732191</c:v>
                </c:pt>
                <c:pt idx="101">
                  <c:v>2.1628765248483695</c:v>
                </c:pt>
                <c:pt idx="102">
                  <c:v>1.9783502488165867</c:v>
                </c:pt>
                <c:pt idx="103">
                  <c:v>1.9243767675139849</c:v>
                </c:pt>
                <c:pt idx="104">
                  <c:v>1.8538950897347919</c:v>
                </c:pt>
                <c:pt idx="105">
                  <c:v>1.7089200497154764</c:v>
                </c:pt>
                <c:pt idx="106">
                  <c:v>1.5855980444295545</c:v>
                </c:pt>
                <c:pt idx="107">
                  <c:v>1.4918390428492487</c:v>
                </c:pt>
                <c:pt idx="108">
                  <c:v>1.446361207320106</c:v>
                </c:pt>
                <c:pt idx="109">
                  <c:v>1.4185652199018173</c:v>
                </c:pt>
                <c:pt idx="110">
                  <c:v>1.3603450391114542</c:v>
                </c:pt>
                <c:pt idx="111">
                  <c:v>1.2920452142700471</c:v>
                </c:pt>
                <c:pt idx="112">
                  <c:v>1.2858421072274462</c:v>
                </c:pt>
                <c:pt idx="113">
                  <c:v>1.2770174740304745</c:v>
                </c:pt>
                <c:pt idx="114">
                  <c:v>1.2337309716638121</c:v>
                </c:pt>
                <c:pt idx="115">
                  <c:v>1.1642480998484888</c:v>
                </c:pt>
                <c:pt idx="116">
                  <c:v>1.120423485500238</c:v>
                </c:pt>
                <c:pt idx="117">
                  <c:v>1.1178070536879554</c:v>
                </c:pt>
                <c:pt idx="118">
                  <c:v>1.0750957291677099</c:v>
                </c:pt>
                <c:pt idx="119">
                  <c:v>1.0146835664943992</c:v>
                </c:pt>
                <c:pt idx="120">
                  <c:v>0.90800648265212869</c:v>
                </c:pt>
                <c:pt idx="121">
                  <c:v>0.87993082813207946</c:v>
                </c:pt>
                <c:pt idx="122">
                  <c:v>0.84786994893897139</c:v>
                </c:pt>
                <c:pt idx="123">
                  <c:v>0.76968832266881515</c:v>
                </c:pt>
                <c:pt idx="124">
                  <c:v>0.73657328213789497</c:v>
                </c:pt>
                <c:pt idx="125">
                  <c:v>0.69008436921604432</c:v>
                </c:pt>
                <c:pt idx="126">
                  <c:v>0.68908919931978874</c:v>
                </c:pt>
                <c:pt idx="127">
                  <c:v>0.71326476495051339</c:v>
                </c:pt>
                <c:pt idx="128">
                  <c:v>0.70651681793326704</c:v>
                </c:pt>
                <c:pt idx="129">
                  <c:v>0.63890374393859506</c:v>
                </c:pt>
                <c:pt idx="130">
                  <c:v>0.61968587970995925</c:v>
                </c:pt>
                <c:pt idx="131">
                  <c:v>0.61479921799961146</c:v>
                </c:pt>
                <c:pt idx="132">
                  <c:v>0.62149121642478544</c:v>
                </c:pt>
                <c:pt idx="133">
                  <c:v>0.64352227418216623</c:v>
                </c:pt>
                <c:pt idx="134">
                  <c:v>0.65265089496632389</c:v>
                </c:pt>
                <c:pt idx="135">
                  <c:v>0.64040687705019039</c:v>
                </c:pt>
                <c:pt idx="136">
                  <c:v>0.64940789724438253</c:v>
                </c:pt>
                <c:pt idx="137">
                  <c:v>0.62835004095630453</c:v>
                </c:pt>
                <c:pt idx="138">
                  <c:v>0.58111758353559284</c:v>
                </c:pt>
                <c:pt idx="139">
                  <c:v>0.51724214045930106</c:v>
                </c:pt>
                <c:pt idx="140">
                  <c:v>0.47579200101403296</c:v>
                </c:pt>
                <c:pt idx="141">
                  <c:v>0.4740310645292331</c:v>
                </c:pt>
                <c:pt idx="142">
                  <c:v>0.50693265588760117</c:v>
                </c:pt>
                <c:pt idx="143">
                  <c:v>0.56828075394534827</c:v>
                </c:pt>
                <c:pt idx="144">
                  <c:v>0.61027281559711377</c:v>
                </c:pt>
                <c:pt idx="145">
                  <c:v>0.62838028578378191</c:v>
                </c:pt>
                <c:pt idx="146">
                  <c:v>0.63840925873332743</c:v>
                </c:pt>
                <c:pt idx="147">
                  <c:v>0.6365912440050211</c:v>
                </c:pt>
                <c:pt idx="148">
                  <c:v>0.63865179426068608</c:v>
                </c:pt>
                <c:pt idx="149">
                  <c:v>0.6147574971246369</c:v>
                </c:pt>
                <c:pt idx="150">
                  <c:v>0.59732172837833986</c:v>
                </c:pt>
                <c:pt idx="151">
                  <c:v>0.58498327056362509</c:v>
                </c:pt>
                <c:pt idx="152">
                  <c:v>0.56989888750887607</c:v>
                </c:pt>
                <c:pt idx="153">
                  <c:v>0.56704170268460219</c:v>
                </c:pt>
                <c:pt idx="154">
                  <c:v>0.57919183084490544</c:v>
                </c:pt>
                <c:pt idx="155">
                  <c:v>0.59924409415287472</c:v>
                </c:pt>
                <c:pt idx="156">
                  <c:v>0.60639286697854367</c:v>
                </c:pt>
                <c:pt idx="157">
                  <c:v>0.61391872384359758</c:v>
                </c:pt>
                <c:pt idx="158">
                  <c:v>0.68541359436578031</c:v>
                </c:pt>
                <c:pt idx="159">
                  <c:v>0.84745610393198556</c:v>
                </c:pt>
                <c:pt idx="160">
                  <c:v>0.97233417750685081</c:v>
                </c:pt>
                <c:pt idx="161">
                  <c:v>1.1193331444465204</c:v>
                </c:pt>
                <c:pt idx="162">
                  <c:v>1.2431012215885306</c:v>
                </c:pt>
                <c:pt idx="163">
                  <c:v>1.2427100655236203</c:v>
                </c:pt>
                <c:pt idx="164">
                  <c:v>1.2839714254841486</c:v>
                </c:pt>
                <c:pt idx="165">
                  <c:v>1.3624961052403715</c:v>
                </c:pt>
                <c:pt idx="166">
                  <c:v>1.3232337653622599</c:v>
                </c:pt>
                <c:pt idx="167">
                  <c:v>1.3428649353013156</c:v>
                </c:pt>
                <c:pt idx="168">
                  <c:v>1.3330493503317877</c:v>
                </c:pt>
                <c:pt idx="169">
                  <c:v>1.3379571428165518</c:v>
                </c:pt>
                <c:pt idx="170">
                  <c:v>1.4879571428165517</c:v>
                </c:pt>
              </c:numCache>
            </c:numRef>
          </c:val>
          <c:smooth val="1"/>
        </c:ser>
        <c:ser>
          <c:idx val="1"/>
          <c:order val="1"/>
          <c:tx>
            <c:v>France</c:v>
          </c:tx>
          <c:spPr>
            <a:ln w="44450">
              <a:solidFill>
                <a:schemeClr val="accent6"/>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DataG26!$C$6:$C$176</c:f>
              <c:numCache>
                <c:formatCode>0%</c:formatCode>
                <c:ptCount val="171"/>
                <c:pt idx="0">
                  <c:v>0.47619799866952423</c:v>
                </c:pt>
                <c:pt idx="1">
                  <c:v>0.52478801036646361</c:v>
                </c:pt>
                <c:pt idx="2">
                  <c:v>0.49467595830893435</c:v>
                </c:pt>
                <c:pt idx="3">
                  <c:v>0.47286161591490694</c:v>
                </c:pt>
                <c:pt idx="4">
                  <c:v>0.44649529943647592</c:v>
                </c:pt>
                <c:pt idx="5">
                  <c:v>0.44777414463949722</c:v>
                </c:pt>
                <c:pt idx="6">
                  <c:v>0.45612010249830864</c:v>
                </c:pt>
                <c:pt idx="7">
                  <c:v>0.49911745846163608</c:v>
                </c:pt>
                <c:pt idx="8">
                  <c:v>0.56340780619372766</c:v>
                </c:pt>
                <c:pt idx="9">
                  <c:v>0.58916132117124653</c:v>
                </c:pt>
                <c:pt idx="10">
                  <c:v>0.5754700157802829</c:v>
                </c:pt>
                <c:pt idx="11">
                  <c:v>0.57940941252335854</c:v>
                </c:pt>
                <c:pt idx="12">
                  <c:v>0.57624708972985916</c:v>
                </c:pt>
                <c:pt idx="13">
                  <c:v>0.5720747648170692</c:v>
                </c:pt>
                <c:pt idx="14">
                  <c:v>0.57334684665127922</c:v>
                </c:pt>
                <c:pt idx="15">
                  <c:v>0.5954328987585561</c:v>
                </c:pt>
                <c:pt idx="16">
                  <c:v>0.58243770098369363</c:v>
                </c:pt>
                <c:pt idx="17">
                  <c:v>0.59729948754435291</c:v>
                </c:pt>
                <c:pt idx="18">
                  <c:v>0.56188464740108723</c:v>
                </c:pt>
                <c:pt idx="19">
                  <c:v>0.59308429124474427</c:v>
                </c:pt>
                <c:pt idx="20">
                  <c:v>0.5984193520197858</c:v>
                </c:pt>
                <c:pt idx="21">
                  <c:v>0.6220899221662598</c:v>
                </c:pt>
                <c:pt idx="22">
                  <c:v>0.69991396737995926</c:v>
                </c:pt>
                <c:pt idx="23">
                  <c:v>0.82247942407387375</c:v>
                </c:pt>
                <c:pt idx="24">
                  <c:v>0.83707751346562409</c:v>
                </c:pt>
                <c:pt idx="25">
                  <c:v>0.85960738619247778</c:v>
                </c:pt>
                <c:pt idx="26">
                  <c:v>0.8765427160506174</c:v>
                </c:pt>
                <c:pt idx="27">
                  <c:v>0.87888187185829925</c:v>
                </c:pt>
                <c:pt idx="28">
                  <c:v>0.94133582107605829</c:v>
                </c:pt>
                <c:pt idx="29">
                  <c:v>0.97060265926560596</c:v>
                </c:pt>
                <c:pt idx="30">
                  <c:v>0.92901064904552433</c:v>
                </c:pt>
                <c:pt idx="31">
                  <c:v>0.88604748149013624</c:v>
                </c:pt>
                <c:pt idx="32">
                  <c:v>0.87642407235216246</c:v>
                </c:pt>
                <c:pt idx="33">
                  <c:v>0.93944500595669311</c:v>
                </c:pt>
                <c:pt idx="34">
                  <c:v>1.0108184920603647</c:v>
                </c:pt>
                <c:pt idx="35">
                  <c:v>1.0564922934973109</c:v>
                </c:pt>
                <c:pt idx="36">
                  <c:v>1.0801622135931919</c:v>
                </c:pt>
                <c:pt idx="37">
                  <c:v>1.0841507265773129</c:v>
                </c:pt>
                <c:pt idx="38">
                  <c:v>1.0478485130907986</c:v>
                </c:pt>
                <c:pt idx="39">
                  <c:v>1.0377709721963664</c:v>
                </c:pt>
                <c:pt idx="40">
                  <c:v>1.0012563635230565</c:v>
                </c:pt>
                <c:pt idx="41">
                  <c:v>0.97707336610567286</c:v>
                </c:pt>
                <c:pt idx="42">
                  <c:v>0.9644304607496863</c:v>
                </c:pt>
                <c:pt idx="43">
                  <c:v>0.98293297136938718</c:v>
                </c:pt>
                <c:pt idx="44">
                  <c:v>0.98328453362214763</c:v>
                </c:pt>
                <c:pt idx="45">
                  <c:v>1.0117696625723376</c:v>
                </c:pt>
                <c:pt idx="46">
                  <c:v>0.92668974872034104</c:v>
                </c:pt>
                <c:pt idx="47">
                  <c:v>0.97682803993662015</c:v>
                </c:pt>
                <c:pt idx="48">
                  <c:v>0.93203628182361653</c:v>
                </c:pt>
                <c:pt idx="49">
                  <c:v>0.89665732618432692</c:v>
                </c:pt>
                <c:pt idx="50">
                  <c:v>0.88714291267342293</c:v>
                </c:pt>
                <c:pt idx="51">
                  <c:v>0.94765920276744231</c:v>
                </c:pt>
                <c:pt idx="52">
                  <c:v>0.97802923403401842</c:v>
                </c:pt>
                <c:pt idx="53">
                  <c:v>0.93147168457730189</c:v>
                </c:pt>
                <c:pt idx="54">
                  <c:v>0.9135772680278571</c:v>
                </c:pt>
                <c:pt idx="55">
                  <c:v>0.90619602915366715</c:v>
                </c:pt>
                <c:pt idx="56">
                  <c:v>0.91316574972565079</c:v>
                </c:pt>
                <c:pt idx="57">
                  <c:v>0.81624049407390775</c:v>
                </c:pt>
                <c:pt idx="58">
                  <c:v>0.82360231485138236</c:v>
                </c:pt>
                <c:pt idx="59">
                  <c:v>0.82644005157565825</c:v>
                </c:pt>
                <c:pt idx="60">
                  <c:v>0.86858656535014145</c:v>
                </c:pt>
                <c:pt idx="61">
                  <c:v>0.77611636686083796</c:v>
                </c:pt>
                <c:pt idx="62">
                  <c:v>0.71552521162726301</c:v>
                </c:pt>
                <c:pt idx="63">
                  <c:v>0.73908760206710977</c:v>
                </c:pt>
                <c:pt idx="64">
                  <c:v>0.86605057253352091</c:v>
                </c:pt>
                <c:pt idx="65">
                  <c:v>0.96472022218947129</c:v>
                </c:pt>
                <c:pt idx="66">
                  <c:v>1.115296918096198</c:v>
                </c:pt>
                <c:pt idx="67">
                  <c:v>1.3233959001805402</c:v>
                </c:pt>
                <c:pt idx="68">
                  <c:v>1.6364678658312581</c:v>
                </c:pt>
                <c:pt idx="69">
                  <c:v>1.7854547459903394</c:v>
                </c:pt>
                <c:pt idx="70">
                  <c:v>1.5459487347407179</c:v>
                </c:pt>
                <c:pt idx="71">
                  <c:v>1.7452006448340869</c:v>
                </c:pt>
                <c:pt idx="72">
                  <c:v>1.8375133516167694</c:v>
                </c:pt>
                <c:pt idx="73">
                  <c:v>1.7656972296073847</c:v>
                </c:pt>
                <c:pt idx="74">
                  <c:v>1.5987900105413213</c:v>
                </c:pt>
                <c:pt idx="75">
                  <c:v>1.4865320400688531</c:v>
                </c:pt>
                <c:pt idx="76">
                  <c:v>1.2372486503107643</c:v>
                </c:pt>
                <c:pt idx="77">
                  <c:v>1.2346715827046497</c:v>
                </c:pt>
                <c:pt idx="78">
                  <c:v>1.1368792505121761</c:v>
                </c:pt>
                <c:pt idx="79">
                  <c:v>1.0449160901121073</c:v>
                </c:pt>
                <c:pt idx="80">
                  <c:v>1.0459046487181844</c:v>
                </c:pt>
                <c:pt idx="81">
                  <c:v>1.0847839241935342</c:v>
                </c:pt>
                <c:pt idx="82">
                  <c:v>1.1618648513497976</c:v>
                </c:pt>
                <c:pt idx="83">
                  <c:v>1.13076720928848</c:v>
                </c:pt>
                <c:pt idx="84">
                  <c:v>1.2773702125767632</c:v>
                </c:pt>
                <c:pt idx="85">
                  <c:v>1.3998753545754963</c:v>
                </c:pt>
                <c:pt idx="86">
                  <c:v>1.2348127057891847</c:v>
                </c:pt>
                <c:pt idx="87">
                  <c:v>1.0375475931390112</c:v>
                </c:pt>
                <c:pt idx="88">
                  <c:v>1.0340866426352386</c:v>
                </c:pt>
                <c:pt idx="89">
                  <c:v>1.01035873619379</c:v>
                </c:pt>
                <c:pt idx="90">
                  <c:v>1.6558123978690202</c:v>
                </c:pt>
                <c:pt idx="91">
                  <c:v>1.996269497789106</c:v>
                </c:pt>
                <c:pt idx="92">
                  <c:v>2.1009564866554182</c:v>
                </c:pt>
                <c:pt idx="93">
                  <c:v>2.3540706956911914</c:v>
                </c:pt>
                <c:pt idx="94">
                  <c:v>2.7283004510259317</c:v>
                </c:pt>
                <c:pt idx="95">
                  <c:v>1.6774190893383389</c:v>
                </c:pt>
                <c:pt idx="96">
                  <c:v>0.85970010311903855</c:v>
                </c:pt>
                <c:pt idx="97">
                  <c:v>0.67077386868519595</c:v>
                </c:pt>
                <c:pt idx="98">
                  <c:v>0.46861880285781998</c:v>
                </c:pt>
                <c:pt idx="99">
                  <c:v>0.46111670494125689</c:v>
                </c:pt>
                <c:pt idx="100">
                  <c:v>0.42724995461406989</c:v>
                </c:pt>
                <c:pt idx="101">
                  <c:v>0.35570115340734881</c:v>
                </c:pt>
                <c:pt idx="102">
                  <c:v>0.33481803948928862</c:v>
                </c:pt>
                <c:pt idx="103">
                  <c:v>0.3609991769104966</c:v>
                </c:pt>
                <c:pt idx="104">
                  <c:v>0.36379569614526336</c:v>
                </c:pt>
                <c:pt idx="105">
                  <c:v>0.35027474169314826</c:v>
                </c:pt>
                <c:pt idx="106">
                  <c:v>0.34170811785177296</c:v>
                </c:pt>
                <c:pt idx="107">
                  <c:v>0.33452007740306583</c:v>
                </c:pt>
                <c:pt idx="108">
                  <c:v>0.325199338211343</c:v>
                </c:pt>
                <c:pt idx="109">
                  <c:v>0.32692544707291743</c:v>
                </c:pt>
                <c:pt idx="110">
                  <c:v>0.30208403264845807</c:v>
                </c:pt>
                <c:pt idx="111">
                  <c:v>0.28091864432082181</c:v>
                </c:pt>
                <c:pt idx="112">
                  <c:v>0.25105121304806011</c:v>
                </c:pt>
                <c:pt idx="113">
                  <c:v>0.23007331209358967</c:v>
                </c:pt>
                <c:pt idx="114">
                  <c:v>0.21076698775684008</c:v>
                </c:pt>
                <c:pt idx="115">
                  <c:v>0.19016306195085042</c:v>
                </c:pt>
                <c:pt idx="116">
                  <c:v>0.16779451433917966</c:v>
                </c:pt>
                <c:pt idx="117">
                  <c:v>0.16077293799902262</c:v>
                </c:pt>
                <c:pt idx="118">
                  <c:v>0.16256752019651502</c:v>
                </c:pt>
                <c:pt idx="119">
                  <c:v>0.14907563319665193</c:v>
                </c:pt>
                <c:pt idx="120">
                  <c:v>0.21702840886728797</c:v>
                </c:pt>
                <c:pt idx="121">
                  <c:v>0.22980307312588399</c:v>
                </c:pt>
                <c:pt idx="122">
                  <c:v>0.24997316040719803</c:v>
                </c:pt>
                <c:pt idx="123">
                  <c:v>0.264820743130457</c:v>
                </c:pt>
                <c:pt idx="124">
                  <c:v>0.28229278811373493</c:v>
                </c:pt>
                <c:pt idx="125">
                  <c:v>0.32703598247452598</c:v>
                </c:pt>
                <c:pt idx="126">
                  <c:v>0.36434223026250212</c:v>
                </c:pt>
                <c:pt idx="127">
                  <c:v>0.35932388881433408</c:v>
                </c:pt>
                <c:pt idx="128">
                  <c:v>0.36085129797405135</c:v>
                </c:pt>
                <c:pt idx="129">
                  <c:v>0.36597021869714014</c:v>
                </c:pt>
                <c:pt idx="130">
                  <c:v>0.36781532154461571</c:v>
                </c:pt>
                <c:pt idx="131">
                  <c:v>0.36656069742670017</c:v>
                </c:pt>
                <c:pt idx="132">
                  <c:v>0.3868098620533385</c:v>
                </c:pt>
                <c:pt idx="133">
                  <c:v>0.41718744357002741</c:v>
                </c:pt>
                <c:pt idx="134">
                  <c:v>0.43191365238351986</c:v>
                </c:pt>
                <c:pt idx="135">
                  <c:v>0.45356343552089506</c:v>
                </c:pt>
                <c:pt idx="136">
                  <c:v>0.47235602631416229</c:v>
                </c:pt>
                <c:pt idx="137">
                  <c:v>0.49376565602214223</c:v>
                </c:pt>
                <c:pt idx="138">
                  <c:v>0.4907347882119496</c:v>
                </c:pt>
                <c:pt idx="139">
                  <c:v>0.49034446197823128</c:v>
                </c:pt>
                <c:pt idx="140">
                  <c:v>0.4994238087981841</c:v>
                </c:pt>
                <c:pt idx="141">
                  <c:v>0.51951961029737292</c:v>
                </c:pt>
                <c:pt idx="142">
                  <c:v>0.55212545068600116</c:v>
                </c:pt>
                <c:pt idx="143">
                  <c:v>0.63689307780876703</c:v>
                </c:pt>
                <c:pt idx="144">
                  <c:v>0.685897279920475</c:v>
                </c:pt>
                <c:pt idx="145">
                  <c:v>0.79144692864790678</c:v>
                </c:pt>
                <c:pt idx="146">
                  <c:v>0.918380652635578</c:v>
                </c:pt>
                <c:pt idx="147">
                  <c:v>0.95383230705547883</c:v>
                </c:pt>
                <c:pt idx="148">
                  <c:v>0.96000065476033869</c:v>
                </c:pt>
                <c:pt idx="149">
                  <c:v>0.940765991448133</c:v>
                </c:pt>
                <c:pt idx="150">
                  <c:v>0.90411276116263983</c:v>
                </c:pt>
                <c:pt idx="151">
                  <c:v>0.89816322187855113</c:v>
                </c:pt>
                <c:pt idx="152">
                  <c:v>0.9345869576216691</c:v>
                </c:pt>
                <c:pt idx="153">
                  <c:v>0.97878036630151155</c:v>
                </c:pt>
                <c:pt idx="154">
                  <c:v>0.99486169074634434</c:v>
                </c:pt>
                <c:pt idx="155">
                  <c:v>1.0180033832561324</c:v>
                </c:pt>
                <c:pt idx="156">
                  <c:v>1.0003216184399744</c:v>
                </c:pt>
                <c:pt idx="157">
                  <c:v>0.96962944140171192</c:v>
                </c:pt>
                <c:pt idx="158">
                  <c:v>1.0203563296514824</c:v>
                </c:pt>
                <c:pt idx="159">
                  <c:v>1.162484403290714</c:v>
                </c:pt>
                <c:pt idx="160">
                  <c:v>1.2234179487553591</c:v>
                </c:pt>
                <c:pt idx="161">
                  <c:v>1.266307675239803</c:v>
                </c:pt>
                <c:pt idx="162">
                  <c:v>1.3718446970218006</c:v>
                </c:pt>
                <c:pt idx="163">
                  <c:v>1.4544758100078583</c:v>
                </c:pt>
                <c:pt idx="164">
                  <c:v>1.5250953725508019</c:v>
                </c:pt>
                <c:pt idx="165">
                  <c:v>1.5774385456903006</c:v>
                </c:pt>
                <c:pt idx="166">
                  <c:v>1.5512669591205512</c:v>
                </c:pt>
                <c:pt idx="167">
                  <c:v>1.5643527524054259</c:v>
                </c:pt>
                <c:pt idx="168">
                  <c:v>1.5578098557629887</c:v>
                </c:pt>
                <c:pt idx="169">
                  <c:v>1.5610813040842073</c:v>
                </c:pt>
                <c:pt idx="170">
                  <c:v>1.7110813040842072</c:v>
                </c:pt>
              </c:numCache>
            </c:numRef>
          </c:val>
          <c:smooth val="1"/>
        </c:ser>
        <c:ser>
          <c:idx val="2"/>
          <c:order val="2"/>
          <c:tx>
            <c:v>Allemagne</c:v>
          </c:tx>
          <c:spPr>
            <a:ln w="44450">
              <a:solidFill>
                <a:schemeClr val="accent2"/>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DataG26!$D$6:$D$176</c:f>
              <c:numCache>
                <c:formatCode>0%</c:formatCode>
                <c:ptCount val="171"/>
                <c:pt idx="20">
                  <c:v>0.31457888835705183</c:v>
                </c:pt>
                <c:pt idx="21">
                  <c:v>0.32132522011464654</c:v>
                </c:pt>
                <c:pt idx="22">
                  <c:v>0.2153082876621871</c:v>
                </c:pt>
                <c:pt idx="23">
                  <c:v>0.18567678626231868</c:v>
                </c:pt>
                <c:pt idx="24">
                  <c:v>0.17455482964781363</c:v>
                </c:pt>
                <c:pt idx="25">
                  <c:v>0.20760620809211824</c:v>
                </c:pt>
                <c:pt idx="26">
                  <c:v>0.23462574485882035</c:v>
                </c:pt>
                <c:pt idx="27">
                  <c:v>0.27064512725128465</c:v>
                </c:pt>
                <c:pt idx="28">
                  <c:v>0.28098441175959032</c:v>
                </c:pt>
                <c:pt idx="29">
                  <c:v>0.32910535196713259</c:v>
                </c:pt>
                <c:pt idx="30">
                  <c:v>0.36857041503966315</c:v>
                </c:pt>
                <c:pt idx="31">
                  <c:v>0.39068977429682011</c:v>
                </c:pt>
                <c:pt idx="32">
                  <c:v>0.41550059969203845</c:v>
                </c:pt>
                <c:pt idx="33">
                  <c:v>0.42931139549000019</c:v>
                </c:pt>
                <c:pt idx="34">
                  <c:v>0.44437866637976886</c:v>
                </c:pt>
                <c:pt idx="35">
                  <c:v>0.46805273833614996</c:v>
                </c:pt>
                <c:pt idx="36">
                  <c:v>0.48954262173858837</c:v>
                </c:pt>
                <c:pt idx="37">
                  <c:v>0.5081520328163569</c:v>
                </c:pt>
                <c:pt idx="38">
                  <c:v>0.50381642511970359</c:v>
                </c:pt>
                <c:pt idx="39">
                  <c:v>0.49694285842673819</c:v>
                </c:pt>
                <c:pt idx="40">
                  <c:v>0.49716486120560144</c:v>
                </c:pt>
                <c:pt idx="41">
                  <c:v>0.54429122511732209</c:v>
                </c:pt>
                <c:pt idx="42">
                  <c:v>0.53932967398597131</c:v>
                </c:pt>
                <c:pt idx="43">
                  <c:v>0.54857424603578142</c:v>
                </c:pt>
                <c:pt idx="44">
                  <c:v>0.57470129438996842</c:v>
                </c:pt>
                <c:pt idx="45">
                  <c:v>0.5684168813141719</c:v>
                </c:pt>
                <c:pt idx="46">
                  <c:v>0.54584708980992491</c:v>
                </c:pt>
                <c:pt idx="47">
                  <c:v>0.52497472194029937</c:v>
                </c:pt>
                <c:pt idx="48">
                  <c:v>0.49963457620544183</c:v>
                </c:pt>
                <c:pt idx="49">
                  <c:v>0.49940229594256225</c:v>
                </c:pt>
                <c:pt idx="50">
                  <c:v>0.50148551621694049</c:v>
                </c:pt>
                <c:pt idx="51">
                  <c:v>0.54786844534990764</c:v>
                </c:pt>
                <c:pt idx="52">
                  <c:v>0.57476166583119781</c:v>
                </c:pt>
                <c:pt idx="53">
                  <c:v>0.5537426900584318</c:v>
                </c:pt>
                <c:pt idx="54">
                  <c:v>0.55261030744105943</c:v>
                </c:pt>
                <c:pt idx="55">
                  <c:v>0.53478451953136208</c:v>
                </c:pt>
                <c:pt idx="56">
                  <c:v>0.53933475437613465</c:v>
                </c:pt>
                <c:pt idx="57">
                  <c:v>0.52882042212453495</c:v>
                </c:pt>
                <c:pt idx="58">
                  <c:v>0.5899822695033714</c:v>
                </c:pt>
                <c:pt idx="59">
                  <c:v>0.61874656611528911</c:v>
                </c:pt>
                <c:pt idx="60">
                  <c:v>0.63097040303692731</c:v>
                </c:pt>
                <c:pt idx="61">
                  <c:v>0.61708017722786357</c:v>
                </c:pt>
                <c:pt idx="62">
                  <c:v>0.60302971324813326</c:v>
                </c:pt>
                <c:pt idx="63">
                  <c:v>0.62274253910285604</c:v>
                </c:pt>
                <c:pt idx="64">
                  <c:v>0.68772316620844975</c:v>
                </c:pt>
                <c:pt idx="65">
                  <c:v>0.81039228365146132</c:v>
                </c:pt>
                <c:pt idx="66">
                  <c:v>0.97951751985788515</c:v>
                </c:pt>
                <c:pt idx="67">
                  <c:v>0.99591996520618598</c:v>
                </c:pt>
                <c:pt idx="68">
                  <c:v>1.1860775963952541</c:v>
                </c:pt>
                <c:pt idx="69">
                  <c:v>1.1812194201481323</c:v>
                </c:pt>
                <c:pt idx="70">
                  <c:v>0.49591445646282173</c:v>
                </c:pt>
                <c:pt idx="71">
                  <c:v>0.4730441655304285</c:v>
                </c:pt>
                <c:pt idx="72">
                  <c:v>3.2829432280561482E-2</c:v>
                </c:pt>
                <c:pt idx="73">
                  <c:v>2.5232009610885315E-9</c:v>
                </c:pt>
                <c:pt idx="74">
                  <c:v>7.2795838242804542E-2</c:v>
                </c:pt>
                <c:pt idx="75">
                  <c:v>8.4466648874713807E-2</c:v>
                </c:pt>
                <c:pt idx="76">
                  <c:v>0.21569669841439182</c:v>
                </c:pt>
                <c:pt idx="77">
                  <c:v>0.19563159212765124</c:v>
                </c:pt>
                <c:pt idx="78">
                  <c:v>0.17850762200527928</c:v>
                </c:pt>
                <c:pt idx="79">
                  <c:v>0.22279572822596291</c:v>
                </c:pt>
                <c:pt idx="80">
                  <c:v>0.28405036826351471</c:v>
                </c:pt>
                <c:pt idx="81">
                  <c:v>0.39003107311601221</c:v>
                </c:pt>
                <c:pt idx="82">
                  <c:v>0.4862948164221283</c:v>
                </c:pt>
                <c:pt idx="83">
                  <c:v>0.48520957306489532</c:v>
                </c:pt>
                <c:pt idx="84">
                  <c:v>0.44763962446301042</c:v>
                </c:pt>
                <c:pt idx="85">
                  <c:v>0.45160968815202096</c:v>
                </c:pt>
                <c:pt idx="86">
                  <c:v>0.45034550323835487</c:v>
                </c:pt>
                <c:pt idx="87">
                  <c:v>0.46429430202993532</c:v>
                </c:pt>
                <c:pt idx="88">
                  <c:v>0.46987504949526887</c:v>
                </c:pt>
                <c:pt idx="89">
                  <c:v>0.48478904837726472</c:v>
                </c:pt>
                <c:pt idx="90">
                  <c:v>0.54206058494906229</c:v>
                </c:pt>
                <c:pt idx="91">
                  <c:v>0.74783526314598314</c:v>
                </c:pt>
                <c:pt idx="92">
                  <c:v>1.0470977762074647</c:v>
                </c:pt>
                <c:pt idx="93">
                  <c:v>1.2985548903261965</c:v>
                </c:pt>
                <c:pt idx="94">
                  <c:v>1.828144989035837</c:v>
                </c:pt>
                <c:pt idx="95">
                  <c:v>1.452811827210587</c:v>
                </c:pt>
                <c:pt idx="96">
                  <c:v>1.0774786653900632</c:v>
                </c:pt>
                <c:pt idx="97">
                  <c:v>0.70916695860167589</c:v>
                </c:pt>
                <c:pt idx="98">
                  <c:v>0.33338126981047772</c:v>
                </c:pt>
                <c:pt idx="99">
                  <c:v>0.33671508251018212</c:v>
                </c:pt>
                <c:pt idx="100">
                  <c:v>0.33618845334633179</c:v>
                </c:pt>
                <c:pt idx="101">
                  <c:v>0.29078691507340598</c:v>
                </c:pt>
                <c:pt idx="102">
                  <c:v>0.26759623326744941</c:v>
                </c:pt>
                <c:pt idx="103">
                  <c:v>0.24571875292737441</c:v>
                </c:pt>
                <c:pt idx="104">
                  <c:v>0.2310742494966346</c:v>
                </c:pt>
                <c:pt idx="105">
                  <c:v>0.21323074710011508</c:v>
                </c:pt>
                <c:pt idx="106">
                  <c:v>0.19959876274897653</c:v>
                </c:pt>
                <c:pt idx="107">
                  <c:v>0.1885322149794709</c:v>
                </c:pt>
                <c:pt idx="108">
                  <c:v>0.18297347733828162</c:v>
                </c:pt>
                <c:pt idx="109">
                  <c:v>0.17634509977845503</c:v>
                </c:pt>
                <c:pt idx="110">
                  <c:v>0.16620825817716525</c:v>
                </c:pt>
                <c:pt idx="111">
                  <c:v>0.16083081889864392</c:v>
                </c:pt>
                <c:pt idx="112">
                  <c:v>0.15697941315976657</c:v>
                </c:pt>
                <c:pt idx="113">
                  <c:v>0.1622373861449016</c:v>
                </c:pt>
                <c:pt idx="114">
                  <c:v>0.16384302433492109</c:v>
                </c:pt>
                <c:pt idx="115">
                  <c:v>0.16770888752396848</c:v>
                </c:pt>
                <c:pt idx="116">
                  <c:v>0.17615297111000841</c:v>
                </c:pt>
                <c:pt idx="117">
                  <c:v>0.19852981447531318</c:v>
                </c:pt>
                <c:pt idx="118">
                  <c:v>0.20840996544499257</c:v>
                </c:pt>
                <c:pt idx="119">
                  <c:v>0.19691036012933494</c:v>
                </c:pt>
                <c:pt idx="120">
                  <c:v>0.18263376617387772</c:v>
                </c:pt>
                <c:pt idx="121">
                  <c:v>0.18174792145005481</c:v>
                </c:pt>
                <c:pt idx="122">
                  <c:v>0.18669642278380641</c:v>
                </c:pt>
                <c:pt idx="123">
                  <c:v>0.17945005487154225</c:v>
                </c:pt>
                <c:pt idx="124">
                  <c:v>0.18146184393648959</c:v>
                </c:pt>
                <c:pt idx="125">
                  <c:v>0.21790730835268599</c:v>
                </c:pt>
                <c:pt idx="126">
                  <c:v>0.25169500105605808</c:v>
                </c:pt>
                <c:pt idx="127">
                  <c:v>0.27238242971137716</c:v>
                </c:pt>
                <c:pt idx="128">
                  <c:v>0.28716221921779778</c:v>
                </c:pt>
                <c:pt idx="129">
                  <c:v>0.29890152619934701</c:v>
                </c:pt>
                <c:pt idx="130">
                  <c:v>0.31675599613040423</c:v>
                </c:pt>
                <c:pt idx="131">
                  <c:v>0.35115965454249426</c:v>
                </c:pt>
                <c:pt idx="132">
                  <c:v>0.3886080464811098</c:v>
                </c:pt>
                <c:pt idx="133">
                  <c:v>0.41187831123682328</c:v>
                </c:pt>
                <c:pt idx="134">
                  <c:v>0.42328402976763635</c:v>
                </c:pt>
                <c:pt idx="135">
                  <c:v>0.4314326888599207</c:v>
                </c:pt>
                <c:pt idx="136">
                  <c:v>0.43342917103886375</c:v>
                </c:pt>
                <c:pt idx="137">
                  <c:v>0.4481629363205335</c:v>
                </c:pt>
                <c:pt idx="138">
                  <c:v>0.44825873798010346</c:v>
                </c:pt>
                <c:pt idx="139">
                  <c:v>0.43778820731227142</c:v>
                </c:pt>
                <c:pt idx="140">
                  <c:v>0.44414638470579992</c:v>
                </c:pt>
                <c:pt idx="141">
                  <c:v>0.41436793659496318</c:v>
                </c:pt>
                <c:pt idx="142">
                  <c:v>0.43879239582648549</c:v>
                </c:pt>
                <c:pt idx="143">
                  <c:v>0.49850884725752242</c:v>
                </c:pt>
                <c:pt idx="144">
                  <c:v>0.53061100224866975</c:v>
                </c:pt>
                <c:pt idx="145">
                  <c:v>0.59181943217794519</c:v>
                </c:pt>
                <c:pt idx="146">
                  <c:v>0.67047091737820363</c:v>
                </c:pt>
                <c:pt idx="147">
                  <c:v>0.69776518790357622</c:v>
                </c:pt>
                <c:pt idx="148">
                  <c:v>0.71814718256631127</c:v>
                </c:pt>
                <c:pt idx="149">
                  <c:v>0.72695730130261915</c:v>
                </c:pt>
                <c:pt idx="150">
                  <c:v>0.71742388705503923</c:v>
                </c:pt>
                <c:pt idx="151">
                  <c:v>0.70757738648865764</c:v>
                </c:pt>
                <c:pt idx="152">
                  <c:v>0.72806003661135765</c:v>
                </c:pt>
                <c:pt idx="153">
                  <c:v>0.76482990358704972</c:v>
                </c:pt>
                <c:pt idx="154">
                  <c:v>0.78056274596473396</c:v>
                </c:pt>
                <c:pt idx="155">
                  <c:v>0.81553443367759881</c:v>
                </c:pt>
                <c:pt idx="156">
                  <c:v>0.7987803077286254</c:v>
                </c:pt>
                <c:pt idx="157">
                  <c:v>0.76313018296535329</c:v>
                </c:pt>
                <c:pt idx="158">
                  <c:v>0.78212511765452042</c:v>
                </c:pt>
                <c:pt idx="159">
                  <c:v>0.87198996493589531</c:v>
                </c:pt>
                <c:pt idx="160">
                  <c:v>0.92947581257966416</c:v>
                </c:pt>
                <c:pt idx="161">
                  <c:v>0.97034136397415294</c:v>
                </c:pt>
                <c:pt idx="162">
                  <c:v>1.0096667481882893</c:v>
                </c:pt>
                <c:pt idx="163">
                  <c:v>1.0009758263113417</c:v>
                </c:pt>
                <c:pt idx="164">
                  <c:v>0.97111372199349089</c:v>
                </c:pt>
                <c:pt idx="165">
                  <c:v>0.94545298484788176</c:v>
                </c:pt>
                <c:pt idx="166">
                  <c:v>0.90656974020070213</c:v>
                </c:pt>
                <c:pt idx="167">
                  <c:v>0.92601136252429195</c:v>
                </c:pt>
                <c:pt idx="168">
                  <c:v>0.91629055136249704</c:v>
                </c:pt>
                <c:pt idx="169">
                  <c:v>0.92115095694339444</c:v>
                </c:pt>
                <c:pt idx="170">
                  <c:v>1.0711509569433944</c:v>
                </c:pt>
              </c:numCache>
            </c:numRef>
          </c:val>
          <c:smooth val="1"/>
        </c:ser>
        <c:ser>
          <c:idx val="5"/>
          <c:order val="3"/>
          <c:tx>
            <c:v>Etats-Unis</c:v>
          </c:tx>
          <c:spPr>
            <a:ln w="44450">
              <a:solidFill>
                <a:srgbClr val="7030A0"/>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DataG26!$E$6:$E$176</c:f>
              <c:numCache>
                <c:formatCode>General</c:formatCode>
                <c:ptCount val="171"/>
                <c:pt idx="0" formatCode="0%">
                  <c:v>0.11871567384875371</c:v>
                </c:pt>
                <c:pt idx="10" formatCode="0%">
                  <c:v>6.9669319615405859E-2</c:v>
                </c:pt>
                <c:pt idx="15" formatCode="0%">
                  <c:v>0.45</c:v>
                </c:pt>
                <c:pt idx="20" formatCode="0%">
                  <c:v>0.43093076580429568</c:v>
                </c:pt>
                <c:pt idx="21" formatCode="0%">
                  <c:v>0.40434747095087403</c:v>
                </c:pt>
                <c:pt idx="22" formatCode="0%">
                  <c:v>0.39181455167447699</c:v>
                </c:pt>
                <c:pt idx="23" formatCode="0%">
                  <c:v>0.37723132637257611</c:v>
                </c:pt>
                <c:pt idx="24" formatCode="0%">
                  <c:v>0.39612241970097306</c:v>
                </c:pt>
                <c:pt idx="25" formatCode="0%">
                  <c:v>0.39375725014811669</c:v>
                </c:pt>
                <c:pt idx="26" formatCode="0%">
                  <c:v>0.40133628658700926</c:v>
                </c:pt>
                <c:pt idx="27" formatCode="0%">
                  <c:v>0.39911886551108899</c:v>
                </c:pt>
                <c:pt idx="28" formatCode="0%">
                  <c:v>0.41749013551720249</c:v>
                </c:pt>
                <c:pt idx="29" formatCode="0%">
                  <c:v>0.3965582515232533</c:v>
                </c:pt>
                <c:pt idx="30" formatCode="0%">
                  <c:v>0.31746384538725081</c:v>
                </c:pt>
                <c:pt idx="31" formatCode="0%">
                  <c:v>0.3034756631197873</c:v>
                </c:pt>
                <c:pt idx="32" formatCode="0%">
                  <c:v>0.26990948059876713</c:v>
                </c:pt>
                <c:pt idx="33" formatCode="0%">
                  <c:v>0.26980567078527784</c:v>
                </c:pt>
                <c:pt idx="34" formatCode="0%">
                  <c:v>0.27220366224897957</c:v>
                </c:pt>
                <c:pt idx="35" formatCode="0%">
                  <c:v>0.28031143464283848</c:v>
                </c:pt>
                <c:pt idx="36" formatCode="0%">
                  <c:v>0.26418000656711083</c:v>
                </c:pt>
                <c:pt idx="37" formatCode="0%">
                  <c:v>0.24718846434588945</c:v>
                </c:pt>
                <c:pt idx="38" formatCode="0%">
                  <c:v>0.24765394303215624</c:v>
                </c:pt>
                <c:pt idx="39" formatCode="0%">
                  <c:v>0.22668956215898653</c:v>
                </c:pt>
                <c:pt idx="40" formatCode="0%">
                  <c:v>0.22339843424172443</c:v>
                </c:pt>
                <c:pt idx="41" formatCode="0%">
                  <c:v>0.22268141202081432</c:v>
                </c:pt>
                <c:pt idx="42" formatCode="0%">
                  <c:v>0.22341269921668561</c:v>
                </c:pt>
                <c:pt idx="43" formatCode="0%">
                  <c:v>0.22577971107644937</c:v>
                </c:pt>
                <c:pt idx="44" formatCode="0%">
                  <c:v>0.2596771576087209</c:v>
                </c:pt>
                <c:pt idx="45" formatCode="0%">
                  <c:v>0.24563965580973091</c:v>
                </c:pt>
                <c:pt idx="46" formatCode="0%">
                  <c:v>0.26409103916985432</c:v>
                </c:pt>
                <c:pt idx="47" formatCode="0%">
                  <c:v>0.25962450938627524</c:v>
                </c:pt>
                <c:pt idx="48" formatCode="0%">
                  <c:v>0.25465877819217442</c:v>
                </c:pt>
                <c:pt idx="49" formatCode="0%">
                  <c:v>0.24190916435523077</c:v>
                </c:pt>
                <c:pt idx="50" formatCode="0%">
                  <c:v>0.2460399940445166</c:v>
                </c:pt>
                <c:pt idx="51" formatCode="0%">
                  <c:v>0.22267331899367263</c:v>
                </c:pt>
                <c:pt idx="52" formatCode="0%">
                  <c:v>0.21840133661219946</c:v>
                </c:pt>
                <c:pt idx="53" formatCode="0%">
                  <c:v>0.21923333735954764</c:v>
                </c:pt>
                <c:pt idx="54" formatCode="0%">
                  <c:v>0.22190462368475203</c:v>
                </c:pt>
                <c:pt idx="55" formatCode="0%">
                  <c:v>0.2126501176131049</c:v>
                </c:pt>
                <c:pt idx="56" formatCode="0%">
                  <c:v>0.20840691407680428</c:v>
                </c:pt>
                <c:pt idx="57" formatCode="0%">
                  <c:v>0.21721456753775797</c:v>
                </c:pt>
                <c:pt idx="58" formatCode="0%">
                  <c:v>0.25064113299141821</c:v>
                </c:pt>
                <c:pt idx="59" formatCode="0%">
                  <c:v>0.23245551982959947</c:v>
                </c:pt>
                <c:pt idx="60" formatCode="0%">
                  <c:v>0.23030842128713788</c:v>
                </c:pt>
                <c:pt idx="61" formatCode="0%">
                  <c:v>0.23493337570172265</c:v>
                </c:pt>
                <c:pt idx="62" formatCode="0%">
                  <c:v>0.22816691916307064</c:v>
                </c:pt>
                <c:pt idx="63" formatCode="0%">
                  <c:v>0.22623640314953428</c:v>
                </c:pt>
                <c:pt idx="64" formatCode="0%">
                  <c:v>0.26386919928885477</c:v>
                </c:pt>
                <c:pt idx="65" formatCode="0%">
                  <c:v>0.27750894618657473</c:v>
                </c:pt>
                <c:pt idx="66" formatCode="0%">
                  <c:v>0.26570206647895966</c:v>
                </c:pt>
                <c:pt idx="67" formatCode="0%">
                  <c:v>0.34296025923457923</c:v>
                </c:pt>
                <c:pt idx="68" formatCode="0%">
                  <c:v>0.46079672480425837</c:v>
                </c:pt>
                <c:pt idx="69" formatCode="0%">
                  <c:v>0.50866705754334207</c:v>
                </c:pt>
                <c:pt idx="70" formatCode="0%">
                  <c:v>0.42731446838128895</c:v>
                </c:pt>
                <c:pt idx="71" formatCode="0%">
                  <c:v>0.52047239266599188</c:v>
                </c:pt>
                <c:pt idx="72" formatCode="0%">
                  <c:v>0.5086835439714239</c:v>
                </c:pt>
                <c:pt idx="73" formatCode="0%">
                  <c:v>0.43232518180182727</c:v>
                </c:pt>
                <c:pt idx="74" formatCode="0%">
                  <c:v>0.42877377508975806</c:v>
                </c:pt>
                <c:pt idx="75" formatCode="0%">
                  <c:v>0.40854570174864124</c:v>
                </c:pt>
                <c:pt idx="76" formatCode="0%">
                  <c:v>0.38101242642072514</c:v>
                </c:pt>
                <c:pt idx="77" formatCode="0%">
                  <c:v>0.38673561649783428</c:v>
                </c:pt>
                <c:pt idx="78" formatCode="0%">
                  <c:v>0.3798814375197106</c:v>
                </c:pt>
                <c:pt idx="79" formatCode="0%">
                  <c:v>0.35670039851165547</c:v>
                </c:pt>
                <c:pt idx="80" formatCode="0%">
                  <c:v>0.41397168874938989</c:v>
                </c:pt>
                <c:pt idx="81" formatCode="0%">
                  <c:v>0.54529900210278448</c:v>
                </c:pt>
                <c:pt idx="82" formatCode="0%">
                  <c:v>0.78262792989189556</c:v>
                </c:pt>
                <c:pt idx="83" formatCode="0%">
                  <c:v>0.89375184606516689</c:v>
                </c:pt>
                <c:pt idx="84" formatCode="0%">
                  <c:v>0.80518343674466042</c:v>
                </c:pt>
                <c:pt idx="85" formatCode="0%">
                  <c:v>0.76170749961323236</c:v>
                </c:pt>
                <c:pt idx="86" formatCode="0%">
                  <c:v>0.72561254981524204</c:v>
                </c:pt>
                <c:pt idx="87" formatCode="0%">
                  <c:v>0.67192508798990835</c:v>
                </c:pt>
                <c:pt idx="88" formatCode="0%">
                  <c:v>0.75810483667806872</c:v>
                </c:pt>
                <c:pt idx="89" formatCode="0%">
                  <c:v>0.7487846983834987</c:v>
                </c:pt>
                <c:pt idx="90" formatCode="0%">
                  <c:v>0.72064405094436423</c:v>
                </c:pt>
                <c:pt idx="91" formatCode="0%">
                  <c:v>0.68369098068270573</c:v>
                </c:pt>
                <c:pt idx="92" formatCode="0%">
                  <c:v>0.80991866323621264</c:v>
                </c:pt>
                <c:pt idx="93" formatCode="0%">
                  <c:v>0.99729419893097615</c:v>
                </c:pt>
                <c:pt idx="94" formatCode="0%">
                  <c:v>1.1645401418560433</c:v>
                </c:pt>
                <c:pt idx="95" formatCode="0%">
                  <c:v>1.3868310780359296</c:v>
                </c:pt>
                <c:pt idx="96" formatCode="0%">
                  <c:v>1.4871884972247473</c:v>
                </c:pt>
                <c:pt idx="97" formatCode="0%">
                  <c:v>1.3235342624369375</c:v>
                </c:pt>
                <c:pt idx="98" formatCode="0%">
                  <c:v>1.1820690431654808</c:v>
                </c:pt>
                <c:pt idx="99" formatCode="0%">
                  <c:v>1.2266865111072849</c:v>
                </c:pt>
                <c:pt idx="100" formatCode="0%">
                  <c:v>1.1381371227799069</c:v>
                </c:pt>
                <c:pt idx="101" formatCode="0%">
                  <c:v>1.021002157959034</c:v>
                </c:pt>
                <c:pt idx="102" formatCode="0%">
                  <c:v>1.0124945307799176</c:v>
                </c:pt>
                <c:pt idx="103" formatCode="0%">
                  <c:v>1.0209828340198737</c:v>
                </c:pt>
                <c:pt idx="104" formatCode="0%">
                  <c:v>1.074930084342345</c:v>
                </c:pt>
                <c:pt idx="105" formatCode="0%">
                  <c:v>1.0209101737307387</c:v>
                </c:pt>
                <c:pt idx="106" formatCode="0%">
                  <c:v>0.99178638072035641</c:v>
                </c:pt>
                <c:pt idx="107" formatCode="0%">
                  <c:v>0.9863989567670538</c:v>
                </c:pt>
                <c:pt idx="108" formatCode="0%">
                  <c:v>1.041049118633359</c:v>
                </c:pt>
                <c:pt idx="109" formatCode="0%">
                  <c:v>1.0096008479028304</c:v>
                </c:pt>
                <c:pt idx="110" formatCode="0%">
                  <c:v>1.0087812448148819</c:v>
                </c:pt>
                <c:pt idx="111" formatCode="0%">
                  <c:v>1.0204241878448264</c:v>
                </c:pt>
                <c:pt idx="112" formatCode="0%">
                  <c:v>0.99249773394196483</c:v>
                </c:pt>
                <c:pt idx="113" formatCode="0%">
                  <c:v>0.97705991161122263</c:v>
                </c:pt>
                <c:pt idx="114" formatCode="0%">
                  <c:v>0.95498964686664101</c:v>
                </c:pt>
                <c:pt idx="115" formatCode="0%">
                  <c:v>0.92374522077968779</c:v>
                </c:pt>
                <c:pt idx="116" formatCode="0%">
                  <c:v>0.89060742608913501</c:v>
                </c:pt>
                <c:pt idx="117" formatCode="0%">
                  <c:v>0.89211970392593265</c:v>
                </c:pt>
                <c:pt idx="118" formatCode="0%">
                  <c:v>0.86868918307553755</c:v>
                </c:pt>
                <c:pt idx="119" formatCode="0%">
                  <c:v>0.85126817114458486</c:v>
                </c:pt>
                <c:pt idx="120" formatCode="0%">
                  <c:v>0.86644127244262537</c:v>
                </c:pt>
                <c:pt idx="121" formatCode="0%">
                  <c:v>0.87241714156876593</c:v>
                </c:pt>
                <c:pt idx="122" formatCode="0%">
                  <c:v>0.86247614055730171</c:v>
                </c:pt>
                <c:pt idx="123" formatCode="0%">
                  <c:v>0.82021276799919485</c:v>
                </c:pt>
                <c:pt idx="124" formatCode="0%">
                  <c:v>0.81037554147685009</c:v>
                </c:pt>
                <c:pt idx="125" formatCode="0%">
                  <c:v>0.83235078823014197</c:v>
                </c:pt>
                <c:pt idx="126" formatCode="0%">
                  <c:v>0.82840528793619161</c:v>
                </c:pt>
                <c:pt idx="127" formatCode="0%">
                  <c:v>0.80985495275747088</c:v>
                </c:pt>
                <c:pt idx="128" formatCode="0%">
                  <c:v>0.78420157941935265</c:v>
                </c:pt>
                <c:pt idx="129" formatCode="0%">
                  <c:v>0.76873805014038643</c:v>
                </c:pt>
                <c:pt idx="130" formatCode="0%">
                  <c:v>0.76737120185596464</c:v>
                </c:pt>
                <c:pt idx="131" formatCode="0%">
                  <c:v>0.74222588970215198</c:v>
                </c:pt>
                <c:pt idx="132" formatCode="0%">
                  <c:v>0.78920189411588071</c:v>
                </c:pt>
                <c:pt idx="133" formatCode="0%">
                  <c:v>0.82227771480861533</c:v>
                </c:pt>
                <c:pt idx="134" formatCode="0%">
                  <c:v>0.81653848158622311</c:v>
                </c:pt>
                <c:pt idx="135" formatCode="0%">
                  <c:v>0.86669687681233043</c:v>
                </c:pt>
                <c:pt idx="136" formatCode="0%">
                  <c:v>0.93512550963913066</c:v>
                </c:pt>
                <c:pt idx="137" formatCode="0%">
                  <c:v>0.95397372040439654</c:v>
                </c:pt>
                <c:pt idx="138" formatCode="0%">
                  <c:v>0.93860582659483682</c:v>
                </c:pt>
                <c:pt idx="139" formatCode="0%">
                  <c:v>0.9436349610991196</c:v>
                </c:pt>
                <c:pt idx="140" formatCode="0%">
                  <c:v>0.96796527895629458</c:v>
                </c:pt>
                <c:pt idx="141" formatCode="0%">
                  <c:v>1.0173188168258909</c:v>
                </c:pt>
                <c:pt idx="142" formatCode="0%">
                  <c:v>1.0426453847468633</c:v>
                </c:pt>
                <c:pt idx="143" formatCode="0%">
                  <c:v>1.0742462840190796</c:v>
                </c:pt>
                <c:pt idx="144" formatCode="0%">
                  <c:v>1.0570409246152344</c:v>
                </c:pt>
                <c:pt idx="145" formatCode="0%">
                  <c:v>1.0246332872980133</c:v>
                </c:pt>
                <c:pt idx="146" formatCode="0%">
                  <c:v>0.97507943839170108</c:v>
                </c:pt>
                <c:pt idx="147" formatCode="0%">
                  <c:v>0.91712087316542834</c:v>
                </c:pt>
                <c:pt idx="148" formatCode="0%">
                  <c:v>0.85843247476270568</c:v>
                </c:pt>
                <c:pt idx="149" formatCode="0%">
                  <c:v>0.80382370741009757</c:v>
                </c:pt>
                <c:pt idx="150" formatCode="0%">
                  <c:v>0.74609499501506349</c:v>
                </c:pt>
                <c:pt idx="151" formatCode="0%">
                  <c:v>0.74992854983306356</c:v>
                </c:pt>
                <c:pt idx="152" formatCode="0%">
                  <c:v>0.80716826839941047</c:v>
                </c:pt>
                <c:pt idx="153" formatCode="0%">
                  <c:v>0.84618534302631543</c:v>
                </c:pt>
                <c:pt idx="154" formatCode="0%">
                  <c:v>0.89005895891235876</c:v>
                </c:pt>
                <c:pt idx="155" formatCode="0%">
                  <c:v>0.93568351552856044</c:v>
                </c:pt>
                <c:pt idx="156" formatCode="0%">
                  <c:v>0.91958887855413884</c:v>
                </c:pt>
                <c:pt idx="157" formatCode="0%">
                  <c:v>0.93550250611294461</c:v>
                </c:pt>
                <c:pt idx="158" formatCode="0%">
                  <c:v>1.0519141240952974</c:v>
                </c:pt>
                <c:pt idx="159" formatCode="0%">
                  <c:v>1.2482835681430169</c:v>
                </c:pt>
                <c:pt idx="160" formatCode="0%">
                  <c:v>1.3367535680254958</c:v>
                </c:pt>
                <c:pt idx="161" formatCode="0%">
                  <c:v>1.4112274334695327</c:v>
                </c:pt>
                <c:pt idx="162" formatCode="0%">
                  <c:v>1.4395670928373829</c:v>
                </c:pt>
                <c:pt idx="163" formatCode="0%">
                  <c:v>1.46429092596623</c:v>
                </c:pt>
                <c:pt idx="164" formatCode="0%">
                  <c:v>1.4398670885766118</c:v>
                </c:pt>
                <c:pt idx="165" formatCode="0%">
                  <c:v>1.4557299449894934</c:v>
                </c:pt>
                <c:pt idx="166" formatCode="0%">
                  <c:v>1.4477985167830525</c:v>
                </c:pt>
                <c:pt idx="167" formatCode="0%">
                  <c:v>1.451764230886273</c:v>
                </c:pt>
                <c:pt idx="168" formatCode="0%">
                  <c:v>1.4497813738346628</c:v>
                </c:pt>
                <c:pt idx="169" formatCode="0%">
                  <c:v>1.450772802360468</c:v>
                </c:pt>
                <c:pt idx="170" formatCode="0%">
                  <c:v>1.6007728023604679</c:v>
                </c:pt>
              </c:numCache>
            </c:numRef>
          </c:val>
          <c:smooth val="1"/>
        </c:ser>
        <c:dLbls>
          <c:showLegendKey val="0"/>
          <c:showVal val="0"/>
          <c:showCatName val="0"/>
          <c:showSerName val="0"/>
          <c:showPercent val="0"/>
          <c:showBubbleSize val="0"/>
        </c:dLbls>
        <c:smooth val="0"/>
        <c:axId val="691908616"/>
        <c:axId val="691914496"/>
        <c:extLst/>
      </c:lineChart>
      <c:catAx>
        <c:axId val="691908616"/>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691914496"/>
        <c:crossesAt val="0"/>
        <c:auto val="1"/>
        <c:lblAlgn val="ctr"/>
        <c:lblOffset val="100"/>
        <c:tickLblSkip val="10"/>
        <c:tickMarkSkip val="10"/>
        <c:noMultiLvlLbl val="0"/>
      </c:catAx>
      <c:valAx>
        <c:axId val="691914496"/>
        <c:scaling>
          <c:orientation val="minMax"/>
          <c:max val="3.2"/>
          <c:min val="0"/>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Dette publique en % du revenu national du pays considéré</a:t>
                </a:r>
                <a:endParaRPr lang="fr-FR" sz="1200"/>
              </a:p>
            </c:rich>
          </c:tx>
          <c:layout>
            <c:manualLayout>
              <c:xMode val="edge"/>
              <c:yMode val="edge"/>
              <c:x val="8.3459308821789598E-3"/>
              <c:y val="9.7194371339577146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08616"/>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22028950262686278"/>
          <c:y val="0.16056918798546663"/>
          <c:w val="0.18756972469426297"/>
          <c:h val="0.2410318973998344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rial"/>
              </a:defRPr>
            </a:pPr>
            <a:r>
              <a:rPr lang="fr-FR" sz="1800" baseline="0"/>
              <a:t>La persistance de l'hyper-concentration de la propriété</a:t>
            </a:r>
            <a:endParaRPr lang="fr-FR" sz="1800"/>
          </a:p>
        </c:rich>
      </c:tx>
      <c:layout>
        <c:manualLayout>
          <c:xMode val="edge"/>
          <c:yMode val="edge"/>
          <c:x val="0.21438793026960087"/>
          <c:y val="2.2579313241476032E-3"/>
        </c:manualLayout>
      </c:layout>
      <c:overlay val="0"/>
    </c:title>
    <c:autoTitleDeleted val="0"/>
    <c:plotArea>
      <c:layout>
        <c:manualLayout>
          <c:layoutTarget val="inner"/>
          <c:xMode val="edge"/>
          <c:yMode val="edge"/>
          <c:x val="0.103815589203578"/>
          <c:y val="6.2294663107182E-2"/>
          <c:w val="0.88362394229721897"/>
          <c:h val="0.74954810070445499"/>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DataG27!$A$4:$A$6</c:f>
              <c:strCache>
                <c:ptCount val="3"/>
                <c:pt idx="0">
                  <c:v>Europe (1913)</c:v>
                </c:pt>
                <c:pt idx="1">
                  <c:v>Europe (2020)</c:v>
                </c:pt>
                <c:pt idx="2">
                  <c:v>Etats-Unis (2020)</c:v>
                </c:pt>
              </c:strCache>
            </c:strRef>
          </c:cat>
          <c:val>
            <c:numRef>
              <c:f>DataG27!$B$4:$B$6</c:f>
              <c:numCache>
                <c:formatCode>0%</c:formatCode>
                <c:ptCount val="3"/>
                <c:pt idx="0">
                  <c:v>1.4397121637646152E-2</c:v>
                </c:pt>
                <c:pt idx="1">
                  <c:v>5.54480802024611E-2</c:v>
                </c:pt>
                <c:pt idx="2">
                  <c:v>1.7000000000000001E-2</c:v>
                </c:pt>
              </c:numCache>
            </c:numRef>
          </c:val>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DataG27!$A$4:$A$6</c:f>
              <c:strCache>
                <c:ptCount val="3"/>
                <c:pt idx="0">
                  <c:v>Europe (1913)</c:v>
                </c:pt>
                <c:pt idx="1">
                  <c:v>Europe (2020)</c:v>
                </c:pt>
                <c:pt idx="2">
                  <c:v>Etats-Unis (2020)</c:v>
                </c:pt>
              </c:strCache>
            </c:strRef>
          </c:cat>
          <c:val>
            <c:numRef>
              <c:f>DataG27!$C$4:$C$6</c:f>
              <c:numCache>
                <c:formatCode>0%</c:formatCode>
                <c:ptCount val="3"/>
                <c:pt idx="0">
                  <c:v>9.9882189692548265E-2</c:v>
                </c:pt>
                <c:pt idx="1">
                  <c:v>0.39176584121870556</c:v>
                </c:pt>
                <c:pt idx="2">
                  <c:v>0.25885420042499996</c:v>
                </c:pt>
              </c:numCache>
            </c:numRef>
          </c:val>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DataG27!$A$4:$A$6</c:f>
              <c:strCache>
                <c:ptCount val="3"/>
                <c:pt idx="0">
                  <c:v>Europe (1913)</c:v>
                </c:pt>
                <c:pt idx="1">
                  <c:v>Europe (2020)</c:v>
                </c:pt>
                <c:pt idx="2">
                  <c:v>Etats-Unis (2020)</c:v>
                </c:pt>
              </c:strCache>
            </c:strRef>
          </c:cat>
          <c:val>
            <c:numRef>
              <c:f>DataG27!$D$4:$D$6</c:f>
              <c:numCache>
                <c:formatCode>0%</c:formatCode>
                <c:ptCount val="3"/>
                <c:pt idx="0">
                  <c:v>0.88572068866980558</c:v>
                </c:pt>
                <c:pt idx="1">
                  <c:v>0.55278607857883333</c:v>
                </c:pt>
                <c:pt idx="2">
                  <c:v>0.72414579957500003</c:v>
                </c:pt>
              </c:numCache>
            </c:numRef>
          </c:val>
        </c:ser>
        <c:dLbls>
          <c:showLegendKey val="0"/>
          <c:showVal val="0"/>
          <c:showCatName val="0"/>
          <c:showSerName val="0"/>
          <c:showPercent val="0"/>
          <c:showBubbleSize val="0"/>
        </c:dLbls>
        <c:gapWidth val="50"/>
        <c:axId val="691916064"/>
        <c:axId val="691908224"/>
      </c:barChart>
      <c:catAx>
        <c:axId val="691916064"/>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691908224"/>
        <c:crosses val="autoZero"/>
        <c:auto val="1"/>
        <c:lblAlgn val="ctr"/>
        <c:lblOffset val="100"/>
        <c:tickLblSkip val="1"/>
        <c:noMultiLvlLbl val="0"/>
      </c:catAx>
      <c:valAx>
        <c:axId val="691908224"/>
        <c:scaling>
          <c:orientation val="minMax"/>
          <c:max val="0.9"/>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 chaque classe dans le total des propriétés privées</a:t>
                </a:r>
                <a:endParaRPr lang="fr-FR" sz="1200" b="0">
                  <a:latin typeface="Arial" panose="020B0604020202020204" pitchFamily="34" charset="0"/>
                  <a:cs typeface="Arial" panose="020B0604020202020204" pitchFamily="34" charset="0"/>
                </a:endParaRPr>
              </a:p>
            </c:rich>
          </c:tx>
          <c:layout>
            <c:manualLayout>
              <c:xMode val="edge"/>
              <c:yMode val="edge"/>
              <c:x val="8.2822739045036592E-3"/>
              <c:y val="8.262064218874815E-2"/>
            </c:manualLayout>
          </c:layout>
          <c:overlay val="0"/>
        </c:title>
        <c:numFmt formatCode="0%" sourceLinked="0"/>
        <c:majorTickMark val="out"/>
        <c:minorTickMark val="none"/>
        <c:tickLblPos val="nextTo"/>
        <c:txPr>
          <a:bodyPr/>
          <a:lstStyle/>
          <a:p>
            <a:pPr>
              <a:defRPr sz="1600" b="1" i="0">
                <a:latin typeface="Arial"/>
              </a:defRPr>
            </a:pPr>
            <a:endParaRPr lang="fr-FR"/>
          </a:p>
        </c:txPr>
        <c:crossAx val="691916064"/>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800"/>
              <a:t>La</a:t>
            </a:r>
            <a:r>
              <a:rPr lang="fr-FR" sz="1800" baseline="0"/>
              <a:t> propriété en Europe et aux Etats-Unis, 1900-2020: </a:t>
            </a:r>
          </a:p>
          <a:p>
            <a:pPr algn="ctr">
              <a:defRPr sz="1600" b="1" i="0" u="none" strike="noStrike" baseline="0">
                <a:solidFill>
                  <a:srgbClr val="000000"/>
                </a:solidFill>
                <a:latin typeface="Arial"/>
                <a:ea typeface="Arial"/>
                <a:cs typeface="Arial"/>
              </a:defRPr>
            </a:pPr>
            <a:r>
              <a:rPr lang="fr-FR" sz="1800" baseline="0"/>
              <a:t>n</a:t>
            </a:r>
            <a:r>
              <a:rPr lang="fr-FR" sz="1800"/>
              <a:t>aissance</a:t>
            </a:r>
            <a:r>
              <a:rPr lang="fr-FR" sz="1800" baseline="0"/>
              <a:t> et fragilité d'une classe moyenne patrimoniale</a:t>
            </a:r>
            <a:endParaRPr lang="fr-FR" sz="1800"/>
          </a:p>
        </c:rich>
      </c:tx>
      <c:layout>
        <c:manualLayout>
          <c:xMode val="edge"/>
          <c:yMode val="edge"/>
          <c:x val="0.16791377908524838"/>
          <c:y val="1.1524364989759272E-5"/>
        </c:manualLayout>
      </c:layout>
      <c:overlay val="0"/>
      <c:spPr>
        <a:noFill/>
        <a:ln w="25400">
          <a:noFill/>
        </a:ln>
      </c:spPr>
    </c:title>
    <c:autoTitleDeleted val="0"/>
    <c:plotArea>
      <c:layout>
        <c:manualLayout>
          <c:layoutTarget val="inner"/>
          <c:xMode val="edge"/>
          <c:yMode val="edge"/>
          <c:x val="0.10187753186381844"/>
          <c:y val="9.9431334642028399E-2"/>
          <c:w val="0.86503910739264356"/>
          <c:h val="0.71660540432436715"/>
        </c:manualLayout>
      </c:layout>
      <c:lineChart>
        <c:grouping val="standard"/>
        <c:varyColors val="0"/>
        <c:ser>
          <c:idx val="1"/>
          <c:order val="0"/>
          <c:tx>
            <c:v>Part des 10% les plus riches (Etats-Unis)</c:v>
          </c:tx>
          <c:spPr>
            <a:ln w="41275">
              <a:solidFill>
                <a:srgbClr val="C00000"/>
              </a:solidFill>
            </a:ln>
          </c:spPr>
          <c:marker>
            <c:symbol val="square"/>
            <c:size val="9"/>
            <c:spPr>
              <a:solidFill>
                <a:srgbClr val="C00000"/>
              </a:solidFill>
              <a:ln>
                <a:solidFill>
                  <a:srgbClr val="C00000"/>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DataG28!$G$7:$G$127</c:f>
              <c:numCache>
                <c:formatCode>0.0%</c:formatCode>
                <c:ptCount val="121"/>
                <c:pt idx="0">
                  <c:v>0.83</c:v>
                </c:pt>
                <c:pt idx="10">
                  <c:v>0.84</c:v>
                </c:pt>
                <c:pt idx="15">
                  <c:v>0.82415927510000009</c:v>
                </c:pt>
                <c:pt idx="20">
                  <c:v>0.80098062410000004</c:v>
                </c:pt>
                <c:pt idx="25">
                  <c:v>0.82219273370000001</c:v>
                </c:pt>
                <c:pt idx="30">
                  <c:v>0.84590846129999997</c:v>
                </c:pt>
                <c:pt idx="35">
                  <c:v>0.81681194739999996</c:v>
                </c:pt>
                <c:pt idx="40">
                  <c:v>0.77125337869999999</c:v>
                </c:pt>
                <c:pt idx="45">
                  <c:v>0.71766972699999998</c:v>
                </c:pt>
                <c:pt idx="50">
                  <c:v>0.68267514100000004</c:v>
                </c:pt>
                <c:pt idx="55">
                  <c:v>0.68136129560000003</c:v>
                </c:pt>
                <c:pt idx="60">
                  <c:v>0.69851887150000003</c:v>
                </c:pt>
                <c:pt idx="65">
                  <c:v>0.69840000000000002</c:v>
                </c:pt>
                <c:pt idx="70">
                  <c:v>0.68740000000000001</c:v>
                </c:pt>
                <c:pt idx="75">
                  <c:v>0.66169999999999995</c:v>
                </c:pt>
                <c:pt idx="80">
                  <c:v>0.64200000000000002</c:v>
                </c:pt>
                <c:pt idx="85">
                  <c:v>0.62109999999999999</c:v>
                </c:pt>
                <c:pt idx="90">
                  <c:v>0.64149999999999996</c:v>
                </c:pt>
                <c:pt idx="95">
                  <c:v>0.66120000000000001</c:v>
                </c:pt>
                <c:pt idx="100">
                  <c:v>0.67859999999999998</c:v>
                </c:pt>
                <c:pt idx="105">
                  <c:v>0.67920000000000003</c:v>
                </c:pt>
                <c:pt idx="110">
                  <c:v>0.70879999999999999</c:v>
                </c:pt>
                <c:pt idx="115">
                  <c:v>0.72370000000000001</c:v>
                </c:pt>
                <c:pt idx="120">
                  <c:v>0.72270000000000001</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(Europe)</c:v>
          </c:tx>
          <c:spPr>
            <a:ln w="41275"/>
          </c:spPr>
          <c:marker>
            <c:symbol val="x"/>
            <c:size val="9"/>
            <c:spPr>
              <a:solidFill>
                <a:schemeClr val="accent1"/>
              </a:solidFill>
              <a:ln w="12700">
                <a:solidFill>
                  <a:schemeClr val="accent1"/>
                </a:solidFill>
                <a:prstDash val="solid"/>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DataG28!$D$7:$D$127</c:f>
              <c:numCache>
                <c:formatCode>0.0%</c:formatCode>
                <c:ptCount val="121"/>
                <c:pt idx="0">
                  <c:v>0.88225086560258326</c:v>
                </c:pt>
                <c:pt idx="10">
                  <c:v>0.89572068866980603</c:v>
                </c:pt>
                <c:pt idx="15">
                  <c:v>0.88500000000000001</c:v>
                </c:pt>
                <c:pt idx="20">
                  <c:v>0.85822248201364992</c:v>
                </c:pt>
                <c:pt idx="25">
                  <c:v>0.84615754419959999</c:v>
                </c:pt>
                <c:pt idx="30">
                  <c:v>0.87046716523166701</c:v>
                </c:pt>
                <c:pt idx="35">
                  <c:v>0.84089278240196697</c:v>
                </c:pt>
                <c:pt idx="40">
                  <c:v>0.81406981601711703</c:v>
                </c:pt>
                <c:pt idx="45">
                  <c:v>0.77794898821519998</c:v>
                </c:pt>
                <c:pt idx="50">
                  <c:v>0.74201723000206699</c:v>
                </c:pt>
                <c:pt idx="55">
                  <c:v>0.72093207410180005</c:v>
                </c:pt>
                <c:pt idx="60">
                  <c:v>0.67937467004454988</c:v>
                </c:pt>
                <c:pt idx="65">
                  <c:v>0.64550589499251798</c:v>
                </c:pt>
                <c:pt idx="70">
                  <c:v>0.61859174659522231</c:v>
                </c:pt>
                <c:pt idx="75">
                  <c:v>0.57674940350116677</c:v>
                </c:pt>
                <c:pt idx="80">
                  <c:v>0.54141985980249996</c:v>
                </c:pt>
                <c:pt idx="85">
                  <c:v>0.50893147543333295</c:v>
                </c:pt>
                <c:pt idx="90">
                  <c:v>0.51517640347786697</c:v>
                </c:pt>
                <c:pt idx="95">
                  <c:v>0.5212765840746667</c:v>
                </c:pt>
                <c:pt idx="100">
                  <c:v>0.53364711894226657</c:v>
                </c:pt>
                <c:pt idx="105">
                  <c:v>0.53604037029697771</c:v>
                </c:pt>
                <c:pt idx="110">
                  <c:v>0.54840949829223329</c:v>
                </c:pt>
                <c:pt idx="115">
                  <c:v>0.55278607857883333</c:v>
                </c:pt>
                <c:pt idx="120">
                  <c:v>0.55611941191216674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4"/>
          <c:order val="2"/>
          <c:tx>
            <c:v>Part des 40% du milieu (Etats-Unis)</c:v>
          </c:tx>
          <c:spPr>
            <a:ln w="41275">
              <a:solidFill>
                <a:srgbClr val="C00000"/>
              </a:solidFill>
            </a:ln>
          </c:spPr>
          <c:marker>
            <c:symbol val="triangle"/>
            <c:size val="10"/>
            <c:spPr>
              <a:solidFill>
                <a:sysClr val="window" lastClr="FFFFFF"/>
              </a:solidFill>
              <a:ln>
                <a:solidFill>
                  <a:srgbClr val="C00000"/>
                </a:solidFill>
              </a:ln>
            </c:spPr>
          </c:marker>
          <c:val>
            <c:numRef>
              <c:f>DataG28!$F$7:$F$127</c:f>
              <c:numCache>
                <c:formatCode>0.0%</c:formatCode>
                <c:ptCount val="121"/>
                <c:pt idx="0">
                  <c:v>0.14500000000000002</c:v>
                </c:pt>
                <c:pt idx="10">
                  <c:v>0.13800000000000001</c:v>
                </c:pt>
                <c:pt idx="15">
                  <c:v>0.15484072489999989</c:v>
                </c:pt>
                <c:pt idx="20">
                  <c:v>0.18014916310326301</c:v>
                </c:pt>
                <c:pt idx="25">
                  <c:v>0.16248779541711789</c:v>
                </c:pt>
                <c:pt idx="30">
                  <c:v>0.14081536113124815</c:v>
                </c:pt>
                <c:pt idx="35">
                  <c:v>0.16740498537055026</c:v>
                </c:pt>
                <c:pt idx="40">
                  <c:v>0.20903833109632231</c:v>
                </c:pt>
                <c:pt idx="45">
                  <c:v>0.25800533686785021</c:v>
                </c:pt>
                <c:pt idx="50">
                  <c:v>0.28998486868901252</c:v>
                </c:pt>
                <c:pt idx="55">
                  <c:v>0.29118551614851917</c:v>
                </c:pt>
                <c:pt idx="60">
                  <c:v>0.27550619808291732</c:v>
                </c:pt>
                <c:pt idx="65">
                  <c:v>0.27849999999999997</c:v>
                </c:pt>
                <c:pt idx="70">
                  <c:v>0.2913</c:v>
                </c:pt>
                <c:pt idx="75">
                  <c:v>0.31630000000000003</c:v>
                </c:pt>
                <c:pt idx="80">
                  <c:v>0.33599999999999997</c:v>
                </c:pt>
                <c:pt idx="85">
                  <c:v>0.3523</c:v>
                </c:pt>
                <c:pt idx="90">
                  <c:v>0.33170000000000005</c:v>
                </c:pt>
                <c:pt idx="95">
                  <c:v>0.31819999999999998</c:v>
                </c:pt>
                <c:pt idx="100">
                  <c:v>0.3039</c:v>
                </c:pt>
                <c:pt idx="105">
                  <c:v>0.30219999999999997</c:v>
                </c:pt>
                <c:pt idx="110">
                  <c:v>0.2823</c:v>
                </c:pt>
                <c:pt idx="115">
                  <c:v>0.26239999999999997</c:v>
                </c:pt>
                <c:pt idx="120">
                  <c:v>0.26119999999999999</c:v>
                </c:pt>
              </c:numCache>
            </c:numRef>
          </c:val>
          <c:smooth val="0"/>
        </c:ser>
        <c:ser>
          <c:idx val="5"/>
          <c:order val="3"/>
          <c:tx>
            <c:v>Part des 40% du milieu (Europe)</c:v>
          </c:tx>
          <c:spPr>
            <a:ln w="41275">
              <a:solidFill>
                <a:srgbClr val="5B9BD5"/>
              </a:solidFill>
            </a:ln>
          </c:spPr>
          <c:marker>
            <c:symbol val="triangle"/>
            <c:size val="10"/>
            <c:spPr>
              <a:solidFill>
                <a:sysClr val="window" lastClr="FFFFFF"/>
              </a:solidFill>
              <a:ln>
                <a:solidFill>
                  <a:srgbClr val="5B9BD5"/>
                </a:solidFill>
              </a:ln>
            </c:spPr>
          </c:marker>
          <c:val>
            <c:numRef>
              <c:f>DataG28!$C$7:$C$127</c:f>
              <c:numCache>
                <c:formatCode>0.0%</c:formatCode>
                <c:ptCount val="121"/>
                <c:pt idx="0">
                  <c:v>0.10177155970460287</c:v>
                </c:pt>
                <c:pt idx="10">
                  <c:v>9.1901435260922995E-2</c:v>
                </c:pt>
                <c:pt idx="15">
                  <c:v>0.10199999999999998</c:v>
                </c:pt>
                <c:pt idx="20">
                  <c:v>0.12846536693363456</c:v>
                </c:pt>
                <c:pt idx="25">
                  <c:v>0.14111748144325578</c:v>
                </c:pt>
                <c:pt idx="30">
                  <c:v>0.11190611540156481</c:v>
                </c:pt>
                <c:pt idx="35">
                  <c:v>0.13975433296699369</c:v>
                </c:pt>
                <c:pt idx="40">
                  <c:v>0.16245352671962954</c:v>
                </c:pt>
                <c:pt idx="45">
                  <c:v>0.19913943722904293</c:v>
                </c:pt>
                <c:pt idx="50">
                  <c:v>0.23161095214733973</c:v>
                </c:pt>
                <c:pt idx="55">
                  <c:v>0.24439730116744998</c:v>
                </c:pt>
                <c:pt idx="60">
                  <c:v>0.27746569335242649</c:v>
                </c:pt>
                <c:pt idx="65">
                  <c:v>0.29432705375527857</c:v>
                </c:pt>
                <c:pt idx="70">
                  <c:v>0.31200150153660799</c:v>
                </c:pt>
                <c:pt idx="75">
                  <c:v>0.35057141477574882</c:v>
                </c:pt>
                <c:pt idx="80">
                  <c:v>0.37925754680493623</c:v>
                </c:pt>
                <c:pt idx="85">
                  <c:v>0.40289779853906976</c:v>
                </c:pt>
                <c:pt idx="90">
                  <c:v>0.39598028080518599</c:v>
                </c:pt>
                <c:pt idx="95">
                  <c:v>0.39998138525071186</c:v>
                </c:pt>
                <c:pt idx="100">
                  <c:v>0.39160119208263938</c:v>
                </c:pt>
                <c:pt idx="105">
                  <c:v>0.39308598511070819</c:v>
                </c:pt>
                <c:pt idx="110">
                  <c:v>0.38893418086356485</c:v>
                </c:pt>
                <c:pt idx="115">
                  <c:v>0.38376584121840568</c:v>
                </c:pt>
                <c:pt idx="120">
                  <c:v>0.38143250788507227</c:v>
                </c:pt>
              </c:numCache>
            </c:numRef>
          </c:val>
          <c:smooth val="0"/>
        </c:ser>
        <c:ser>
          <c:idx val="3"/>
          <c:order val="4"/>
          <c:tx>
            <c:v>Part des 50% les plus pauvres (Etats-Unis)</c:v>
          </c:tx>
          <c:spPr>
            <a:ln w="41275">
              <a:solidFill>
                <a:srgbClr val="C00000"/>
              </a:solidFill>
            </a:ln>
          </c:spPr>
          <c:marker>
            <c:symbol val="circle"/>
            <c:size val="9"/>
            <c:spPr>
              <a:solidFill>
                <a:sysClr val="window" lastClr="FFFFFF"/>
              </a:solidFill>
              <a:ln w="12700">
                <a:solidFill>
                  <a:srgbClr val="C00000"/>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DataG28!$E$7:$E$127</c:f>
              <c:numCache>
                <c:formatCode>0.0%</c:formatCode>
                <c:ptCount val="121"/>
                <c:pt idx="0">
                  <c:v>2.5000000000000001E-2</c:v>
                </c:pt>
                <c:pt idx="10">
                  <c:v>2.1999999999999999E-2</c:v>
                </c:pt>
                <c:pt idx="15">
                  <c:v>2.1000000000000001E-2</c:v>
                </c:pt>
                <c:pt idx="20">
                  <c:v>1.8870212796736865E-2</c:v>
                </c:pt>
                <c:pt idx="25">
                  <c:v>1.5319470882882099E-2</c:v>
                </c:pt>
                <c:pt idx="30">
                  <c:v>1.3276177568751872E-2</c:v>
                </c:pt>
                <c:pt idx="35">
                  <c:v>1.5783067229449752E-2</c:v>
                </c:pt>
                <c:pt idx="40">
                  <c:v>1.9708290203677738E-2</c:v>
                </c:pt>
                <c:pt idx="45">
                  <c:v>2.4324936132149817E-2</c:v>
                </c:pt>
                <c:pt idx="50">
                  <c:v>2.7339990310987463E-2</c:v>
                </c:pt>
                <c:pt idx="55">
                  <c:v>2.7453188251480791E-2</c:v>
                </c:pt>
                <c:pt idx="60">
                  <c:v>2.597493041708266E-2</c:v>
                </c:pt>
                <c:pt idx="65">
                  <c:v>2.3099999999999999E-2</c:v>
                </c:pt>
                <c:pt idx="70">
                  <c:v>2.1299999999999999E-2</c:v>
                </c:pt>
                <c:pt idx="75">
                  <c:v>2.1999999999999999E-2</c:v>
                </c:pt>
                <c:pt idx="80">
                  <c:v>2.1999999999999999E-2</c:v>
                </c:pt>
                <c:pt idx="85">
                  <c:v>2.6599999999999999E-2</c:v>
                </c:pt>
                <c:pt idx="90">
                  <c:v>2.6800000000000001E-2</c:v>
                </c:pt>
                <c:pt idx="95">
                  <c:v>2.06E-2</c:v>
                </c:pt>
                <c:pt idx="100">
                  <c:v>1.7500000000000002E-2</c:v>
                </c:pt>
                <c:pt idx="105">
                  <c:v>1.8599999999999998E-2</c:v>
                </c:pt>
                <c:pt idx="110">
                  <c:v>8.8999999999999999E-3</c:v>
                </c:pt>
                <c:pt idx="115">
                  <c:v>1.3899999999999999E-2</c:v>
                </c:pt>
                <c:pt idx="120">
                  <c:v>1.61E-2</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5"/>
          <c:tx>
            <c:v>Part des 50% les plus pauvres (Europe)</c:v>
          </c:tx>
          <c:spPr>
            <a:ln w="41275">
              <a:solidFill>
                <a:srgbClr val="5B9BD5"/>
              </a:solidFill>
            </a:ln>
          </c:spPr>
          <c:marker>
            <c:symbol val="circle"/>
            <c:size val="9"/>
            <c:spPr>
              <a:solidFill>
                <a:sysClr val="window" lastClr="FFFFFF"/>
              </a:solidFill>
              <a:ln w="15875">
                <a:solidFill>
                  <a:srgbClr val="5B9BD5"/>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DataG28!$B$7:$B$127</c:f>
              <c:numCache>
                <c:formatCode>0.0%</c:formatCode>
                <c:ptCount val="121"/>
                <c:pt idx="0">
                  <c:v>1.2549671398575874E-2</c:v>
                </c:pt>
                <c:pt idx="10">
                  <c:v>1.2377876069232796E-2</c:v>
                </c:pt>
                <c:pt idx="15">
                  <c:v>1.2999999999999999E-2</c:v>
                </c:pt>
                <c:pt idx="20">
                  <c:v>1.3312131847837722E-2</c:v>
                </c:pt>
                <c:pt idx="25">
                  <c:v>1.6724958699479476E-2</c:v>
                </c:pt>
                <c:pt idx="30">
                  <c:v>1.7626719366768202E-2</c:v>
                </c:pt>
                <c:pt idx="35">
                  <c:v>1.9352884631039319E-2</c:v>
                </c:pt>
                <c:pt idx="40">
                  <c:v>2.3476657263253486E-2</c:v>
                </c:pt>
                <c:pt idx="45">
                  <c:v>2.2911574555757142E-2</c:v>
                </c:pt>
                <c:pt idx="50">
                  <c:v>2.6371817850593268E-2</c:v>
                </c:pt>
                <c:pt idx="55">
                  <c:v>3.4670606820506746E-2</c:v>
                </c:pt>
                <c:pt idx="60">
                  <c:v>4.3159636603077672E-2</c:v>
                </c:pt>
                <c:pt idx="65">
                  <c:v>6.0167019907335521E-2</c:v>
                </c:pt>
                <c:pt idx="70">
                  <c:v>6.9406709039375306E-2</c:v>
                </c:pt>
                <c:pt idx="75">
                  <c:v>7.2679173245130901E-2</c:v>
                </c:pt>
                <c:pt idx="80">
                  <c:v>7.932259339251492E-2</c:v>
                </c:pt>
                <c:pt idx="85">
                  <c:v>8.9499726027370163E-2</c:v>
                </c:pt>
                <c:pt idx="90">
                  <c:v>8.8843315716586657E-2</c:v>
                </c:pt>
                <c:pt idx="95">
                  <c:v>7.8742030674573915E-2</c:v>
                </c:pt>
                <c:pt idx="100">
                  <c:v>7.4751688975235889E-2</c:v>
                </c:pt>
                <c:pt idx="105">
                  <c:v>7.1879844592417322E-2</c:v>
                </c:pt>
                <c:pt idx="110">
                  <c:v>6.2656320844281355E-2</c:v>
                </c:pt>
                <c:pt idx="115">
                  <c:v>6.3448080202461107E-2</c:v>
                </c:pt>
                <c:pt idx="120">
                  <c:v>6.2448080202461113E-2</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691914888"/>
        <c:axId val="691915672"/>
      </c:lineChart>
      <c:catAx>
        <c:axId val="69191488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691915672"/>
        <c:crossesAt val="0"/>
        <c:auto val="1"/>
        <c:lblAlgn val="ctr"/>
        <c:lblOffset val="100"/>
        <c:tickLblSkip val="10"/>
        <c:tickMarkSkip val="10"/>
        <c:noMultiLvlLbl val="0"/>
      </c:catAx>
      <c:valAx>
        <c:axId val="691915672"/>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300"/>
                  <a:t>Part</a:t>
                </a:r>
                <a:r>
                  <a:rPr lang="fr-FR" sz="1300" baseline="0"/>
                  <a:t> de chaque classe dans le total des propriétés privées</a:t>
                </a:r>
                <a:endParaRPr lang="fr-FR" sz="1300"/>
              </a:p>
            </c:rich>
          </c:tx>
          <c:layout>
            <c:manualLayout>
              <c:xMode val="edge"/>
              <c:yMode val="edge"/>
              <c:x val="6.0733537405666168E-3"/>
              <c:y val="7.0251063519795445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14888"/>
        <c:crosses val="autoZero"/>
        <c:crossBetween val="midCat"/>
        <c:majorUnit val="0.1"/>
      </c:valAx>
      <c:spPr>
        <a:noFill/>
        <a:ln w="31750">
          <a:solidFill>
            <a:sysClr val="windowText" lastClr="000000"/>
          </a:solidFill>
        </a:ln>
      </c:spPr>
    </c:plotArea>
    <c:legend>
      <c:legendPos val="l"/>
      <c:layout>
        <c:manualLayout>
          <c:xMode val="edge"/>
          <c:yMode val="edge"/>
          <c:x val="0.13384310228629306"/>
          <c:y val="0.34713213517760999"/>
          <c:w val="0.41651792853192371"/>
          <c:h val="0.24942115915637331"/>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800" b="1" i="0" u="none" strike="noStrike" baseline="0">
                <a:solidFill>
                  <a:srgbClr val="000000"/>
                </a:solidFill>
                <a:latin typeface="Arial"/>
                <a:ea typeface="Arial"/>
                <a:cs typeface="Arial"/>
              </a:defRPr>
            </a:pPr>
            <a:r>
              <a:rPr lang="fr-FR" sz="1800"/>
              <a:t>L'inégalité</a:t>
            </a:r>
            <a:r>
              <a:rPr lang="fr-FR" sz="1800" baseline="0"/>
              <a:t> des revenus: Europe </a:t>
            </a:r>
            <a:r>
              <a:rPr lang="fr-FR" sz="1800"/>
              <a:t>et Etats-Unis,</a:t>
            </a:r>
            <a:r>
              <a:rPr lang="fr-FR" sz="1800" baseline="0"/>
              <a:t> 1900-2020</a:t>
            </a:r>
            <a:r>
              <a:rPr lang="fr-FR" sz="1800"/>
              <a:t> </a:t>
            </a:r>
          </a:p>
        </c:rich>
      </c:tx>
      <c:layout>
        <c:manualLayout>
          <c:xMode val="edge"/>
          <c:yMode val="edge"/>
          <c:x val="0.19708684469915244"/>
          <c:y val="2.1630346596163555E-5"/>
        </c:manualLayout>
      </c:layout>
      <c:overlay val="0"/>
      <c:spPr>
        <a:noFill/>
        <a:ln w="25400">
          <a:noFill/>
        </a:ln>
      </c:spPr>
    </c:title>
    <c:autoTitleDeleted val="0"/>
    <c:plotArea>
      <c:layout>
        <c:manualLayout>
          <c:layoutTarget val="inner"/>
          <c:xMode val="edge"/>
          <c:yMode val="edge"/>
          <c:x val="0.10187776778111243"/>
          <c:y val="5.8910369943594498E-2"/>
          <c:w val="0.86503910739264356"/>
          <c:h val="0.74813573709240333"/>
        </c:manualLayout>
      </c:layout>
      <c:lineChart>
        <c:grouping val="standard"/>
        <c:varyColors val="0"/>
        <c:ser>
          <c:idx val="1"/>
          <c:order val="0"/>
          <c:tx>
            <c:v>Part des 10% les plus riches (Etats-Unis)</c:v>
          </c:tx>
          <c:spPr>
            <a:ln w="31750">
              <a:solidFill>
                <a:srgbClr val="C00000"/>
              </a:solidFill>
            </a:ln>
          </c:spPr>
          <c:marker>
            <c:symbol val="square"/>
            <c:size val="6"/>
            <c:spPr>
              <a:solidFill>
                <a:srgbClr val="C00000"/>
              </a:solidFill>
              <a:ln>
                <a:solidFill>
                  <a:srgbClr val="C00000"/>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DataG29!$G$7:$G$127</c:f>
              <c:numCache>
                <c:formatCode>0.0%</c:formatCode>
                <c:ptCount val="121"/>
                <c:pt idx="0">
                  <c:v>0.43</c:v>
                </c:pt>
                <c:pt idx="10">
                  <c:v>0.44</c:v>
                </c:pt>
                <c:pt idx="13">
                  <c:v>0.45119999999999999</c:v>
                </c:pt>
                <c:pt idx="14">
                  <c:v>0.44740000000000002</c:v>
                </c:pt>
                <c:pt idx="15">
                  <c:v>0.44019999999999998</c:v>
                </c:pt>
                <c:pt idx="16">
                  <c:v>0.44429999999999997</c:v>
                </c:pt>
                <c:pt idx="17">
                  <c:v>0.44979999999999998</c:v>
                </c:pt>
                <c:pt idx="18">
                  <c:v>0.43980000000000002</c:v>
                </c:pt>
                <c:pt idx="19">
                  <c:v>0.45900000000000002</c:v>
                </c:pt>
                <c:pt idx="20">
                  <c:v>0.44140000000000001</c:v>
                </c:pt>
                <c:pt idx="21">
                  <c:v>0.4738</c:v>
                </c:pt>
                <c:pt idx="22">
                  <c:v>0.46089999999999998</c:v>
                </c:pt>
                <c:pt idx="23">
                  <c:v>0.43690000000000001</c:v>
                </c:pt>
                <c:pt idx="24">
                  <c:v>0.45710000000000001</c:v>
                </c:pt>
                <c:pt idx="25">
                  <c:v>0.47210000000000002</c:v>
                </c:pt>
                <c:pt idx="26">
                  <c:v>0.47589999999999999</c:v>
                </c:pt>
                <c:pt idx="27">
                  <c:v>0.47070000000000001</c:v>
                </c:pt>
                <c:pt idx="28">
                  <c:v>0.48230000000000001</c:v>
                </c:pt>
                <c:pt idx="29">
                  <c:v>0.46960000000000002</c:v>
                </c:pt>
                <c:pt idx="30">
                  <c:v>0.46300000000000002</c:v>
                </c:pt>
                <c:pt idx="31">
                  <c:v>0.46339999999999998</c:v>
                </c:pt>
                <c:pt idx="32">
                  <c:v>0.48299999999999998</c:v>
                </c:pt>
                <c:pt idx="33">
                  <c:v>0.4798</c:v>
                </c:pt>
                <c:pt idx="34">
                  <c:v>0.49059999999999998</c:v>
                </c:pt>
                <c:pt idx="35">
                  <c:v>0.48099999999999998</c:v>
                </c:pt>
                <c:pt idx="36">
                  <c:v>0.48349999999999999</c:v>
                </c:pt>
                <c:pt idx="37">
                  <c:v>0.47460000000000002</c:v>
                </c:pt>
                <c:pt idx="38">
                  <c:v>0.47099999999999997</c:v>
                </c:pt>
                <c:pt idx="39">
                  <c:v>0.48580000000000001</c:v>
                </c:pt>
                <c:pt idx="40">
                  <c:v>0.4894</c:v>
                </c:pt>
                <c:pt idx="41">
                  <c:v>0.4698</c:v>
                </c:pt>
                <c:pt idx="42">
                  <c:v>0.42320000000000002</c:v>
                </c:pt>
                <c:pt idx="43">
                  <c:v>0.3886</c:v>
                </c:pt>
                <c:pt idx="44">
                  <c:v>0.36059999999999998</c:v>
                </c:pt>
                <c:pt idx="45">
                  <c:v>0.35289999999999999</c:v>
                </c:pt>
                <c:pt idx="46">
                  <c:v>0.3695</c:v>
                </c:pt>
                <c:pt idx="47">
                  <c:v>0.36880000000000002</c:v>
                </c:pt>
                <c:pt idx="48">
                  <c:v>0.38869999999999999</c:v>
                </c:pt>
                <c:pt idx="49">
                  <c:v>0.38340000000000002</c:v>
                </c:pt>
                <c:pt idx="50">
                  <c:v>0.3906</c:v>
                </c:pt>
                <c:pt idx="51">
                  <c:v>0.37919999999999998</c:v>
                </c:pt>
                <c:pt idx="52">
                  <c:v>0.3664</c:v>
                </c:pt>
                <c:pt idx="53">
                  <c:v>0.35670000000000002</c:v>
                </c:pt>
                <c:pt idx="54">
                  <c:v>0.35980000000000001</c:v>
                </c:pt>
                <c:pt idx="55">
                  <c:v>0.36730000000000002</c:v>
                </c:pt>
                <c:pt idx="56">
                  <c:v>0.35720000000000002</c:v>
                </c:pt>
                <c:pt idx="57">
                  <c:v>0.35670000000000002</c:v>
                </c:pt>
                <c:pt idx="58">
                  <c:v>0.35510000000000003</c:v>
                </c:pt>
                <c:pt idx="59">
                  <c:v>0.35959999999999998</c:v>
                </c:pt>
                <c:pt idx="60">
                  <c:v>0.35499999999999998</c:v>
                </c:pt>
                <c:pt idx="61">
                  <c:v>0.35610000000000003</c:v>
                </c:pt>
                <c:pt idx="62">
                  <c:v>0.35899999999999999</c:v>
                </c:pt>
                <c:pt idx="63">
                  <c:v>0.36370000000000002</c:v>
                </c:pt>
                <c:pt idx="64">
                  <c:v>0.36809999999999998</c:v>
                </c:pt>
                <c:pt idx="65">
                  <c:v>0.36459999999999998</c:v>
                </c:pt>
                <c:pt idx="66">
                  <c:v>0.3614</c:v>
                </c:pt>
                <c:pt idx="67">
                  <c:v>0.35039999999999999</c:v>
                </c:pt>
                <c:pt idx="68">
                  <c:v>0.35270000000000001</c:v>
                </c:pt>
                <c:pt idx="69">
                  <c:v>0.33860000000000001</c:v>
                </c:pt>
                <c:pt idx="70">
                  <c:v>0.33310000000000001</c:v>
                </c:pt>
                <c:pt idx="71">
                  <c:v>0.33879999999999999</c:v>
                </c:pt>
                <c:pt idx="72">
                  <c:v>0.3417</c:v>
                </c:pt>
                <c:pt idx="73">
                  <c:v>0.34449999999999997</c:v>
                </c:pt>
                <c:pt idx="74">
                  <c:v>0.33460000000000001</c:v>
                </c:pt>
                <c:pt idx="75">
                  <c:v>0.33829999999999999</c:v>
                </c:pt>
                <c:pt idx="76">
                  <c:v>0.33760000000000001</c:v>
                </c:pt>
                <c:pt idx="77">
                  <c:v>0.34160000000000001</c:v>
                </c:pt>
                <c:pt idx="78">
                  <c:v>0.33879999999999999</c:v>
                </c:pt>
                <c:pt idx="79">
                  <c:v>0.34200000000000003</c:v>
                </c:pt>
                <c:pt idx="80">
                  <c:v>0.3377</c:v>
                </c:pt>
                <c:pt idx="81">
                  <c:v>0.34239999999999998</c:v>
                </c:pt>
                <c:pt idx="82">
                  <c:v>0.34499999999999997</c:v>
                </c:pt>
                <c:pt idx="83">
                  <c:v>0.35149999999999998</c:v>
                </c:pt>
                <c:pt idx="84">
                  <c:v>0.36380000000000001</c:v>
                </c:pt>
                <c:pt idx="85">
                  <c:v>0.36430000000000001</c:v>
                </c:pt>
                <c:pt idx="86">
                  <c:v>0.36159999999999998</c:v>
                </c:pt>
                <c:pt idx="87">
                  <c:v>0.37109999999999999</c:v>
                </c:pt>
                <c:pt idx="88">
                  <c:v>0.38800000000000001</c:v>
                </c:pt>
                <c:pt idx="89">
                  <c:v>0.38400000000000001</c:v>
                </c:pt>
                <c:pt idx="90">
                  <c:v>0.38379999999999997</c:v>
                </c:pt>
                <c:pt idx="91">
                  <c:v>0.38200000000000001</c:v>
                </c:pt>
                <c:pt idx="92">
                  <c:v>0.3926</c:v>
                </c:pt>
                <c:pt idx="93">
                  <c:v>0.38919999999999999</c:v>
                </c:pt>
                <c:pt idx="94">
                  <c:v>0.38950000000000001</c:v>
                </c:pt>
                <c:pt idx="95">
                  <c:v>0.39739999999999998</c:v>
                </c:pt>
                <c:pt idx="96">
                  <c:v>0.40660000000000002</c:v>
                </c:pt>
                <c:pt idx="97">
                  <c:v>0.41349999999999998</c:v>
                </c:pt>
                <c:pt idx="98">
                  <c:v>0.41770000000000002</c:v>
                </c:pt>
                <c:pt idx="99">
                  <c:v>0.42080000000000001</c:v>
                </c:pt>
                <c:pt idx="100">
                  <c:v>0.4264</c:v>
                </c:pt>
                <c:pt idx="101">
                  <c:v>0.41789999999999999</c:v>
                </c:pt>
                <c:pt idx="102">
                  <c:v>0.41370000000000001</c:v>
                </c:pt>
                <c:pt idx="103">
                  <c:v>0.41460000000000002</c:v>
                </c:pt>
                <c:pt idx="104">
                  <c:v>0.42209999999999998</c:v>
                </c:pt>
                <c:pt idx="105">
                  <c:v>0.43230000000000002</c:v>
                </c:pt>
                <c:pt idx="106">
                  <c:v>0.44059999999999999</c:v>
                </c:pt>
                <c:pt idx="107">
                  <c:v>0.44</c:v>
                </c:pt>
                <c:pt idx="108">
                  <c:v>0.436</c:v>
                </c:pt>
                <c:pt idx="109">
                  <c:v>0.42409999999999998</c:v>
                </c:pt>
                <c:pt idx="110">
                  <c:v>0.43690000000000001</c:v>
                </c:pt>
                <c:pt idx="111">
                  <c:v>0.44309999999999999</c:v>
                </c:pt>
                <c:pt idx="112">
                  <c:v>0.45419999999999999</c:v>
                </c:pt>
                <c:pt idx="113">
                  <c:v>0.44869999999999999</c:v>
                </c:pt>
                <c:pt idx="114">
                  <c:v>0.45500000000000002</c:v>
                </c:pt>
                <c:pt idx="115">
                  <c:v>0.45529999999999998</c:v>
                </c:pt>
                <c:pt idx="116">
                  <c:v>0.45300000000000001</c:v>
                </c:pt>
                <c:pt idx="117">
                  <c:v>0.45229999999999998</c:v>
                </c:pt>
                <c:pt idx="118">
                  <c:v>0.4551</c:v>
                </c:pt>
                <c:pt idx="119">
                  <c:v>0.45350000000000001</c:v>
                </c:pt>
                <c:pt idx="120">
                  <c:v>0.45850000000000002</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(Europe)</c:v>
          </c:tx>
          <c:spPr>
            <a:ln w="31750"/>
          </c:spPr>
          <c:marker>
            <c:symbol val="diamond"/>
            <c:size val="7"/>
            <c:spPr>
              <a:solidFill>
                <a:schemeClr val="accent1"/>
              </a:solidFill>
              <a:ln w="12700">
                <a:solidFill>
                  <a:schemeClr val="accent1"/>
                </a:solidFill>
                <a:prstDash val="solid"/>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DataG29!$D$7:$D$127</c:f>
              <c:numCache>
                <c:formatCode>0.0%</c:formatCode>
                <c:ptCount val="121"/>
                <c:pt idx="0">
                  <c:v>0.501</c:v>
                </c:pt>
                <c:pt idx="10">
                  <c:v>0.52100000000000002</c:v>
                </c:pt>
                <c:pt idx="15">
                  <c:v>0.48699745886386775</c:v>
                </c:pt>
                <c:pt idx="16">
                  <c:v>0.49930705252731872</c:v>
                </c:pt>
                <c:pt idx="17">
                  <c:v>0.50372208654533268</c:v>
                </c:pt>
                <c:pt idx="18">
                  <c:v>0.44708025497147846</c:v>
                </c:pt>
                <c:pt idx="19">
                  <c:v>0.45512464940989483</c:v>
                </c:pt>
                <c:pt idx="20">
                  <c:v>0.43102427767409068</c:v>
                </c:pt>
                <c:pt idx="21">
                  <c:v>0.42975888517314764</c:v>
                </c:pt>
                <c:pt idx="22">
                  <c:v>0.46543409632075322</c:v>
                </c:pt>
                <c:pt idx="23">
                  <c:v>0.48391442202161933</c:v>
                </c:pt>
                <c:pt idx="24">
                  <c:v>0.47284153283001495</c:v>
                </c:pt>
                <c:pt idx="25">
                  <c:v>0.44763288743112922</c:v>
                </c:pt>
                <c:pt idx="26">
                  <c:v>0.44174888255191885</c:v>
                </c:pt>
                <c:pt idx="27">
                  <c:v>0.44886380338357013</c:v>
                </c:pt>
                <c:pt idx="28">
                  <c:v>0.44762580647293787</c:v>
                </c:pt>
                <c:pt idx="29">
                  <c:v>0.44119737437169554</c:v>
                </c:pt>
                <c:pt idx="30">
                  <c:v>0.42746162220439587</c:v>
                </c:pt>
                <c:pt idx="31">
                  <c:v>0.41975047315606934</c:v>
                </c:pt>
                <c:pt idx="32">
                  <c:v>0.42053569771117849</c:v>
                </c:pt>
                <c:pt idx="33">
                  <c:v>0.42117952874633652</c:v>
                </c:pt>
                <c:pt idx="34">
                  <c:v>0.41587990198437658</c:v>
                </c:pt>
                <c:pt idx="35">
                  <c:v>0.41244517153812837</c:v>
                </c:pt>
                <c:pt idx="36">
                  <c:v>0.4158860965591446</c:v>
                </c:pt>
                <c:pt idx="37">
                  <c:v>0.41850068242091726</c:v>
                </c:pt>
                <c:pt idx="38">
                  <c:v>0.42869625177565712</c:v>
                </c:pt>
                <c:pt idx="39">
                  <c:v>0.42208757823411414</c:v>
                </c:pt>
                <c:pt idx="40">
                  <c:v>0.41123666529457503</c:v>
                </c:pt>
                <c:pt idx="41">
                  <c:v>0.37211575204716701</c:v>
                </c:pt>
                <c:pt idx="42">
                  <c:v>0.35928373370516847</c:v>
                </c:pt>
                <c:pt idx="43">
                  <c:v>0.34377371415893815</c:v>
                </c:pt>
                <c:pt idx="44">
                  <c:v>0.33469511675313202</c:v>
                </c:pt>
                <c:pt idx="45">
                  <c:v>0.33514617270234548</c:v>
                </c:pt>
                <c:pt idx="46">
                  <c:v>0.35727980399881704</c:v>
                </c:pt>
                <c:pt idx="47">
                  <c:v>0.34686353614769433</c:v>
                </c:pt>
                <c:pt idx="48">
                  <c:v>0.33215513703172023</c:v>
                </c:pt>
                <c:pt idx="49">
                  <c:v>0.31163340773674364</c:v>
                </c:pt>
                <c:pt idx="50">
                  <c:v>0.32119974453627737</c:v>
                </c:pt>
                <c:pt idx="51">
                  <c:v>0.32264635210163184</c:v>
                </c:pt>
                <c:pt idx="52">
                  <c:v>0.31816053996840837</c:v>
                </c:pt>
                <c:pt idx="53">
                  <c:v>0.31637869772671523</c:v>
                </c:pt>
                <c:pt idx="54">
                  <c:v>0.30880426124907601</c:v>
                </c:pt>
                <c:pt idx="55">
                  <c:v>0.31801968212925125</c:v>
                </c:pt>
                <c:pt idx="56">
                  <c:v>0.31239976452258994</c:v>
                </c:pt>
                <c:pt idx="57">
                  <c:v>0.31883719960740098</c:v>
                </c:pt>
                <c:pt idx="58">
                  <c:v>0.31705833665055749</c:v>
                </c:pt>
                <c:pt idx="59">
                  <c:v>0.32562126666666663</c:v>
                </c:pt>
                <c:pt idx="60">
                  <c:v>0.33021746404641739</c:v>
                </c:pt>
                <c:pt idx="61">
                  <c:v>0.33150119979999998</c:v>
                </c:pt>
                <c:pt idx="62">
                  <c:v>0.32150839999999997</c:v>
                </c:pt>
                <c:pt idx="63">
                  <c:v>0.32305956666666669</c:v>
                </c:pt>
                <c:pt idx="64">
                  <c:v>0.32449126666666667</c:v>
                </c:pt>
                <c:pt idx="65">
                  <c:v>0.32069148874999998</c:v>
                </c:pt>
                <c:pt idx="66">
                  <c:v>0.31829676666666668</c:v>
                </c:pt>
                <c:pt idx="67">
                  <c:v>0.31963033333333329</c:v>
                </c:pt>
                <c:pt idx="68">
                  <c:v>0.31061453762500002</c:v>
                </c:pt>
                <c:pt idx="69">
                  <c:v>0.31108056666666667</c:v>
                </c:pt>
                <c:pt idx="70">
                  <c:v>0.30790843333333334</c:v>
                </c:pt>
                <c:pt idx="71">
                  <c:v>0.30728065902500001</c:v>
                </c:pt>
                <c:pt idx="72">
                  <c:v>0.30143716666666664</c:v>
                </c:pt>
                <c:pt idx="73">
                  <c:v>0.30085933333333337</c:v>
                </c:pt>
                <c:pt idx="74">
                  <c:v>0.30175735405000004</c:v>
                </c:pt>
                <c:pt idx="75">
                  <c:v>0.29199746666666665</c:v>
                </c:pt>
                <c:pt idx="76">
                  <c:v>0.28778333333333334</c:v>
                </c:pt>
                <c:pt idx="77">
                  <c:v>0.29215710465</c:v>
                </c:pt>
                <c:pt idx="78">
                  <c:v>0.27483573333333328</c:v>
                </c:pt>
                <c:pt idx="79">
                  <c:v>0.27763486666666665</c:v>
                </c:pt>
                <c:pt idx="80">
                  <c:v>0.28423046606666663</c:v>
                </c:pt>
                <c:pt idx="81">
                  <c:v>0.27901463333333332</c:v>
                </c:pt>
                <c:pt idx="82">
                  <c:v>0.27650626666666667</c:v>
                </c:pt>
                <c:pt idx="83">
                  <c:v>0.288130661525</c:v>
                </c:pt>
                <c:pt idx="84">
                  <c:v>0.28275329999999999</c:v>
                </c:pt>
                <c:pt idx="85">
                  <c:v>0.28569376666666663</c:v>
                </c:pt>
                <c:pt idx="86">
                  <c:v>0.29756712480000003</c:v>
                </c:pt>
                <c:pt idx="87">
                  <c:v>0.29490646666666664</c:v>
                </c:pt>
                <c:pt idx="88">
                  <c:v>0.30023936666666667</c:v>
                </c:pt>
                <c:pt idx="89">
                  <c:v>0.312328907175</c:v>
                </c:pt>
                <c:pt idx="90">
                  <c:v>0.3090527455</c:v>
                </c:pt>
                <c:pt idx="91">
                  <c:v>0.32080383333333334</c:v>
                </c:pt>
                <c:pt idx="92">
                  <c:v>0.31923879857500004</c:v>
                </c:pt>
                <c:pt idx="93">
                  <c:v>0.31864513333333333</c:v>
                </c:pt>
                <c:pt idx="94">
                  <c:v>0.32408283333333332</c:v>
                </c:pt>
                <c:pt idx="95">
                  <c:v>0.31922268467500003</c:v>
                </c:pt>
                <c:pt idx="96">
                  <c:v>0.32929446666666667</c:v>
                </c:pt>
                <c:pt idx="97">
                  <c:v>0.33187153333333336</c:v>
                </c:pt>
                <c:pt idx="98">
                  <c:v>0.340088275775</c:v>
                </c:pt>
                <c:pt idx="99">
                  <c:v>0.34308428003333336</c:v>
                </c:pt>
                <c:pt idx="100">
                  <c:v>0.34607127963333334</c:v>
                </c:pt>
                <c:pt idx="101">
                  <c:v>0.34759747347499997</c:v>
                </c:pt>
                <c:pt idx="102">
                  <c:v>0.34478530897500004</c:v>
                </c:pt>
                <c:pt idx="103">
                  <c:v>0.34474120617500004</c:v>
                </c:pt>
                <c:pt idx="104">
                  <c:v>0.34645489940000002</c:v>
                </c:pt>
                <c:pt idx="105">
                  <c:v>0.358177529025</c:v>
                </c:pt>
                <c:pt idx="106">
                  <c:v>0.36061510752499998</c:v>
                </c:pt>
                <c:pt idx="107">
                  <c:v>0.36933130235</c:v>
                </c:pt>
                <c:pt idx="108">
                  <c:v>0.36377273194999998</c:v>
                </c:pt>
                <c:pt idx="109">
                  <c:v>0.35887760870000002</c:v>
                </c:pt>
                <c:pt idx="110">
                  <c:v>0.35346103650000005</c:v>
                </c:pt>
                <c:pt idx="111">
                  <c:v>0.35664587317500002</c:v>
                </c:pt>
                <c:pt idx="112">
                  <c:v>0.353127292925</c:v>
                </c:pt>
                <c:pt idx="113">
                  <c:v>0.36222187704999997</c:v>
                </c:pt>
                <c:pt idx="114">
                  <c:v>0.35814195638750002</c:v>
                </c:pt>
                <c:pt idx="115">
                  <c:v>0.36028708546874999</c:v>
                </c:pt>
                <c:pt idx="116">
                  <c:v>0.36521697296875005</c:v>
                </c:pt>
                <c:pt idx="117">
                  <c:v>0.36121533827500002</c:v>
                </c:pt>
                <c:pt idx="118">
                  <c:v>0.36223979890416674</c:v>
                </c:pt>
                <c:pt idx="119">
                  <c:v>0.36223979890416674</c:v>
                </c:pt>
                <c:pt idx="120">
                  <c:v>0.36223979890416674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3"/>
          <c:order val="2"/>
          <c:tx>
            <c:v>Part des 50% les plus pauvres (Etats-Unis)</c:v>
          </c:tx>
          <c:spPr>
            <a:ln w="25400">
              <a:solidFill>
                <a:srgbClr val="C00000"/>
              </a:solidFill>
            </a:ln>
          </c:spPr>
          <c:marker>
            <c:symbol val="circle"/>
            <c:size val="7"/>
            <c:spPr>
              <a:solidFill>
                <a:sysClr val="window" lastClr="FFFFFF"/>
              </a:solidFill>
              <a:ln w="12700">
                <a:solidFill>
                  <a:srgbClr val="C00000"/>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DataG29!$E$7:$E$127</c:f>
              <c:numCache>
                <c:formatCode>0.0%</c:formatCode>
                <c:ptCount val="121"/>
                <c:pt idx="0">
                  <c:v>0.16</c:v>
                </c:pt>
                <c:pt idx="10">
                  <c:v>0.15</c:v>
                </c:pt>
                <c:pt idx="13">
                  <c:v>0.14099999999999999</c:v>
                </c:pt>
                <c:pt idx="14">
                  <c:v>0.14419999999999999</c:v>
                </c:pt>
                <c:pt idx="15">
                  <c:v>0.14630000000000001</c:v>
                </c:pt>
                <c:pt idx="16">
                  <c:v>0.1472</c:v>
                </c:pt>
                <c:pt idx="17">
                  <c:v>0.1462</c:v>
                </c:pt>
                <c:pt idx="18">
                  <c:v>0.14760000000000001</c:v>
                </c:pt>
                <c:pt idx="19">
                  <c:v>0.14369999999999999</c:v>
                </c:pt>
                <c:pt idx="20">
                  <c:v>0.1482</c:v>
                </c:pt>
                <c:pt idx="21">
                  <c:v>0.1384</c:v>
                </c:pt>
                <c:pt idx="22">
                  <c:v>0.14219999999999999</c:v>
                </c:pt>
                <c:pt idx="23">
                  <c:v>0.14879999999999999</c:v>
                </c:pt>
                <c:pt idx="24">
                  <c:v>0.14169999999999999</c:v>
                </c:pt>
                <c:pt idx="25">
                  <c:v>0.13719999999999999</c:v>
                </c:pt>
                <c:pt idx="26">
                  <c:v>0.1361</c:v>
                </c:pt>
                <c:pt idx="27">
                  <c:v>0.13769999999999999</c:v>
                </c:pt>
                <c:pt idx="28">
                  <c:v>0.1351</c:v>
                </c:pt>
                <c:pt idx="29">
                  <c:v>0.1384</c:v>
                </c:pt>
                <c:pt idx="30">
                  <c:v>0.13919999999999999</c:v>
                </c:pt>
                <c:pt idx="31">
                  <c:v>0.13800000000000001</c:v>
                </c:pt>
                <c:pt idx="32">
                  <c:v>0.1323</c:v>
                </c:pt>
                <c:pt idx="33">
                  <c:v>0.1333</c:v>
                </c:pt>
                <c:pt idx="34">
                  <c:v>0.13159999999999999</c:v>
                </c:pt>
                <c:pt idx="35">
                  <c:v>0.1384</c:v>
                </c:pt>
                <c:pt idx="36">
                  <c:v>0.13850000000000001</c:v>
                </c:pt>
                <c:pt idx="37">
                  <c:v>0.14119999999999999</c:v>
                </c:pt>
                <c:pt idx="38">
                  <c:v>0.14180000000000001</c:v>
                </c:pt>
                <c:pt idx="39">
                  <c:v>0.13789999999999999</c:v>
                </c:pt>
                <c:pt idx="40">
                  <c:v>0.13869999999999999</c:v>
                </c:pt>
                <c:pt idx="41">
                  <c:v>0.1454</c:v>
                </c:pt>
                <c:pt idx="42">
                  <c:v>0.15709999999999999</c:v>
                </c:pt>
                <c:pt idx="43">
                  <c:v>0.16800000000000001</c:v>
                </c:pt>
                <c:pt idx="44">
                  <c:v>0.17649999999999999</c:v>
                </c:pt>
                <c:pt idx="45">
                  <c:v>0.15820000000000001</c:v>
                </c:pt>
                <c:pt idx="46">
                  <c:v>0.17119999999999999</c:v>
                </c:pt>
                <c:pt idx="47">
                  <c:v>0.17280000000000001</c:v>
                </c:pt>
                <c:pt idx="48">
                  <c:v>0.1741</c:v>
                </c:pt>
                <c:pt idx="49">
                  <c:v>0.1709</c:v>
                </c:pt>
                <c:pt idx="50">
                  <c:v>0.17530000000000001</c:v>
                </c:pt>
                <c:pt idx="51">
                  <c:v>0.18379999999999999</c:v>
                </c:pt>
                <c:pt idx="52">
                  <c:v>0.1895</c:v>
                </c:pt>
                <c:pt idx="53">
                  <c:v>0.19289999999999999</c:v>
                </c:pt>
                <c:pt idx="54">
                  <c:v>0.18609999999999999</c:v>
                </c:pt>
                <c:pt idx="55">
                  <c:v>0.18770000000000001</c:v>
                </c:pt>
                <c:pt idx="56">
                  <c:v>0.19289999999999999</c:v>
                </c:pt>
                <c:pt idx="57">
                  <c:v>0.19220000000000001</c:v>
                </c:pt>
                <c:pt idx="58">
                  <c:v>0.18410000000000001</c:v>
                </c:pt>
                <c:pt idx="59">
                  <c:v>0.18190000000000001</c:v>
                </c:pt>
                <c:pt idx="60">
                  <c:v>0.1822</c:v>
                </c:pt>
                <c:pt idx="61">
                  <c:v>0.17680000000000001</c:v>
                </c:pt>
                <c:pt idx="62">
                  <c:v>0.19550000000000001</c:v>
                </c:pt>
                <c:pt idx="63">
                  <c:v>0.191</c:v>
                </c:pt>
                <c:pt idx="64">
                  <c:v>0.18679999999999999</c:v>
                </c:pt>
                <c:pt idx="65">
                  <c:v>0.19159999999999999</c:v>
                </c:pt>
                <c:pt idx="66">
                  <c:v>0.19600000000000001</c:v>
                </c:pt>
                <c:pt idx="67">
                  <c:v>0.20899999999999999</c:v>
                </c:pt>
                <c:pt idx="68">
                  <c:v>0.20680000000000001</c:v>
                </c:pt>
                <c:pt idx="69">
                  <c:v>0.21360000000000001</c:v>
                </c:pt>
                <c:pt idx="70">
                  <c:v>0.21240000000000001</c:v>
                </c:pt>
                <c:pt idx="71">
                  <c:v>0.2056</c:v>
                </c:pt>
                <c:pt idx="72">
                  <c:v>0.2036</c:v>
                </c:pt>
                <c:pt idx="73">
                  <c:v>0.2054</c:v>
                </c:pt>
                <c:pt idx="74">
                  <c:v>0.21010000000000001</c:v>
                </c:pt>
                <c:pt idx="75">
                  <c:v>0.20449999999999999</c:v>
                </c:pt>
                <c:pt idx="76">
                  <c:v>0.20549999999999999</c:v>
                </c:pt>
                <c:pt idx="77">
                  <c:v>0.20280000000000001</c:v>
                </c:pt>
                <c:pt idx="78">
                  <c:v>0.20230000000000001</c:v>
                </c:pt>
                <c:pt idx="79">
                  <c:v>0.2036</c:v>
                </c:pt>
                <c:pt idx="80">
                  <c:v>0.20080000000000001</c:v>
                </c:pt>
                <c:pt idx="81">
                  <c:v>0.19670000000000001</c:v>
                </c:pt>
                <c:pt idx="82">
                  <c:v>0.19109999999999999</c:v>
                </c:pt>
                <c:pt idx="83">
                  <c:v>0.1832</c:v>
                </c:pt>
                <c:pt idx="84">
                  <c:v>0.17960000000000001</c:v>
                </c:pt>
                <c:pt idx="85">
                  <c:v>0.1784</c:v>
                </c:pt>
                <c:pt idx="86">
                  <c:v>0.1767</c:v>
                </c:pt>
                <c:pt idx="87">
                  <c:v>0.17369999999999999</c:v>
                </c:pt>
                <c:pt idx="88">
                  <c:v>0.16889999999999999</c:v>
                </c:pt>
                <c:pt idx="89">
                  <c:v>0.16969999999999999</c:v>
                </c:pt>
                <c:pt idx="90">
                  <c:v>0.16880000000000001</c:v>
                </c:pt>
                <c:pt idx="91">
                  <c:v>0.1666</c:v>
                </c:pt>
                <c:pt idx="92">
                  <c:v>0.15939999999999999</c:v>
                </c:pt>
                <c:pt idx="93">
                  <c:v>0.16059999999999999</c:v>
                </c:pt>
                <c:pt idx="94">
                  <c:v>0.16070000000000001</c:v>
                </c:pt>
                <c:pt idx="95">
                  <c:v>0.15679999999999999</c:v>
                </c:pt>
                <c:pt idx="96">
                  <c:v>0.1542</c:v>
                </c:pt>
                <c:pt idx="97">
                  <c:v>0.15210000000000001</c:v>
                </c:pt>
                <c:pt idx="98">
                  <c:v>0.15240000000000001</c:v>
                </c:pt>
                <c:pt idx="99">
                  <c:v>0.15179999999999999</c:v>
                </c:pt>
                <c:pt idx="100">
                  <c:v>0.1507</c:v>
                </c:pt>
                <c:pt idx="101">
                  <c:v>0.1532</c:v>
                </c:pt>
                <c:pt idx="102">
                  <c:v>0.15379999999999999</c:v>
                </c:pt>
                <c:pt idx="103">
                  <c:v>0.15110000000000001</c:v>
                </c:pt>
                <c:pt idx="104">
                  <c:v>0.1482</c:v>
                </c:pt>
                <c:pt idx="105">
                  <c:v>0.14410000000000001</c:v>
                </c:pt>
                <c:pt idx="106">
                  <c:v>0.14130000000000001</c:v>
                </c:pt>
                <c:pt idx="107">
                  <c:v>0.14349999999999999</c:v>
                </c:pt>
                <c:pt idx="108">
                  <c:v>0.1431</c:v>
                </c:pt>
                <c:pt idx="109">
                  <c:v>0.14249999999999999</c:v>
                </c:pt>
                <c:pt idx="110">
                  <c:v>0.13850000000000001</c:v>
                </c:pt>
                <c:pt idx="111">
                  <c:v>0.1346</c:v>
                </c:pt>
                <c:pt idx="112">
                  <c:v>0.1321</c:v>
                </c:pt>
                <c:pt idx="113">
                  <c:v>0.1343</c:v>
                </c:pt>
                <c:pt idx="114">
                  <c:v>0.13150000000000001</c:v>
                </c:pt>
                <c:pt idx="115">
                  <c:v>0.13189999999999999</c:v>
                </c:pt>
                <c:pt idx="116">
                  <c:v>0.1308</c:v>
                </c:pt>
                <c:pt idx="117">
                  <c:v>0.1358</c:v>
                </c:pt>
                <c:pt idx="118">
                  <c:v>0.1348</c:v>
                </c:pt>
                <c:pt idx="119">
                  <c:v>0.13519999999999999</c:v>
                </c:pt>
                <c:pt idx="120">
                  <c:v>0.13220000000000001</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3"/>
          <c:tx>
            <c:v>Part des 50% les plus pauvres (Europe)</c:v>
          </c:tx>
          <c:spPr>
            <a:ln w="25400">
              <a:solidFill>
                <a:srgbClr val="5B9BD5"/>
              </a:solidFill>
            </a:ln>
          </c:spPr>
          <c:marker>
            <c:symbol val="circle"/>
            <c:size val="7"/>
            <c:spPr>
              <a:solidFill>
                <a:sysClr val="window" lastClr="FFFFFF"/>
              </a:solidFill>
              <a:ln w="15875">
                <a:solidFill>
                  <a:srgbClr val="5B9BD5"/>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DataG29!$B$7:$B$127</c:f>
              <c:numCache>
                <c:formatCode>0.0%</c:formatCode>
                <c:ptCount val="121"/>
                <c:pt idx="0">
                  <c:v>0.13541951684936393</c:v>
                </c:pt>
                <c:pt idx="10">
                  <c:v>0.13069443003281533</c:v>
                </c:pt>
                <c:pt idx="15">
                  <c:v>0.13818575097471988</c:v>
                </c:pt>
                <c:pt idx="16">
                  <c:v>0.13910027424959509</c:v>
                </c:pt>
                <c:pt idx="17">
                  <c:v>0.13653447017767237</c:v>
                </c:pt>
                <c:pt idx="18">
                  <c:v>0.15145141929983441</c:v>
                </c:pt>
                <c:pt idx="19">
                  <c:v>0.15123077062169138</c:v>
                </c:pt>
                <c:pt idx="20">
                  <c:v>0.15736418494607912</c:v>
                </c:pt>
                <c:pt idx="21">
                  <c:v>0.15742988074490027</c:v>
                </c:pt>
                <c:pt idx="22">
                  <c:v>0.14791680515378103</c:v>
                </c:pt>
                <c:pt idx="23">
                  <c:v>0.14305555878211781</c:v>
                </c:pt>
                <c:pt idx="24">
                  <c:v>0.14591954528582873</c:v>
                </c:pt>
                <c:pt idx="25">
                  <c:v>0.15322415421171323</c:v>
                </c:pt>
                <c:pt idx="26">
                  <c:v>0.15606765693753369</c:v>
                </c:pt>
                <c:pt idx="27">
                  <c:v>0.15480729367870008</c:v>
                </c:pt>
                <c:pt idx="28">
                  <c:v>0.1570208828519731</c:v>
                </c:pt>
                <c:pt idx="29">
                  <c:v>0.16044266856771866</c:v>
                </c:pt>
                <c:pt idx="30">
                  <c:v>0.16398068686887854</c:v>
                </c:pt>
                <c:pt idx="31">
                  <c:v>0.16670899370236075</c:v>
                </c:pt>
                <c:pt idx="32">
                  <c:v>0.1656677426023187</c:v>
                </c:pt>
                <c:pt idx="33">
                  <c:v>0.16509607410893476</c:v>
                </c:pt>
                <c:pt idx="34">
                  <c:v>0.16657342109631837</c:v>
                </c:pt>
                <c:pt idx="35">
                  <c:v>0.16741325005587862</c:v>
                </c:pt>
                <c:pt idx="36">
                  <c:v>0.1668820200561742</c:v>
                </c:pt>
                <c:pt idx="37">
                  <c:v>0.16886925886417259</c:v>
                </c:pt>
                <c:pt idx="38">
                  <c:v>0.16643523384374578</c:v>
                </c:pt>
                <c:pt idx="39">
                  <c:v>0.17156372673097567</c:v>
                </c:pt>
                <c:pt idx="40">
                  <c:v>0.17370483903200112</c:v>
                </c:pt>
                <c:pt idx="41">
                  <c:v>0.18556875902304257</c:v>
                </c:pt>
                <c:pt idx="42">
                  <c:v>0.19317485666554465</c:v>
                </c:pt>
                <c:pt idx="43">
                  <c:v>0.20251273202166553</c:v>
                </c:pt>
                <c:pt idx="44">
                  <c:v>0.20395688625082706</c:v>
                </c:pt>
                <c:pt idx="45">
                  <c:v>0.20388054310811532</c:v>
                </c:pt>
                <c:pt idx="46">
                  <c:v>0.19203627375663318</c:v>
                </c:pt>
                <c:pt idx="47">
                  <c:v>0.19408870429777289</c:v>
                </c:pt>
                <c:pt idx="48">
                  <c:v>0.19991634083779958</c:v>
                </c:pt>
                <c:pt idx="49">
                  <c:v>0.20806922707481593</c:v>
                </c:pt>
                <c:pt idx="50">
                  <c:v>0.20659292352985867</c:v>
                </c:pt>
                <c:pt idx="51">
                  <c:v>0.20400806236194052</c:v>
                </c:pt>
                <c:pt idx="52">
                  <c:v>0.20509633927236456</c:v>
                </c:pt>
                <c:pt idx="53">
                  <c:v>0.20767255038812343</c:v>
                </c:pt>
                <c:pt idx="54">
                  <c:v>0.20857452065766754</c:v>
                </c:pt>
                <c:pt idx="55">
                  <c:v>0.2049312631348488</c:v>
                </c:pt>
                <c:pt idx="56">
                  <c:v>0.20698415566904349</c:v>
                </c:pt>
                <c:pt idx="57">
                  <c:v>0.20448809744342883</c:v>
                </c:pt>
                <c:pt idx="58">
                  <c:v>0.20473349360606188</c:v>
                </c:pt>
                <c:pt idx="59">
                  <c:v>0.20217738262578006</c:v>
                </c:pt>
                <c:pt idx="60">
                  <c:v>0.19986498575850006</c:v>
                </c:pt>
                <c:pt idx="61">
                  <c:v>0.20047382987913781</c:v>
                </c:pt>
                <c:pt idx="62">
                  <c:v>0.2023849308551057</c:v>
                </c:pt>
                <c:pt idx="63">
                  <c:v>0.19815577065017809</c:v>
                </c:pt>
                <c:pt idx="64">
                  <c:v>0.20164416253309175</c:v>
                </c:pt>
                <c:pt idx="65">
                  <c:v>0.19930372922055944</c:v>
                </c:pt>
                <c:pt idx="66">
                  <c:v>0.20001359072047417</c:v>
                </c:pt>
                <c:pt idx="67">
                  <c:v>0.19938556080864417</c:v>
                </c:pt>
                <c:pt idx="68">
                  <c:v>0.2051521222917545</c:v>
                </c:pt>
                <c:pt idx="69">
                  <c:v>0.20695671561310616</c:v>
                </c:pt>
                <c:pt idx="70">
                  <c:v>0.21141342882428993</c:v>
                </c:pt>
                <c:pt idx="71">
                  <c:v>0.21196154264447861</c:v>
                </c:pt>
                <c:pt idx="72">
                  <c:v>0.21746218427915198</c:v>
                </c:pt>
                <c:pt idx="73">
                  <c:v>0.21495728786717463</c:v>
                </c:pt>
                <c:pt idx="74">
                  <c:v>0.21585689384437898</c:v>
                </c:pt>
                <c:pt idx="75">
                  <c:v>0.2211277257441632</c:v>
                </c:pt>
                <c:pt idx="76">
                  <c:v>0.22428138220826174</c:v>
                </c:pt>
                <c:pt idx="77">
                  <c:v>0.22840225136569647</c:v>
                </c:pt>
                <c:pt idx="78">
                  <c:v>0.23852990955139747</c:v>
                </c:pt>
                <c:pt idx="79">
                  <c:v>0.24529054882016274</c:v>
                </c:pt>
                <c:pt idx="80">
                  <c:v>0.24159798292980314</c:v>
                </c:pt>
                <c:pt idx="81">
                  <c:v>0.24233073931277238</c:v>
                </c:pt>
                <c:pt idx="82">
                  <c:v>0.24389697516302455</c:v>
                </c:pt>
                <c:pt idx="83">
                  <c:v>0.23237680387985751</c:v>
                </c:pt>
                <c:pt idx="84">
                  <c:v>0.23584823466717594</c:v>
                </c:pt>
                <c:pt idx="85">
                  <c:v>0.23330890551356212</c:v>
                </c:pt>
                <c:pt idx="86">
                  <c:v>0.22819079796572594</c:v>
                </c:pt>
                <c:pt idx="87">
                  <c:v>0.22911844335690318</c:v>
                </c:pt>
                <c:pt idx="88">
                  <c:v>0.22477233561061913</c:v>
                </c:pt>
                <c:pt idx="89">
                  <c:v>0.21847345629321899</c:v>
                </c:pt>
                <c:pt idx="90">
                  <c:v>0.21835115154088308</c:v>
                </c:pt>
                <c:pt idx="91">
                  <c:v>0.2170988177163109</c:v>
                </c:pt>
                <c:pt idx="92">
                  <c:v>0.21609826011897912</c:v>
                </c:pt>
                <c:pt idx="93">
                  <c:v>0.21279837540517463</c:v>
                </c:pt>
                <c:pt idx="94">
                  <c:v>0.20962173233773257</c:v>
                </c:pt>
                <c:pt idx="95">
                  <c:v>0.20814864756674964</c:v>
                </c:pt>
                <c:pt idx="96">
                  <c:v>0.21091335824445223</c:v>
                </c:pt>
                <c:pt idx="97">
                  <c:v>0.20998080450437881</c:v>
                </c:pt>
                <c:pt idx="98">
                  <c:v>0.20873260833313578</c:v>
                </c:pt>
                <c:pt idx="99">
                  <c:v>0.20855257546769362</c:v>
                </c:pt>
                <c:pt idx="100">
                  <c:v>0.21030061746398426</c:v>
                </c:pt>
                <c:pt idx="101">
                  <c:v>0.21052901938112217</c:v>
                </c:pt>
                <c:pt idx="102">
                  <c:v>0.21461016304483252</c:v>
                </c:pt>
                <c:pt idx="103">
                  <c:v>0.21551047727968331</c:v>
                </c:pt>
                <c:pt idx="104">
                  <c:v>0.21398552141035002</c:v>
                </c:pt>
                <c:pt idx="105">
                  <c:v>0.21098032818789506</c:v>
                </c:pt>
                <c:pt idx="106">
                  <c:v>0.21110994505666156</c:v>
                </c:pt>
                <c:pt idx="107">
                  <c:v>0.20896615922738601</c:v>
                </c:pt>
                <c:pt idx="108">
                  <c:v>0.21207223620014695</c:v>
                </c:pt>
                <c:pt idx="109">
                  <c:v>0.2153694121447243</c:v>
                </c:pt>
                <c:pt idx="110">
                  <c:v>0.21377271942814641</c:v>
                </c:pt>
                <c:pt idx="111">
                  <c:v>0.21220851230751778</c:v>
                </c:pt>
                <c:pt idx="112">
                  <c:v>0.21472753086039198</c:v>
                </c:pt>
                <c:pt idx="113">
                  <c:v>0.21255401810580729</c:v>
                </c:pt>
                <c:pt idx="114">
                  <c:v>0.21409864264237846</c:v>
                </c:pt>
                <c:pt idx="115">
                  <c:v>0.21338311180318625</c:v>
                </c:pt>
                <c:pt idx="116">
                  <c:v>0.21173869489101488</c:v>
                </c:pt>
                <c:pt idx="117">
                  <c:v>0.21307348311219318</c:v>
                </c:pt>
                <c:pt idx="118">
                  <c:v>0.21273176326879806</c:v>
                </c:pt>
                <c:pt idx="119">
                  <c:v>0.21273176326879806</c:v>
                </c:pt>
                <c:pt idx="120">
                  <c:v>0.21273176326879806</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691907440"/>
        <c:axId val="691907832"/>
      </c:lineChart>
      <c:catAx>
        <c:axId val="691907440"/>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691907832"/>
        <c:crossesAt val="0"/>
        <c:auto val="1"/>
        <c:lblAlgn val="ctr"/>
        <c:lblOffset val="100"/>
        <c:tickLblSkip val="10"/>
        <c:tickMarkSkip val="10"/>
        <c:noMultiLvlLbl val="0"/>
      </c:catAx>
      <c:valAx>
        <c:axId val="691907832"/>
        <c:scaling>
          <c:orientation val="minMax"/>
          <c:max val="0.62000000000000011"/>
          <c:min val="0"/>
        </c:scaling>
        <c:delete val="0"/>
        <c:axPos val="l"/>
        <c:majorGridlines>
          <c:spPr>
            <a:ln w="12700">
              <a:solidFill>
                <a:srgbClr val="000000"/>
              </a:solidFill>
              <a:prstDash val="sysDash"/>
            </a:ln>
          </c:spPr>
        </c:majorGridlines>
        <c:title>
          <c:tx>
            <c:rich>
              <a:bodyPr/>
              <a:lstStyle/>
              <a:p>
                <a:pPr>
                  <a:defRPr/>
                </a:pPr>
                <a:r>
                  <a:rPr lang="fr-FR" sz="1300"/>
                  <a:t>Part</a:t>
                </a:r>
                <a:r>
                  <a:rPr lang="fr-FR" sz="1300" baseline="0"/>
                  <a:t> de chaque groupe dans le revenu national</a:t>
                </a:r>
                <a:endParaRPr lang="fr-FR" sz="1300"/>
              </a:p>
            </c:rich>
          </c:tx>
          <c:layout>
            <c:manualLayout>
              <c:xMode val="edge"/>
              <c:yMode val="edge"/>
              <c:x val="7.463459269426184E-3"/>
              <c:y val="0.128777627424447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07440"/>
        <c:crosses val="autoZero"/>
        <c:crossBetween val="midCat"/>
        <c:majorUnit val="5.000000000000001E-2"/>
      </c:valAx>
      <c:spPr>
        <a:noFill/>
        <a:ln w="31750">
          <a:solidFill>
            <a:sysClr val="windowText" lastClr="000000"/>
          </a:solidFill>
        </a:ln>
      </c:spPr>
    </c:plotArea>
    <c:legend>
      <c:legendPos val="l"/>
      <c:layout>
        <c:manualLayout>
          <c:xMode val="edge"/>
          <c:yMode val="edge"/>
          <c:x val="0.42297436939208338"/>
          <c:y val="7.7007323269428496E-2"/>
          <c:w val="0.40882621519937501"/>
          <c:h val="0.19407065986670366"/>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La répartition mondiale des émissions carbone 2010-2018</a:t>
            </a:r>
            <a:endParaRPr lang="fr-FR" sz="2000"/>
          </a:p>
        </c:rich>
      </c:tx>
      <c:layout>
        <c:manualLayout>
          <c:xMode val="edge"/>
          <c:yMode val="edge"/>
          <c:x val="0.14955441913977194"/>
          <c:y val="2.2757285285627329E-3"/>
        </c:manualLayout>
      </c:layout>
      <c:overlay val="0"/>
    </c:title>
    <c:autoTitleDeleted val="0"/>
    <c:plotArea>
      <c:layout>
        <c:manualLayout>
          <c:layoutTarget val="inner"/>
          <c:xMode val="edge"/>
          <c:yMode val="edge"/>
          <c:x val="9.1411433427050895E-2"/>
          <c:y val="7.1346012230368197E-2"/>
          <c:w val="0.89464917368643604"/>
          <c:h val="0.69071433140374505"/>
        </c:manualLayout>
      </c:layout>
      <c:barChart>
        <c:barDir val="col"/>
        <c:grouping val="clustered"/>
        <c:varyColors val="0"/>
        <c:ser>
          <c:idx val="0"/>
          <c:order val="0"/>
          <c:tx>
            <c:v>Emissions carbone totales</c:v>
          </c:tx>
          <c:spPr>
            <a:solidFill>
              <a:srgbClr val="7030A0"/>
            </a:solidFill>
          </c:spPr>
          <c:invertIfNegative val="0"/>
          <c:cat>
            <c:strRef>
              <c:f>DataG3!$A$5:$A$8</c:f>
              <c:strCache>
                <c:ptCount val="4"/>
                <c:pt idx="0">
                  <c:v>Amérique du Nord</c:v>
                </c:pt>
                <c:pt idx="1">
                  <c:v>Europe</c:v>
                </c:pt>
                <c:pt idx="2">
                  <c:v>Chine</c:v>
                </c:pt>
                <c:pt idx="3">
                  <c:v>Reste du monde</c:v>
                </c:pt>
              </c:strCache>
            </c:strRef>
          </c:cat>
          <c:val>
            <c:numRef>
              <c:f>DataG3!$B$5:$B$8</c:f>
              <c:numCache>
                <c:formatCode>0%</c:formatCode>
                <c:ptCount val="4"/>
                <c:pt idx="0">
                  <c:v>0.21199999999999999</c:v>
                </c:pt>
                <c:pt idx="1">
                  <c:v>0.16400000000000001</c:v>
                </c:pt>
                <c:pt idx="2">
                  <c:v>0.215</c:v>
                </c:pt>
                <c:pt idx="3">
                  <c:v>0.40900000000000003</c:v>
                </c:pt>
              </c:numCache>
            </c:numRef>
          </c:val>
          <c:extLst/>
        </c:ser>
        <c:ser>
          <c:idx val="1"/>
          <c:order val="1"/>
          <c:tx>
            <c:v>Emissions individuelles supérieures à la moyenne mondiale</c:v>
          </c:tx>
          <c:spPr>
            <a:solidFill>
              <a:schemeClr val="accent2"/>
            </a:solidFill>
          </c:spPr>
          <c:invertIfNegative val="0"/>
          <c:val>
            <c:numRef>
              <c:f>DataG3!$C$5:$C$8</c:f>
              <c:numCache>
                <c:formatCode>0%</c:formatCode>
                <c:ptCount val="4"/>
                <c:pt idx="0">
                  <c:v>0.35699999999999998</c:v>
                </c:pt>
                <c:pt idx="1">
                  <c:v>0.2</c:v>
                </c:pt>
                <c:pt idx="2">
                  <c:v>0.151</c:v>
                </c:pt>
                <c:pt idx="3">
                  <c:v>0.29200000000000004</c:v>
                </c:pt>
              </c:numCache>
            </c:numRef>
          </c:val>
        </c:ser>
        <c:ser>
          <c:idx val="3"/>
          <c:order val="2"/>
          <c:tx>
            <c:v>Emissions supérieures à 2,3x moy.mondiale (top 10%)</c:v>
          </c:tx>
          <c:spPr>
            <a:solidFill>
              <a:srgbClr val="FF0000"/>
            </a:solidFill>
          </c:spPr>
          <c:invertIfNegative val="0"/>
          <c:val>
            <c:numRef>
              <c:f>DataG3!$D$5:$D$8</c:f>
              <c:numCache>
                <c:formatCode>0%</c:formatCode>
                <c:ptCount val="4"/>
                <c:pt idx="0">
                  <c:v>0.46200000000000002</c:v>
                </c:pt>
                <c:pt idx="1">
                  <c:v>0.156</c:v>
                </c:pt>
                <c:pt idx="2">
                  <c:v>0.11600000000000001</c:v>
                </c:pt>
                <c:pt idx="3">
                  <c:v>0.26600000000000001</c:v>
                </c:pt>
              </c:numCache>
            </c:numRef>
          </c:val>
        </c:ser>
        <c:ser>
          <c:idx val="2"/>
          <c:order val="3"/>
          <c:tx>
            <c:v>Emissions supérieures à 9,1x moy.mondiale (top 1%)</c:v>
          </c:tx>
          <c:spPr>
            <a:solidFill>
              <a:srgbClr val="00B050"/>
            </a:solidFill>
            <a:ln>
              <a:solidFill>
                <a:srgbClr val="00B050"/>
              </a:solidFill>
            </a:ln>
          </c:spPr>
          <c:invertIfNegative val="0"/>
          <c:cat>
            <c:strRef>
              <c:f>DataG3!$A$5:$A$8</c:f>
              <c:strCache>
                <c:ptCount val="4"/>
                <c:pt idx="0">
                  <c:v>Amérique du Nord</c:v>
                </c:pt>
                <c:pt idx="1">
                  <c:v>Europe</c:v>
                </c:pt>
                <c:pt idx="2">
                  <c:v>Chine</c:v>
                </c:pt>
                <c:pt idx="3">
                  <c:v>Reste du monde</c:v>
                </c:pt>
              </c:strCache>
            </c:strRef>
          </c:cat>
          <c:val>
            <c:numRef>
              <c:f>DataG3!$E$5:$E$8</c:f>
              <c:numCache>
                <c:formatCode>0%</c:formatCode>
                <c:ptCount val="4"/>
                <c:pt idx="0">
                  <c:v>0.57299999999999995</c:v>
                </c:pt>
                <c:pt idx="1">
                  <c:v>0.14799999999999999</c:v>
                </c:pt>
                <c:pt idx="2">
                  <c:v>5.7000000000000002E-2</c:v>
                </c:pt>
                <c:pt idx="3">
                  <c:v>0.22200000000000003</c:v>
                </c:pt>
              </c:numCache>
            </c:numRef>
          </c:val>
        </c:ser>
        <c:dLbls>
          <c:showLegendKey val="0"/>
          <c:showVal val="0"/>
          <c:showCatName val="0"/>
          <c:showSerName val="0"/>
          <c:showPercent val="0"/>
          <c:showBubbleSize val="0"/>
        </c:dLbls>
        <c:gapWidth val="50"/>
        <c:axId val="691951344"/>
        <c:axId val="691949776"/>
      </c:barChart>
      <c:catAx>
        <c:axId val="691951344"/>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691949776"/>
        <c:crosses val="autoZero"/>
        <c:auto val="1"/>
        <c:lblAlgn val="ctr"/>
        <c:lblOffset val="100"/>
        <c:tickLblSkip val="1"/>
        <c:noMultiLvlLbl val="0"/>
      </c:catAx>
      <c:valAx>
        <c:axId val="691949776"/>
        <c:scaling>
          <c:orientation val="minMax"/>
          <c:max val="0.6"/>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300" b="0">
                    <a:latin typeface="Arial" panose="020B0604020202020204" pitchFamily="34" charset="0"/>
                    <a:cs typeface="Arial" panose="020B0604020202020204" pitchFamily="34" charset="0"/>
                  </a:rPr>
                  <a:t>Part</a:t>
                </a:r>
                <a:r>
                  <a:rPr lang="fr-FR" sz="1300" b="0" baseline="0">
                    <a:latin typeface="Arial" panose="020B0604020202020204" pitchFamily="34" charset="0"/>
                    <a:cs typeface="Arial" panose="020B0604020202020204" pitchFamily="34" charset="0"/>
                  </a:rPr>
                  <a:t> de chaque région dans les émissions carbone</a:t>
                </a:r>
                <a:endParaRPr lang="fr-FR" sz="1300" b="0">
                  <a:latin typeface="Arial" panose="020B0604020202020204" pitchFamily="34" charset="0"/>
                  <a:cs typeface="Arial" panose="020B0604020202020204" pitchFamily="34" charset="0"/>
                </a:endParaRPr>
              </a:p>
            </c:rich>
          </c:tx>
          <c:layout>
            <c:manualLayout>
              <c:xMode val="edge"/>
              <c:yMode val="edge"/>
              <c:x val="2.7578892462080599E-3"/>
              <c:y val="6.4557500387978597E-2"/>
            </c:manualLayout>
          </c:layout>
          <c:overlay val="0"/>
        </c:title>
        <c:numFmt formatCode="0%" sourceLinked="0"/>
        <c:majorTickMark val="out"/>
        <c:minorTickMark val="none"/>
        <c:tickLblPos val="nextTo"/>
        <c:txPr>
          <a:bodyPr/>
          <a:lstStyle/>
          <a:p>
            <a:pPr>
              <a:defRPr sz="1500" b="0" i="0">
                <a:latin typeface="Arial"/>
              </a:defRPr>
            </a:pPr>
            <a:endParaRPr lang="fr-FR"/>
          </a:p>
        </c:txPr>
        <c:crossAx val="691951344"/>
        <c:crosses val="autoZero"/>
        <c:crossBetween val="between"/>
        <c:majorUnit val="0.05"/>
      </c:valAx>
      <c:spPr>
        <a:noFill/>
        <a:ln w="28575">
          <a:solidFill>
            <a:schemeClr val="tx1"/>
          </a:solidFill>
        </a:ln>
      </c:spPr>
    </c:plotArea>
    <c:legend>
      <c:legendPos val="t"/>
      <c:layout>
        <c:manualLayout>
          <c:xMode val="edge"/>
          <c:yMode val="edge"/>
          <c:x val="0.33002303380412201"/>
          <c:y val="8.7798086494906002E-2"/>
          <c:w val="0.54955340652525297"/>
          <c:h val="0.19106150765899099"/>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La redistribution de l'héritage</a:t>
            </a:r>
            <a:endParaRPr lang="fr-FR" sz="2000"/>
          </a:p>
        </c:rich>
      </c:tx>
      <c:layout>
        <c:manualLayout>
          <c:xMode val="edge"/>
          <c:yMode val="edge"/>
          <c:x val="0.34425770895233138"/>
          <c:y val="2.2525921628230639E-3"/>
        </c:manualLayout>
      </c:layout>
      <c:overlay val="0"/>
    </c:title>
    <c:autoTitleDeleted val="0"/>
    <c:plotArea>
      <c:layout>
        <c:manualLayout>
          <c:layoutTarget val="inner"/>
          <c:xMode val="edge"/>
          <c:yMode val="edge"/>
          <c:x val="0.10381554288019106"/>
          <c:y val="6.0023679105329228E-2"/>
          <c:w val="0.88362394229721897"/>
          <c:h val="0.70199382346228456"/>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DataG30!$B$4:$B$6</c15:sqref>
                  </c15:fullRef>
                </c:ext>
              </c:extLst>
              <c:f>(DataG30!$B$4,DataG30!$B$6)</c:f>
              <c:numCache>
                <c:formatCode>0%</c:formatCode>
                <c:ptCount val="2"/>
                <c:pt idx="0">
                  <c:v>5.54480802024611E-2</c:v>
                </c:pt>
                <c:pt idx="1">
                  <c:v>0.3621792320809844</c:v>
                </c:pt>
              </c:numCache>
            </c:numRef>
          </c:val>
          <c:extLst>
            <c:ext xmlns:c15="http://schemas.microsoft.com/office/drawing/2012/chart" uri="{02D57815-91ED-43cb-92C2-25804820EDAC}">
              <c15:categoryFilterExceptions>
                <c15:categoryFilterException>
                  <c15:sqref>DataG30!$B$5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DataG30!$C$4:$C$6</c15:sqref>
                  </c15:fullRef>
                </c:ext>
              </c:extLst>
              <c:f>(DataG30!$C$4,DataG30!$C$6)</c:f>
              <c:numCache>
                <c:formatCode>0%</c:formatCode>
                <c:ptCount val="2"/>
                <c:pt idx="0">
                  <c:v>0.39176584121870556</c:v>
                </c:pt>
                <c:pt idx="1">
                  <c:v>0.4467063364874822</c:v>
                </c:pt>
              </c:numCache>
            </c:numRef>
          </c:val>
          <c:extLst>
            <c:ext xmlns:c15="http://schemas.microsoft.com/office/drawing/2012/chart" uri="{02D57815-91ED-43cb-92C2-25804820EDAC}">
              <c15:categoryFilterExceptions>
                <c15:categoryFilterException>
                  <c15:sqref>DataG30!$C$5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DataG30!$D$4:$D$6</c15:sqref>
                  </c15:fullRef>
                </c:ext>
              </c:extLst>
              <c:f>(DataG30!$D$4,DataG30!$D$6)</c:f>
              <c:numCache>
                <c:formatCode>0%</c:formatCode>
                <c:ptCount val="2"/>
                <c:pt idx="0">
                  <c:v>0.55278607857883333</c:v>
                </c:pt>
                <c:pt idx="1">
                  <c:v>0.19111443143153337</c:v>
                </c:pt>
              </c:numCache>
            </c:numRef>
          </c:val>
          <c:extLst>
            <c:ext xmlns:c15="http://schemas.microsoft.com/office/drawing/2012/chart" uri="{02D57815-91ED-43cb-92C2-25804820EDAC}">
              <c15:categoryFilterExceptions>
                <c15:categoryFilterException>
                  <c15:sqref>DataG30!$D$5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dLbls>
          <c:showLegendKey val="0"/>
          <c:showVal val="0"/>
          <c:showCatName val="0"/>
          <c:showSerName val="0"/>
          <c:showPercent val="0"/>
          <c:showBubbleSize val="0"/>
        </c:dLbls>
        <c:gapWidth val="119"/>
        <c:axId val="691909400"/>
        <c:axId val="691905088"/>
      </c:barChart>
      <c:catAx>
        <c:axId val="691909400"/>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691905088"/>
        <c:crosses val="autoZero"/>
        <c:auto val="1"/>
        <c:lblAlgn val="ctr"/>
        <c:lblOffset val="100"/>
        <c:tickLblSkip val="1"/>
        <c:noMultiLvlLbl val="0"/>
      </c:catAx>
      <c:valAx>
        <c:axId val="691905088"/>
        <c:scaling>
          <c:orientation val="minMax"/>
          <c:max val="0.65000000000000013"/>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 chaque classe dans l'héirtate total</a:t>
                </a:r>
                <a:endParaRPr lang="fr-FR" sz="1200" b="0">
                  <a:latin typeface="Arial" panose="020B0604020202020204" pitchFamily="34" charset="0"/>
                  <a:cs typeface="Arial" panose="020B0604020202020204" pitchFamily="34" charset="0"/>
                </a:endParaRPr>
              </a:p>
            </c:rich>
          </c:tx>
          <c:layout>
            <c:manualLayout>
              <c:xMode val="edge"/>
              <c:yMode val="edge"/>
              <c:x val="6.9026312059584302E-3"/>
              <c:y val="0.18225847001643533"/>
            </c:manualLayout>
          </c:layout>
          <c:overlay val="0"/>
        </c:title>
        <c:numFmt formatCode="0%" sourceLinked="0"/>
        <c:majorTickMark val="out"/>
        <c:minorTickMark val="none"/>
        <c:tickLblPos val="nextTo"/>
        <c:txPr>
          <a:bodyPr/>
          <a:lstStyle/>
          <a:p>
            <a:pPr>
              <a:defRPr sz="1600" b="1" i="0">
                <a:latin typeface="Arial"/>
              </a:defRPr>
            </a:pPr>
            <a:endParaRPr lang="fr-FR"/>
          </a:p>
        </c:txPr>
        <c:crossAx val="691909400"/>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Revenu parental et accès à l'université, Etats-Unis 2018</a:t>
            </a:r>
            <a:endParaRPr lang="fr-FR" sz="1800" b="0" baseline="0">
              <a:latin typeface="Arial" panose="020B0604020202020204" pitchFamily="34" charset="0"/>
              <a:cs typeface="Arial" panose="020B0604020202020204" pitchFamily="34" charset="0"/>
            </a:endParaRPr>
          </a:p>
        </c:rich>
      </c:tx>
      <c:layout>
        <c:manualLayout>
          <c:xMode val="edge"/>
          <c:yMode val="edge"/>
          <c:x val="0.18645523643181303"/>
          <c:y val="2.203281288119053E-3"/>
        </c:manualLayout>
      </c:layout>
      <c:overlay val="0"/>
      <c:spPr>
        <a:noFill/>
        <a:ln w="25400">
          <a:noFill/>
        </a:ln>
      </c:spPr>
    </c:title>
    <c:autoTitleDeleted val="0"/>
    <c:plotArea>
      <c:layout>
        <c:manualLayout>
          <c:layoutTarget val="inner"/>
          <c:xMode val="edge"/>
          <c:yMode val="edge"/>
          <c:x val="0.10791853496210249"/>
          <c:y val="6.1152358487889844E-2"/>
          <c:w val="0.8559412729658793"/>
          <c:h val="0.69020510368062093"/>
        </c:manualLayout>
      </c:layout>
      <c:lineChart>
        <c:grouping val="standard"/>
        <c:varyColors val="0"/>
        <c:ser>
          <c:idx val="1"/>
          <c:order val="0"/>
          <c:spPr>
            <a:ln w="50800">
              <a:solidFill>
                <a:srgbClr val="FF0000"/>
              </a:solidFill>
            </a:ln>
          </c:spPr>
          <c:marker>
            <c:symbol val="circle"/>
            <c:size val="7"/>
            <c:spPr>
              <a:solidFill>
                <a:srgbClr val="FF0000"/>
              </a:solidFill>
              <a:ln>
                <a:solidFill>
                  <a:srgbClr val="FF0000"/>
                </a:solidFill>
              </a:ln>
            </c:spPr>
          </c:marker>
          <c:trendline>
            <c:spPr>
              <a:ln w="31750"/>
            </c:spPr>
            <c:trendlineType val="linear"/>
            <c:dispRSqr val="0"/>
            <c:dispEq val="0"/>
          </c:trendline>
          <c:cat>
            <c:numRef>
              <c:f>DataG31!$A$5:$A$104</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DataG31!$B$5:$B$104</c:f>
              <c:numCache>
                <c:formatCode>0.000</c:formatCode>
                <c:ptCount val="100"/>
                <c:pt idx="0">
                  <c:v>0.24617999792098999</c:v>
                </c:pt>
                <c:pt idx="1">
                  <c:v>0.26061001420021057</c:v>
                </c:pt>
                <c:pt idx="2">
                  <c:v>0.27094998955726624</c:v>
                </c:pt>
                <c:pt idx="3">
                  <c:v>0.28196999430656433</c:v>
                </c:pt>
                <c:pt idx="4">
                  <c:v>0.28843000531196594</c:v>
                </c:pt>
                <c:pt idx="5">
                  <c:v>0.29864999651908875</c:v>
                </c:pt>
                <c:pt idx="6">
                  <c:v>0.30597999691963196</c:v>
                </c:pt>
                <c:pt idx="7">
                  <c:v>0.31365999579429626</c:v>
                </c:pt>
                <c:pt idx="8">
                  <c:v>0.31858998537063599</c:v>
                </c:pt>
                <c:pt idx="9">
                  <c:v>0.32311999797821045</c:v>
                </c:pt>
                <c:pt idx="10">
                  <c:v>0.32929998636245728</c:v>
                </c:pt>
                <c:pt idx="11">
                  <c:v>0.33678999543190002</c:v>
                </c:pt>
                <c:pt idx="12">
                  <c:v>0.34332999587059021</c:v>
                </c:pt>
                <c:pt idx="13">
                  <c:v>0.34946998953819275</c:v>
                </c:pt>
                <c:pt idx="14">
                  <c:v>0.35600000619888306</c:v>
                </c:pt>
                <c:pt idx="15">
                  <c:v>0.3598800003528595</c:v>
                </c:pt>
                <c:pt idx="16">
                  <c:v>0.36904999613761902</c:v>
                </c:pt>
                <c:pt idx="17">
                  <c:v>0.3767000138759613</c:v>
                </c:pt>
                <c:pt idx="18">
                  <c:v>0.38016998767852783</c:v>
                </c:pt>
                <c:pt idx="19">
                  <c:v>0.38934999704360962</c:v>
                </c:pt>
                <c:pt idx="20">
                  <c:v>0.3950900137424469</c:v>
                </c:pt>
                <c:pt idx="21">
                  <c:v>0.40316000580787659</c:v>
                </c:pt>
                <c:pt idx="22">
                  <c:v>0.4102100133895874</c:v>
                </c:pt>
                <c:pt idx="23">
                  <c:v>0.41534999012947083</c:v>
                </c:pt>
                <c:pt idx="24">
                  <c:v>0.41820999979972839</c:v>
                </c:pt>
                <c:pt idx="25">
                  <c:v>0.42713001370429993</c:v>
                </c:pt>
                <c:pt idx="26">
                  <c:v>0.43184000253677368</c:v>
                </c:pt>
                <c:pt idx="27">
                  <c:v>0.44010999798774719</c:v>
                </c:pt>
                <c:pt idx="28">
                  <c:v>0.4429599940776825</c:v>
                </c:pt>
                <c:pt idx="29">
                  <c:v>0.45094999670982361</c:v>
                </c:pt>
                <c:pt idx="30">
                  <c:v>0.45938000082969666</c:v>
                </c:pt>
                <c:pt idx="31">
                  <c:v>0.46821001172065735</c:v>
                </c:pt>
                <c:pt idx="32">
                  <c:v>0.47176998853683472</c:v>
                </c:pt>
                <c:pt idx="33">
                  <c:v>0.47929999232292175</c:v>
                </c:pt>
                <c:pt idx="34">
                  <c:v>0.48704001307487488</c:v>
                </c:pt>
                <c:pt idx="35">
                  <c:v>0.49338001012802124</c:v>
                </c:pt>
                <c:pt idx="36">
                  <c:v>0.50111997127532959</c:v>
                </c:pt>
                <c:pt idx="37">
                  <c:v>0.50550001859664917</c:v>
                </c:pt>
                <c:pt idx="38">
                  <c:v>0.50896000862121582</c:v>
                </c:pt>
                <c:pt idx="39">
                  <c:v>0.51919001340866089</c:v>
                </c:pt>
                <c:pt idx="40">
                  <c:v>0.5226600170135498</c:v>
                </c:pt>
                <c:pt idx="41">
                  <c:v>0.53033000230789185</c:v>
                </c:pt>
                <c:pt idx="42">
                  <c:v>0.53342998027801514</c:v>
                </c:pt>
                <c:pt idx="43">
                  <c:v>0.54052001237869263</c:v>
                </c:pt>
                <c:pt idx="44">
                  <c:v>0.54420000314712524</c:v>
                </c:pt>
                <c:pt idx="45">
                  <c:v>0.5522800087928772</c:v>
                </c:pt>
                <c:pt idx="46">
                  <c:v>0.56160998344421387</c:v>
                </c:pt>
                <c:pt idx="47">
                  <c:v>0.56354999542236328</c:v>
                </c:pt>
                <c:pt idx="48">
                  <c:v>0.56946998834609985</c:v>
                </c:pt>
                <c:pt idx="49">
                  <c:v>0.57661998271942139</c:v>
                </c:pt>
                <c:pt idx="50">
                  <c:v>0.58451998233795166</c:v>
                </c:pt>
                <c:pt idx="51">
                  <c:v>0.59299999475479126</c:v>
                </c:pt>
                <c:pt idx="52">
                  <c:v>0.59426999092102051</c:v>
                </c:pt>
                <c:pt idx="53">
                  <c:v>0.6058499813079834</c:v>
                </c:pt>
                <c:pt idx="54">
                  <c:v>0.60908997058868408</c:v>
                </c:pt>
                <c:pt idx="55">
                  <c:v>0.6124500036239624</c:v>
                </c:pt>
                <c:pt idx="56">
                  <c:v>0.61984002590179443</c:v>
                </c:pt>
                <c:pt idx="57">
                  <c:v>0.62874001264572144</c:v>
                </c:pt>
                <c:pt idx="58">
                  <c:v>0.63507997989654541</c:v>
                </c:pt>
                <c:pt idx="59">
                  <c:v>0.63956999778747559</c:v>
                </c:pt>
                <c:pt idx="60">
                  <c:v>0.64596998691558838</c:v>
                </c:pt>
                <c:pt idx="61">
                  <c:v>0.65446001291275024</c:v>
                </c:pt>
                <c:pt idx="62">
                  <c:v>0.66022002696990967</c:v>
                </c:pt>
                <c:pt idx="63">
                  <c:v>0.6658400297164917</c:v>
                </c:pt>
                <c:pt idx="64">
                  <c:v>0.67150002717971802</c:v>
                </c:pt>
                <c:pt idx="65">
                  <c:v>0.68374001979827881</c:v>
                </c:pt>
                <c:pt idx="66">
                  <c:v>0.68883997201919556</c:v>
                </c:pt>
                <c:pt idx="67">
                  <c:v>0.69572997093200684</c:v>
                </c:pt>
                <c:pt idx="68">
                  <c:v>0.70284998416900635</c:v>
                </c:pt>
                <c:pt idx="69">
                  <c:v>0.71347999572753906</c:v>
                </c:pt>
                <c:pt idx="70">
                  <c:v>0.71578001976013184</c:v>
                </c:pt>
                <c:pt idx="71">
                  <c:v>0.72589999437332153</c:v>
                </c:pt>
                <c:pt idx="72">
                  <c:v>0.73168998956680298</c:v>
                </c:pt>
                <c:pt idx="73">
                  <c:v>0.73931998014450073</c:v>
                </c:pt>
                <c:pt idx="74">
                  <c:v>0.74708998203277588</c:v>
                </c:pt>
                <c:pt idx="75">
                  <c:v>0.75402998924255371</c:v>
                </c:pt>
                <c:pt idx="76">
                  <c:v>0.76370000839233398</c:v>
                </c:pt>
                <c:pt idx="77">
                  <c:v>0.77099001407623291</c:v>
                </c:pt>
                <c:pt idx="78">
                  <c:v>0.77916997671127319</c:v>
                </c:pt>
                <c:pt idx="79">
                  <c:v>0.7855600118637085</c:v>
                </c:pt>
                <c:pt idx="80">
                  <c:v>0.79180997610092163</c:v>
                </c:pt>
                <c:pt idx="81">
                  <c:v>0.80326002836227417</c:v>
                </c:pt>
                <c:pt idx="82">
                  <c:v>0.81101000308990479</c:v>
                </c:pt>
                <c:pt idx="83">
                  <c:v>0.8194199800491333</c:v>
                </c:pt>
                <c:pt idx="84">
                  <c:v>0.82262998819351196</c:v>
                </c:pt>
                <c:pt idx="85">
                  <c:v>0.833079993724823</c:v>
                </c:pt>
                <c:pt idx="86">
                  <c:v>0.8418700098991394</c:v>
                </c:pt>
                <c:pt idx="87">
                  <c:v>0.85044002532958984</c:v>
                </c:pt>
                <c:pt idx="88">
                  <c:v>0.86068999767303467</c:v>
                </c:pt>
                <c:pt idx="89">
                  <c:v>0.86629998683929443</c:v>
                </c:pt>
                <c:pt idx="90">
                  <c:v>0.87541002035140991</c:v>
                </c:pt>
                <c:pt idx="91">
                  <c:v>0.88471001386642456</c:v>
                </c:pt>
                <c:pt idx="92">
                  <c:v>0.89275997877120972</c:v>
                </c:pt>
                <c:pt idx="93">
                  <c:v>0.89963001012802124</c:v>
                </c:pt>
                <c:pt idx="94">
                  <c:v>0.90845000743865967</c:v>
                </c:pt>
                <c:pt idx="95">
                  <c:v>0.91391998529434204</c:v>
                </c:pt>
                <c:pt idx="96">
                  <c:v>0.91962999105453491</c:v>
                </c:pt>
                <c:pt idx="97">
                  <c:v>0.92729997634887695</c:v>
                </c:pt>
                <c:pt idx="98">
                  <c:v>0.93383997678756714</c:v>
                </c:pt>
                <c:pt idx="99">
                  <c:v>0.9379199743270874</c:v>
                </c:pt>
              </c:numCache>
            </c:numRef>
          </c:val>
          <c:smooth val="1"/>
        </c:ser>
        <c:dLbls>
          <c:showLegendKey val="0"/>
          <c:showVal val="0"/>
          <c:showCatName val="0"/>
          <c:showSerName val="0"/>
          <c:showPercent val="0"/>
          <c:showBubbleSize val="0"/>
        </c:dLbls>
        <c:marker val="1"/>
        <c:smooth val="0"/>
        <c:axId val="691906264"/>
        <c:axId val="691909792"/>
      </c:lineChart>
      <c:catAx>
        <c:axId val="691906264"/>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300"/>
                  <a:t>Percentile</a:t>
                </a:r>
                <a:r>
                  <a:rPr lang="fr-FR" sz="1300" baseline="0"/>
                  <a:t> de revenu parental</a:t>
                </a:r>
                <a:endParaRPr lang="fr-FR" sz="1300"/>
              </a:p>
            </c:rich>
          </c:tx>
          <c:layout>
            <c:manualLayout>
              <c:xMode val="edge"/>
              <c:yMode val="edge"/>
              <c:x val="0.3905328083989501"/>
              <c:y val="0.80310846360752974"/>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9792"/>
        <c:crossesAt val="0"/>
        <c:auto val="1"/>
        <c:lblAlgn val="ctr"/>
        <c:lblOffset val="100"/>
        <c:tickLblSkip val="10"/>
        <c:tickMarkSkip val="5"/>
        <c:noMultiLvlLbl val="0"/>
      </c:catAx>
      <c:valAx>
        <c:axId val="691909792"/>
        <c:scaling>
          <c:orientation val="minMax"/>
          <c:max val="1"/>
          <c:min val="0.2"/>
        </c:scaling>
        <c:delete val="0"/>
        <c:axPos val="l"/>
        <c:majorGridlines>
          <c:spPr>
            <a:ln w="12700">
              <a:solidFill>
                <a:srgbClr val="000000"/>
              </a:solidFill>
              <a:prstDash val="sysDash"/>
            </a:ln>
          </c:spPr>
        </c:majorGridlines>
        <c:title>
          <c:tx>
            <c:rich>
              <a:bodyPr/>
              <a:lstStyle/>
              <a:p>
                <a:pPr>
                  <a:defRPr sz="1300"/>
                </a:pPr>
                <a:r>
                  <a:rPr lang="fr-FR" sz="1300"/>
                  <a:t>Taux</a:t>
                </a:r>
                <a:r>
                  <a:rPr lang="fr-FR" sz="1300" baseline="0"/>
                  <a:t> d'accès à l'enseignement supérieur </a:t>
                </a:r>
                <a:endParaRPr lang="fr-FR" sz="1300"/>
              </a:p>
            </c:rich>
          </c:tx>
          <c:layout>
            <c:manualLayout>
              <c:xMode val="edge"/>
              <c:yMode val="edge"/>
              <c:x val="9.7317366579177614E-3"/>
              <c:y val="0.1549223061022975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06264"/>
        <c:crosses val="autoZero"/>
        <c:crossBetween val="midCat"/>
        <c:majorUnit val="0.1"/>
        <c:minorUnit val="5.000000000000001E-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L'inégalité de l'investissement éducatif en France </a:t>
            </a:r>
          </a:p>
          <a:p>
            <a:pPr>
              <a:defRPr sz="1800" b="1" i="0" u="none" strike="noStrike" baseline="0">
                <a:solidFill>
                  <a:srgbClr val="000000"/>
                </a:solidFill>
                <a:latin typeface="Arial"/>
                <a:ea typeface="Arial"/>
                <a:cs typeface="Arial"/>
              </a:defRPr>
            </a:pPr>
            <a:endParaRPr lang="fr-FR" sz="1800" b="0" baseline="0">
              <a:latin typeface="Arial" panose="020B0604020202020204" pitchFamily="34" charset="0"/>
              <a:cs typeface="Arial" panose="020B0604020202020204" pitchFamily="34" charset="0"/>
            </a:endParaRPr>
          </a:p>
        </c:rich>
      </c:tx>
      <c:layout>
        <c:manualLayout>
          <c:xMode val="edge"/>
          <c:yMode val="edge"/>
          <c:x val="0.21709120734908133"/>
          <c:y val="2.2031039901961339E-3"/>
        </c:manualLayout>
      </c:layout>
      <c:overlay val="0"/>
      <c:spPr>
        <a:noFill/>
        <a:ln w="25400">
          <a:noFill/>
        </a:ln>
      </c:spPr>
    </c:title>
    <c:autoTitleDeleted val="0"/>
    <c:plotArea>
      <c:layout>
        <c:manualLayout>
          <c:layoutTarget val="inner"/>
          <c:xMode val="edge"/>
          <c:yMode val="edge"/>
          <c:x val="0.10652744969378826"/>
          <c:y val="6.1152308064394277E-2"/>
          <c:w val="0.8559412729658793"/>
          <c:h val="0.64287083425327685"/>
        </c:manualLayout>
      </c:layout>
      <c:lineChart>
        <c:grouping val="standard"/>
        <c:varyColors val="0"/>
        <c:ser>
          <c:idx val="1"/>
          <c:order val="0"/>
          <c:spPr>
            <a:ln w="50800">
              <a:solidFill>
                <a:srgbClr val="FF0000"/>
              </a:solidFill>
            </a:ln>
          </c:spPr>
          <c:marker>
            <c:symbol val="circle"/>
            <c:size val="7"/>
            <c:spPr>
              <a:solidFill>
                <a:srgbClr val="FF0000"/>
              </a:solidFill>
              <a:ln>
                <a:solidFill>
                  <a:srgbClr val="FF0000"/>
                </a:solidFill>
              </a:ln>
            </c:spPr>
          </c:marker>
          <c:trendline>
            <c:spPr>
              <a:ln w="31750">
                <a:noFill/>
              </a:ln>
            </c:spPr>
            <c:trendlineType val="linear"/>
            <c:dispRSqr val="0"/>
            <c:dispEq val="0"/>
          </c:trendline>
          <c:cat>
            <c:numRef>
              <c:f>DataG32!$A$6:$A$105</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DataG32!$B$6:$B$105</c:f>
              <c:numCache>
                <c:formatCode>0</c:formatCode>
                <c:ptCount val="100"/>
                <c:pt idx="0">
                  <c:v>65.446019039533198</c:v>
                </c:pt>
                <c:pt idx="1">
                  <c:v>65.781725626795449</c:v>
                </c:pt>
                <c:pt idx="2">
                  <c:v>66.123674901280793</c:v>
                </c:pt>
                <c:pt idx="3">
                  <c:v>66.472880610196796</c:v>
                </c:pt>
                <c:pt idx="4">
                  <c:v>66.830390774931956</c:v>
                </c:pt>
                <c:pt idx="5">
                  <c:v>67.197287964421804</c:v>
                </c:pt>
                <c:pt idx="6">
                  <c:v>67.574689452888961</c:v>
                </c:pt>
                <c:pt idx="7">
                  <c:v>67.963747240371603</c:v>
                </c:pt>
                <c:pt idx="8">
                  <c:v>68.365647911526708</c:v>
                </c:pt>
                <c:pt idx="9">
                  <c:v>68.781612304944474</c:v>
                </c:pt>
                <c:pt idx="10">
                  <c:v>69.212894961543</c:v>
                </c:pt>
                <c:pt idx="11">
                  <c:v>69.660783316507093</c:v>
                </c:pt>
                <c:pt idx="12">
                  <c:v>70.126596594671526</c:v>
                </c:pt>
                <c:pt idx="13">
                  <c:v>70.611684364109763</c:v>
                </c:pt>
                <c:pt idx="14">
                  <c:v>71.117424696972961</c:v>
                </c:pt>
                <c:pt idx="15">
                  <c:v>71.645221880261872</c:v>
                </c:pt>
                <c:pt idx="16">
                  <c:v>72.196503612048843</c:v>
                </c:pt>
                <c:pt idx="17">
                  <c:v>72.772717610738994</c:v>
                </c:pt>
                <c:pt idx="18">
                  <c:v>73.3753275561306</c:v>
                </c:pt>
                <c:pt idx="19">
                  <c:v>74.005808271073207</c:v>
                </c:pt>
                <c:pt idx="20">
                  <c:v>74.665640041652637</c:v>
                </c:pt>
                <c:pt idx="21">
                  <c:v>75.356301961454648</c:v>
                </c:pt>
                <c:pt idx="22">
                  <c:v>76.07926417194156</c:v>
                </c:pt>
                <c:pt idx="23">
                  <c:v>76.835978855683805</c:v>
                </c:pt>
                <c:pt idx="24">
                  <c:v>77.62786982242261</c:v>
                </c:pt>
                <c:pt idx="25">
                  <c:v>78.456320509019761</c:v>
                </c:pt>
                <c:pt idx="26">
                  <c:v>79.322660193473524</c:v>
                </c:pt>
                <c:pt idx="27">
                  <c:v>80.228148199819444</c:v>
                </c:pt>
                <c:pt idx="28">
                  <c:v>81.173955844721647</c:v>
                </c:pt>
                <c:pt idx="29">
                  <c:v>82.161145847490118</c:v>
                </c:pt>
                <c:pt idx="30">
                  <c:v>83.190648892851485</c:v>
                </c:pt>
                <c:pt idx="31">
                  <c:v>84.263236999303672</c:v>
                </c:pt>
                <c:pt idx="32">
                  <c:v>85.379493305190962</c:v>
                </c:pt>
                <c:pt idx="33">
                  <c:v>86.539777838516756</c:v>
                </c:pt>
                <c:pt idx="34">
                  <c:v>87.744188784558361</c:v>
                </c:pt>
                <c:pt idx="35">
                  <c:v>88.992518706331325</c:v>
                </c:pt>
                <c:pt idx="36">
                  <c:v>90.284205105433088</c:v>
                </c:pt>
                <c:pt idx="37">
                  <c:v>91.618274633453638</c:v>
                </c:pt>
                <c:pt idx="38">
                  <c:v>92.993280174488291</c:v>
                </c:pt>
                <c:pt idx="39">
                  <c:v>94.407229914648482</c:v>
                </c:pt>
                <c:pt idx="40">
                  <c:v>95.857507391667369</c:v>
                </c:pt>
                <c:pt idx="41">
                  <c:v>97.340781371039881</c:v>
                </c:pt>
                <c:pt idx="42">
                  <c:v>98.852904220091034</c:v>
                </c:pt>
                <c:pt idx="43">
                  <c:v>100.38879723727273</c:v>
                </c:pt>
                <c:pt idx="44">
                  <c:v>101.942321133162</c:v>
                </c:pt>
                <c:pt idx="45">
                  <c:v>103.50612953358048</c:v>
                </c:pt>
                <c:pt idx="46">
                  <c:v>105.07150296826535</c:v>
                </c:pt>
                <c:pt idx="47">
                  <c:v>106.62816029009389</c:v>
                </c:pt>
                <c:pt idx="48">
                  <c:v>108.16404380750052</c:v>
                </c:pt>
                <c:pt idx="49">
                  <c:v>109.66507355392116</c:v>
                </c:pt>
                <c:pt idx="50">
                  <c:v>111.11570242021776</c:v>
                </c:pt>
                <c:pt idx="51">
                  <c:v>112.50740209157988</c:v>
                </c:pt>
                <c:pt idx="52">
                  <c:v>113.84019241353276</c:v>
                </c:pt>
                <c:pt idx="53">
                  <c:v>115.11518942577972</c:v>
                </c:pt>
                <c:pt idx="54">
                  <c:v>116.33384751522503</c:v>
                </c:pt>
                <c:pt idx="55">
                  <c:v>117.49799112467089</c:v>
                </c:pt>
                <c:pt idx="56">
                  <c:v>118.60985035748185</c:v>
                </c:pt>
                <c:pt idx="57">
                  <c:v>119.67210107895936</c:v>
                </c:pt>
                <c:pt idx="58">
                  <c:v>120.6879102080028</c:v>
                </c:pt>
                <c:pt idx="59">
                  <c:v>121.66098699703799</c:v>
                </c:pt>
                <c:pt idx="60">
                  <c:v>122.59564121618881</c:v>
                </c:pt>
                <c:pt idx="61">
                  <c:v>123.49684928820119</c:v>
                </c:pt>
                <c:pt idx="62">
                  <c:v>124.37032956323519</c:v>
                </c:pt>
                <c:pt idx="63">
                  <c:v>125.22262807458239</c:v>
                </c:pt>
                <c:pt idx="64">
                  <c:v>126.0612162717228</c:v>
                </c:pt>
                <c:pt idx="65">
                  <c:v>126.8946023766228</c:v>
                </c:pt>
                <c:pt idx="66">
                  <c:v>127.73245813599119</c:v>
                </c:pt>
                <c:pt idx="67">
                  <c:v>128.5857628196172</c:v>
                </c:pt>
                <c:pt idx="68">
                  <c:v>129.46696630049041</c:v>
                </c:pt>
                <c:pt idx="69">
                  <c:v>130.390172879532</c:v>
                </c:pt>
                <c:pt idx="70">
                  <c:v>131.3713470836712</c:v>
                </c:pt>
                <c:pt idx="71">
                  <c:v>132.42854181185641</c:v>
                </c:pt>
                <c:pt idx="72">
                  <c:v>133.58214768660241</c:v>
                </c:pt>
                <c:pt idx="73">
                  <c:v>134.85515991606002</c:v>
                </c:pt>
                <c:pt idx="74">
                  <c:v>136.27345481371918</c:v>
                </c:pt>
                <c:pt idx="75">
                  <c:v>137.86606148410681</c:v>
                </c:pt>
                <c:pt idx="76">
                  <c:v>139.6654037199288</c:v>
                </c:pt>
                <c:pt idx="77">
                  <c:v>141.70747079243401</c:v>
                </c:pt>
                <c:pt idx="78">
                  <c:v>144.0318503363724</c:v>
                </c:pt>
                <c:pt idx="79">
                  <c:v>146.68151691401758</c:v>
                </c:pt>
                <c:pt idx="80">
                  <c:v>149.70220820325599</c:v>
                </c:pt>
                <c:pt idx="81">
                  <c:v>153.1411245821148</c:v>
                </c:pt>
                <c:pt idx="82">
                  <c:v>157.04453709038401</c:v>
                </c:pt>
                <c:pt idx="83">
                  <c:v>161.453650569882</c:v>
                </c:pt>
                <c:pt idx="84">
                  <c:v>166.3976885671488</c:v>
                </c:pt>
                <c:pt idx="85">
                  <c:v>171.88255030713481</c:v>
                </c:pt>
                <c:pt idx="86">
                  <c:v>177.87236865039958</c:v>
                </c:pt>
                <c:pt idx="87">
                  <c:v>184.25954793720359</c:v>
                </c:pt>
                <c:pt idx="88">
                  <c:v>190.8157089840804</c:v>
                </c:pt>
                <c:pt idx="89">
                  <c:v>197.1098599909584</c:v>
                </c:pt>
                <c:pt idx="90">
                  <c:v>202.74485878127882</c:v>
                </c:pt>
                <c:pt idx="91">
                  <c:v>208.5035863953444</c:v>
                </c:pt>
                <c:pt idx="92">
                  <c:v>214.72846536031201</c:v>
                </c:pt>
                <c:pt idx="93">
                  <c:v>221.5282946100792</c:v>
                </c:pt>
                <c:pt idx="94">
                  <c:v>229.0594972382568</c:v>
                </c:pt>
                <c:pt idx="95">
                  <c:v>237.5607260185584</c:v>
                </c:pt>
                <c:pt idx="96">
                  <c:v>247.42790486594882</c:v>
                </c:pt>
                <c:pt idx="97">
                  <c:v>259.40798929562879</c:v>
                </c:pt>
                <c:pt idx="98">
                  <c:v>275.27532064351919</c:v>
                </c:pt>
                <c:pt idx="99">
                  <c:v>303.7633567910724</c:v>
                </c:pt>
              </c:numCache>
            </c:numRef>
          </c:val>
          <c:smooth val="1"/>
        </c:ser>
        <c:ser>
          <c:idx val="0"/>
          <c:order val="1"/>
          <c:spPr>
            <a:ln w="50800">
              <a:solidFill>
                <a:schemeClr val="tx1"/>
              </a:solidFill>
            </a:ln>
          </c:spPr>
          <c:marker>
            <c:symbol val="none"/>
          </c:marker>
          <c:val>
            <c:numRef>
              <c:f>DataG32!$C$6:$C$105</c:f>
              <c:numCache>
                <c:formatCode>#,##0</c:formatCode>
                <c:ptCount val="100"/>
                <c:pt idx="0">
                  <c:v>120</c:v>
                </c:pt>
                <c:pt idx="1">
                  <c:v>120</c:v>
                </c:pt>
                <c:pt idx="2">
                  <c:v>120</c:v>
                </c:pt>
                <c:pt idx="3">
                  <c:v>120</c:v>
                </c:pt>
                <c:pt idx="4">
                  <c:v>120</c:v>
                </c:pt>
                <c:pt idx="5">
                  <c:v>120</c:v>
                </c:pt>
                <c:pt idx="6">
                  <c:v>120</c:v>
                </c:pt>
                <c:pt idx="7">
                  <c:v>120</c:v>
                </c:pt>
                <c:pt idx="8">
                  <c:v>120</c:v>
                </c:pt>
                <c:pt idx="9">
                  <c:v>120</c:v>
                </c:pt>
                <c:pt idx="10">
                  <c:v>120</c:v>
                </c:pt>
                <c:pt idx="11">
                  <c:v>120</c:v>
                </c:pt>
                <c:pt idx="12">
                  <c:v>120</c:v>
                </c:pt>
                <c:pt idx="13">
                  <c:v>120</c:v>
                </c:pt>
                <c:pt idx="14">
                  <c:v>120</c:v>
                </c:pt>
                <c:pt idx="15">
                  <c:v>120</c:v>
                </c:pt>
                <c:pt idx="16">
                  <c:v>120</c:v>
                </c:pt>
                <c:pt idx="17">
                  <c:v>120</c:v>
                </c:pt>
                <c:pt idx="18">
                  <c:v>120</c:v>
                </c:pt>
                <c:pt idx="19">
                  <c:v>120</c:v>
                </c:pt>
                <c:pt idx="20">
                  <c:v>120</c:v>
                </c:pt>
                <c:pt idx="21">
                  <c:v>120</c:v>
                </c:pt>
                <c:pt idx="22">
                  <c:v>120</c:v>
                </c:pt>
                <c:pt idx="23">
                  <c:v>120</c:v>
                </c:pt>
                <c:pt idx="24">
                  <c:v>120</c:v>
                </c:pt>
                <c:pt idx="25">
                  <c:v>120</c:v>
                </c:pt>
                <c:pt idx="26">
                  <c:v>120</c:v>
                </c:pt>
                <c:pt idx="27">
                  <c:v>120</c:v>
                </c:pt>
                <c:pt idx="28">
                  <c:v>120</c:v>
                </c:pt>
                <c:pt idx="29">
                  <c:v>120</c:v>
                </c:pt>
                <c:pt idx="30">
                  <c:v>120</c:v>
                </c:pt>
                <c:pt idx="31">
                  <c:v>120</c:v>
                </c:pt>
                <c:pt idx="32">
                  <c:v>120</c:v>
                </c:pt>
                <c:pt idx="33">
                  <c:v>120</c:v>
                </c:pt>
                <c:pt idx="34">
                  <c:v>120</c:v>
                </c:pt>
                <c:pt idx="35">
                  <c:v>120</c:v>
                </c:pt>
                <c:pt idx="36">
                  <c:v>120</c:v>
                </c:pt>
                <c:pt idx="37">
                  <c:v>120</c:v>
                </c:pt>
                <c:pt idx="38">
                  <c:v>120</c:v>
                </c:pt>
                <c:pt idx="39">
                  <c:v>120</c:v>
                </c:pt>
                <c:pt idx="40">
                  <c:v>120</c:v>
                </c:pt>
                <c:pt idx="41">
                  <c:v>120</c:v>
                </c:pt>
                <c:pt idx="42">
                  <c:v>120</c:v>
                </c:pt>
                <c:pt idx="43">
                  <c:v>120</c:v>
                </c:pt>
                <c:pt idx="44">
                  <c:v>120</c:v>
                </c:pt>
                <c:pt idx="45">
                  <c:v>120</c:v>
                </c:pt>
                <c:pt idx="46">
                  <c:v>120</c:v>
                </c:pt>
                <c:pt idx="47">
                  <c:v>120</c:v>
                </c:pt>
                <c:pt idx="48">
                  <c:v>120</c:v>
                </c:pt>
                <c:pt idx="49">
                  <c:v>120</c:v>
                </c:pt>
                <c:pt idx="50">
                  <c:v>120</c:v>
                </c:pt>
                <c:pt idx="51">
                  <c:v>120</c:v>
                </c:pt>
                <c:pt idx="52">
                  <c:v>120</c:v>
                </c:pt>
                <c:pt idx="53">
                  <c:v>120</c:v>
                </c:pt>
                <c:pt idx="54">
                  <c:v>120</c:v>
                </c:pt>
                <c:pt idx="55">
                  <c:v>120</c:v>
                </c:pt>
                <c:pt idx="56">
                  <c:v>120</c:v>
                </c:pt>
                <c:pt idx="57">
                  <c:v>120</c:v>
                </c:pt>
                <c:pt idx="58">
                  <c:v>120</c:v>
                </c:pt>
                <c:pt idx="59">
                  <c:v>120</c:v>
                </c:pt>
                <c:pt idx="60">
                  <c:v>120</c:v>
                </c:pt>
                <c:pt idx="61">
                  <c:v>120</c:v>
                </c:pt>
                <c:pt idx="62">
                  <c:v>120</c:v>
                </c:pt>
                <c:pt idx="63">
                  <c:v>120</c:v>
                </c:pt>
                <c:pt idx="64">
                  <c:v>120</c:v>
                </c:pt>
                <c:pt idx="65">
                  <c:v>120</c:v>
                </c:pt>
                <c:pt idx="66">
                  <c:v>120</c:v>
                </c:pt>
                <c:pt idx="67">
                  <c:v>120</c:v>
                </c:pt>
                <c:pt idx="68">
                  <c:v>120</c:v>
                </c:pt>
                <c:pt idx="69">
                  <c:v>120</c:v>
                </c:pt>
                <c:pt idx="70">
                  <c:v>120</c:v>
                </c:pt>
                <c:pt idx="71">
                  <c:v>120</c:v>
                </c:pt>
                <c:pt idx="72">
                  <c:v>120</c:v>
                </c:pt>
                <c:pt idx="73">
                  <c:v>120</c:v>
                </c:pt>
                <c:pt idx="74">
                  <c:v>120</c:v>
                </c:pt>
                <c:pt idx="75">
                  <c:v>120</c:v>
                </c:pt>
                <c:pt idx="76">
                  <c:v>120</c:v>
                </c:pt>
                <c:pt idx="77">
                  <c:v>120</c:v>
                </c:pt>
                <c:pt idx="78">
                  <c:v>120</c:v>
                </c:pt>
                <c:pt idx="79">
                  <c:v>120</c:v>
                </c:pt>
                <c:pt idx="80">
                  <c:v>120</c:v>
                </c:pt>
                <c:pt idx="81">
                  <c:v>120</c:v>
                </c:pt>
                <c:pt idx="82">
                  <c:v>120</c:v>
                </c:pt>
                <c:pt idx="83">
                  <c:v>120</c:v>
                </c:pt>
                <c:pt idx="84">
                  <c:v>120</c:v>
                </c:pt>
                <c:pt idx="85">
                  <c:v>120</c:v>
                </c:pt>
                <c:pt idx="86">
                  <c:v>120</c:v>
                </c:pt>
                <c:pt idx="87">
                  <c:v>120</c:v>
                </c:pt>
                <c:pt idx="88">
                  <c:v>120</c:v>
                </c:pt>
                <c:pt idx="89">
                  <c:v>120</c:v>
                </c:pt>
                <c:pt idx="90">
                  <c:v>120</c:v>
                </c:pt>
                <c:pt idx="91">
                  <c:v>120</c:v>
                </c:pt>
                <c:pt idx="92">
                  <c:v>120</c:v>
                </c:pt>
                <c:pt idx="93">
                  <c:v>120</c:v>
                </c:pt>
                <c:pt idx="94">
                  <c:v>120</c:v>
                </c:pt>
                <c:pt idx="95">
                  <c:v>120</c:v>
                </c:pt>
                <c:pt idx="96">
                  <c:v>120</c:v>
                </c:pt>
                <c:pt idx="97">
                  <c:v>120</c:v>
                </c:pt>
                <c:pt idx="98">
                  <c:v>120</c:v>
                </c:pt>
                <c:pt idx="99">
                  <c:v>120</c:v>
                </c:pt>
              </c:numCache>
            </c:numRef>
          </c:val>
          <c:smooth val="0"/>
        </c:ser>
        <c:dLbls>
          <c:showLegendKey val="0"/>
          <c:showVal val="0"/>
          <c:showCatName val="0"/>
          <c:showSerName val="0"/>
          <c:showPercent val="0"/>
          <c:showBubbleSize val="0"/>
        </c:dLbls>
        <c:marker val="1"/>
        <c:smooth val="0"/>
        <c:axId val="691910968"/>
        <c:axId val="691911360"/>
      </c:lineChart>
      <c:catAx>
        <c:axId val="691910968"/>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Percentile</a:t>
                </a:r>
                <a:r>
                  <a:rPr lang="fr-FR" sz="1200" baseline="0"/>
                  <a:t> de la répartition de l'investissement total reçu au cours de la scolarité</a:t>
                </a:r>
                <a:endParaRPr lang="fr-FR" sz="1200"/>
              </a:p>
            </c:rich>
          </c:tx>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11360"/>
        <c:crossesAt val="0"/>
        <c:auto val="1"/>
        <c:lblAlgn val="ctr"/>
        <c:lblOffset val="100"/>
        <c:tickLblSkip val="5"/>
        <c:tickMarkSkip val="5"/>
        <c:noMultiLvlLbl val="0"/>
      </c:catAx>
      <c:valAx>
        <c:axId val="691911360"/>
        <c:scaling>
          <c:orientation val="minMax"/>
          <c:max val="310"/>
          <c:min val="0"/>
        </c:scaling>
        <c:delete val="0"/>
        <c:axPos val="l"/>
        <c:majorGridlines>
          <c:spPr>
            <a:ln w="12700">
              <a:solidFill>
                <a:srgbClr val="000000"/>
              </a:solidFill>
              <a:prstDash val="sysDash"/>
            </a:ln>
          </c:spPr>
        </c:majorGridlines>
        <c:title>
          <c:tx>
            <c:rich>
              <a:bodyPr/>
              <a:lstStyle/>
              <a:p>
                <a:pPr>
                  <a:defRPr sz="1300"/>
                </a:pPr>
                <a:r>
                  <a:rPr lang="fr-FR" sz="1200"/>
                  <a:t>Investissement</a:t>
                </a:r>
                <a:r>
                  <a:rPr lang="fr-FR" sz="1200" baseline="0"/>
                  <a:t> éducatif public total reçu par l'élève au cours de sa scolarité (de la maternelle au supérieur) (milliers d'euros 2020)</a:t>
                </a:r>
                <a:endParaRPr lang="fr-FR" sz="1200"/>
              </a:p>
            </c:rich>
          </c:tx>
          <c:layout>
            <c:manualLayout>
              <c:xMode val="edge"/>
              <c:yMode val="edge"/>
              <c:x val="6.9494572776626047E-3"/>
              <c:y val="1.2919733835202446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10968"/>
        <c:crosses val="autoZero"/>
        <c:crossBetween val="midCat"/>
        <c:majorUnit val="50"/>
        <c:minorUnit val="5.000000000000001E-2"/>
      </c:valAx>
      <c:spPr>
        <a:solidFill>
          <a:schemeClr val="lt1"/>
        </a:solidFill>
        <a:ln w="25400" cap="flat" cmpd="sng" algn="ctr">
          <a:solidFill>
            <a:schemeClr val="dk1"/>
          </a:solidFill>
          <a:prstDash val="solid"/>
          <a:miter lim="800000"/>
        </a:ln>
        <a:effectLst/>
      </c:spPr>
    </c:plotArea>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700" b="1" i="0" u="none" strike="noStrike" kern="1200" baseline="0">
                <a:solidFill>
                  <a:srgbClr val="000000"/>
                </a:solidFill>
                <a:latin typeface="Arial"/>
                <a:ea typeface="Arial"/>
                <a:cs typeface="Arial"/>
              </a:defRPr>
            </a:pPr>
            <a:r>
              <a:rPr lang="fr-FR" sz="2000" baseline="0"/>
              <a:t>De la persistance du patriarcat au 21</a:t>
            </a:r>
            <a:r>
              <a:rPr lang="fr-FR" sz="2000" baseline="30000"/>
              <a:t>e</a:t>
            </a:r>
            <a:r>
              <a:rPr lang="fr-FR" sz="2000" baseline="0"/>
              <a:t> siècle</a:t>
            </a:r>
            <a:endParaRPr lang="fr-FR" sz="2000"/>
          </a:p>
        </c:rich>
      </c:tx>
      <c:layout>
        <c:manualLayout>
          <c:xMode val="edge"/>
          <c:yMode val="edge"/>
          <c:x val="0.23673432726646879"/>
          <c:y val="1.708233123579218E-4"/>
        </c:manualLayout>
      </c:layout>
      <c:overlay val="0"/>
      <c:spPr>
        <a:noFill/>
        <a:ln w="25400">
          <a:noFill/>
        </a:ln>
        <a:effectLst/>
      </c:spPr>
    </c:title>
    <c:autoTitleDeleted val="0"/>
    <c:plotArea>
      <c:layout>
        <c:manualLayout>
          <c:layoutTarget val="inner"/>
          <c:xMode val="edge"/>
          <c:yMode val="edge"/>
          <c:x val="9.4659653199087812E-2"/>
          <c:y val="5.0360755114815671E-2"/>
          <c:w val="0.872826685598727"/>
          <c:h val="0.77034527064869995"/>
        </c:manualLayout>
      </c:layout>
      <c:lineChart>
        <c:grouping val="standard"/>
        <c:varyColors val="0"/>
        <c:ser>
          <c:idx val="0"/>
          <c:order val="0"/>
          <c:tx>
            <c:v>Top 50%</c:v>
          </c:tx>
          <c:spPr>
            <a:ln w="44450" cap="rnd" cmpd="sng" algn="ctr">
              <a:solidFill>
                <a:srgbClr val="00B050"/>
              </a:solidFill>
              <a:prstDash val="solid"/>
              <a:round/>
            </a:ln>
            <a:effectLst/>
          </c:spPr>
          <c:marker>
            <c:symbol val="diamond"/>
            <c:size val="10"/>
            <c:spPr>
              <a:solidFill>
                <a:srgbClr val="00B050"/>
              </a:solidFill>
              <a:ln w="25400" cap="flat" cmpd="sng" algn="ctr">
                <a:solidFill>
                  <a:srgbClr val="00B050"/>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DataG33!$C$7:$C$69</c:f>
              <c:numCache>
                <c:formatCode>0%</c:formatCode>
                <c:ptCount val="63"/>
                <c:pt idx="0">
                  <c:v>0.3061901330947876</c:v>
                </c:pt>
                <c:pt idx="5">
                  <c:v>0.32052356004714966</c:v>
                </c:pt>
                <c:pt idx="9">
                  <c:v>0.31906849145889282</c:v>
                </c:pt>
                <c:pt idx="14">
                  <c:v>0.36625555157661438</c:v>
                </c:pt>
                <c:pt idx="18">
                  <c:v>0.37834477424621582</c:v>
                </c:pt>
                <c:pt idx="21">
                  <c:v>0.3817562460899353</c:v>
                </c:pt>
                <c:pt idx="24">
                  <c:v>0.388792484998703</c:v>
                </c:pt>
                <c:pt idx="25">
                  <c:v>0.39267149567604065</c:v>
                </c:pt>
                <c:pt idx="26">
                  <c:v>0.39860323071479797</c:v>
                </c:pt>
                <c:pt idx="27">
                  <c:v>0.39940479397773743</c:v>
                </c:pt>
                <c:pt idx="28">
                  <c:v>0.39587843418121338</c:v>
                </c:pt>
                <c:pt idx="29">
                  <c:v>0.39539334177970886</c:v>
                </c:pt>
                <c:pt idx="30">
                  <c:v>0.39561054110527039</c:v>
                </c:pt>
                <c:pt idx="31">
                  <c:v>0.39216920733451843</c:v>
                </c:pt>
                <c:pt idx="32">
                  <c:v>0.39293038845062256</c:v>
                </c:pt>
                <c:pt idx="33">
                  <c:v>0.39692851901054382</c:v>
                </c:pt>
                <c:pt idx="34">
                  <c:v>0.39926937222480774</c:v>
                </c:pt>
                <c:pt idx="35">
                  <c:v>0.39877676963806152</c:v>
                </c:pt>
                <c:pt idx="36">
                  <c:v>0.3992118239402771</c:v>
                </c:pt>
                <c:pt idx="37">
                  <c:v>0.40304651856422424</c:v>
                </c:pt>
                <c:pt idx="38">
                  <c:v>0.40367329120635986</c:v>
                </c:pt>
                <c:pt idx="39">
                  <c:v>0.4123116135597229</c:v>
                </c:pt>
                <c:pt idx="40">
                  <c:v>0.41489002108573914</c:v>
                </c:pt>
                <c:pt idx="41">
                  <c:v>0.41239681839942932</c:v>
                </c:pt>
                <c:pt idx="42">
                  <c:v>0.41687151789665222</c:v>
                </c:pt>
                <c:pt idx="43">
                  <c:v>0.41463416814804077</c:v>
                </c:pt>
                <c:pt idx="44">
                  <c:v>0.41687151789665222</c:v>
                </c:pt>
                <c:pt idx="45">
                  <c:v>0.42499999999999999</c:v>
                </c:pt>
                <c:pt idx="50">
                  <c:v>0.43510997891426084</c:v>
                </c:pt>
              </c:numCache>
            </c:numRef>
          </c:val>
          <c:smooth val="1"/>
          <c:extLst xmlns:c16r2="http://schemas.microsoft.com/office/drawing/2015/06/chart">
            <c:ext xmlns:c16="http://schemas.microsoft.com/office/drawing/2014/chart" uri="{C3380CC4-5D6E-409C-BE32-E72D297353CC}">
              <c16:uniqueId val="{00000000-CA93-419F-9209-AC3C3DBBD48C}"/>
            </c:ext>
          </c:extLst>
        </c:ser>
        <c:ser>
          <c:idx val="2"/>
          <c:order val="1"/>
          <c:tx>
            <c:v>Top 10%</c:v>
          </c:tx>
          <c:spPr>
            <a:ln w="41275" cap="rnd" cmpd="sng" algn="ctr">
              <a:solidFill>
                <a:srgbClr val="FF0000"/>
              </a:solidFill>
              <a:prstDash val="solid"/>
              <a:round/>
            </a:ln>
            <a:effectLst/>
          </c:spPr>
          <c:marker>
            <c:symbol val="triangle"/>
            <c:size val="8"/>
            <c:spPr>
              <a:solidFill>
                <a:srgbClr val="FF0000"/>
              </a:solidFill>
              <a:ln w="25400" cap="flat" cmpd="sng" algn="ctr">
                <a:solidFill>
                  <a:srgbClr val="FF0000"/>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DataG33!$D$7:$D$69</c:f>
              <c:numCache>
                <c:formatCode>0%</c:formatCode>
                <c:ptCount val="63"/>
                <c:pt idx="0">
                  <c:v>0.17208753526210785</c:v>
                </c:pt>
                <c:pt idx="5">
                  <c:v>0.18740288913249969</c:v>
                </c:pt>
                <c:pt idx="9">
                  <c:v>0.1680670827627182</c:v>
                </c:pt>
                <c:pt idx="14">
                  <c:v>0.18954020738601685</c:v>
                </c:pt>
                <c:pt idx="18">
                  <c:v>0.2443537563085556</c:v>
                </c:pt>
                <c:pt idx="20">
                  <c:v>0.25727838277816772</c:v>
                </c:pt>
                <c:pt idx="21">
                  <c:v>0.24822202324867249</c:v>
                </c:pt>
                <c:pt idx="24">
                  <c:v>0.24543957412242889</c:v>
                </c:pt>
                <c:pt idx="25">
                  <c:v>0.25807297229766846</c:v>
                </c:pt>
                <c:pt idx="26">
                  <c:v>0.25748845934867859</c:v>
                </c:pt>
                <c:pt idx="27">
                  <c:v>0.25995582342147827</c:v>
                </c:pt>
                <c:pt idx="28">
                  <c:v>0.25853252410888672</c:v>
                </c:pt>
                <c:pt idx="29">
                  <c:v>0.2547970712184906</c:v>
                </c:pt>
                <c:pt idx="30">
                  <c:v>0.25422415137290955</c:v>
                </c:pt>
                <c:pt idx="31">
                  <c:v>0.2514910101890564</c:v>
                </c:pt>
                <c:pt idx="32">
                  <c:v>0.25532490015029907</c:v>
                </c:pt>
                <c:pt idx="33">
                  <c:v>0.26610815525054932</c:v>
                </c:pt>
                <c:pt idx="34">
                  <c:v>0.26911234855651855</c:v>
                </c:pt>
                <c:pt idx="35">
                  <c:v>0.26955628395080566</c:v>
                </c:pt>
                <c:pt idx="36">
                  <c:v>0.2710053026676178</c:v>
                </c:pt>
                <c:pt idx="37">
                  <c:v>0.27924850583076477</c:v>
                </c:pt>
                <c:pt idx="38">
                  <c:v>0.27660790085792542</c:v>
                </c:pt>
                <c:pt idx="39">
                  <c:v>0.2858218252658844</c:v>
                </c:pt>
                <c:pt idx="40">
                  <c:v>0.29304948449134827</c:v>
                </c:pt>
                <c:pt idx="41">
                  <c:v>0.29279518127441406</c:v>
                </c:pt>
                <c:pt idx="42">
                  <c:v>0.29504081606864929</c:v>
                </c:pt>
                <c:pt idx="43">
                  <c:v>0.29391799867153168</c:v>
                </c:pt>
                <c:pt idx="44">
                  <c:v>0.29504081606864929</c:v>
                </c:pt>
                <c:pt idx="45">
                  <c:v>0.31</c:v>
                </c:pt>
                <c:pt idx="50">
                  <c:v>0.32695051550865173</c:v>
                </c:pt>
              </c:numCache>
            </c:numRef>
          </c:val>
          <c:smooth val="0"/>
          <c:extLst xmlns:c16r2="http://schemas.microsoft.com/office/drawing/2015/06/chart">
            <c:ext xmlns:c16="http://schemas.microsoft.com/office/drawing/2014/chart" uri="{C3380CC4-5D6E-409C-BE32-E72D297353CC}">
              <c16:uniqueId val="{00000001-CA93-419F-9209-AC3C3DBBD48C}"/>
            </c:ext>
          </c:extLst>
        </c:ser>
        <c:ser>
          <c:idx val="3"/>
          <c:order val="2"/>
          <c:tx>
            <c:v>Top 1%</c:v>
          </c:tx>
          <c:spPr>
            <a:ln w="41275" cap="rnd" cmpd="sng" algn="ctr">
              <a:solidFill>
                <a:schemeClr val="accent2"/>
              </a:solidFill>
              <a:prstDash val="solid"/>
              <a:round/>
            </a:ln>
            <a:effectLst/>
          </c:spPr>
          <c:marker>
            <c:symbol val="x"/>
            <c:size val="7"/>
            <c:spPr>
              <a:solidFill>
                <a:schemeClr val="accent2"/>
              </a:solidFill>
              <a:ln w="25400" cap="flat" cmpd="sng" algn="ctr">
                <a:solidFill>
                  <a:schemeClr val="accent2"/>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DataG33!$E$7:$E$69</c:f>
              <c:numCache>
                <c:formatCode>0%</c:formatCode>
                <c:ptCount val="63"/>
                <c:pt idx="0">
                  <c:v>6.3052751123905182E-2</c:v>
                </c:pt>
                <c:pt idx="5">
                  <c:v>7.0531643927097321E-2</c:v>
                </c:pt>
                <c:pt idx="9">
                  <c:v>7.3407739400863647E-2</c:v>
                </c:pt>
                <c:pt idx="14">
                  <c:v>7.5785443186759949E-2</c:v>
                </c:pt>
                <c:pt idx="24">
                  <c:v>9.68923419713974E-2</c:v>
                </c:pt>
                <c:pt idx="25">
                  <c:v>0.10461765593290299</c:v>
                </c:pt>
                <c:pt idx="26">
                  <c:v>0.10168270766735077</c:v>
                </c:pt>
                <c:pt idx="27">
                  <c:v>0.10957876592874527</c:v>
                </c:pt>
                <c:pt idx="28">
                  <c:v>0.10566704720258713</c:v>
                </c:pt>
                <c:pt idx="29">
                  <c:v>0.11081793159246445</c:v>
                </c:pt>
                <c:pt idx="30">
                  <c:v>0.11280430108308792</c:v>
                </c:pt>
                <c:pt idx="31">
                  <c:v>0.12548729777336121</c:v>
                </c:pt>
                <c:pt idx="32">
                  <c:v>0.12901550531387329</c:v>
                </c:pt>
                <c:pt idx="33">
                  <c:v>0.12705574929714203</c:v>
                </c:pt>
                <c:pt idx="34">
                  <c:v>0.13793042302131653</c:v>
                </c:pt>
                <c:pt idx="35">
                  <c:v>0.13745605945587158</c:v>
                </c:pt>
                <c:pt idx="36">
                  <c:v>0.14290212094783783</c:v>
                </c:pt>
                <c:pt idx="37">
                  <c:v>0.14754045009613037</c:v>
                </c:pt>
                <c:pt idx="38">
                  <c:v>0.1501186341047287</c:v>
                </c:pt>
                <c:pt idx="39">
                  <c:v>0.14905709028244019</c:v>
                </c:pt>
                <c:pt idx="40">
                  <c:v>0.15733553469181061</c:v>
                </c:pt>
                <c:pt idx="41">
                  <c:v>0.16201323270797729</c:v>
                </c:pt>
                <c:pt idx="42">
                  <c:v>0.16411982476711273</c:v>
                </c:pt>
                <c:pt idx="43">
                  <c:v>0.16306652873754501</c:v>
                </c:pt>
                <c:pt idx="44">
                  <c:v>0.16411982476711273</c:v>
                </c:pt>
                <c:pt idx="45">
                  <c:v>0.17499999999999999</c:v>
                </c:pt>
                <c:pt idx="50">
                  <c:v>0.19266446530818937</c:v>
                </c:pt>
              </c:numCache>
            </c:numRef>
          </c:val>
          <c:smooth val="0"/>
          <c:extLst xmlns:c16r2="http://schemas.microsoft.com/office/drawing/2015/06/chart">
            <c:ext xmlns:c16="http://schemas.microsoft.com/office/drawing/2014/chart" uri="{C3380CC4-5D6E-409C-BE32-E72D297353CC}">
              <c16:uniqueId val="{00000002-CA93-419F-9209-AC3C3DBBD48C}"/>
            </c:ext>
          </c:extLst>
        </c:ser>
        <c:ser>
          <c:idx val="4"/>
          <c:order val="3"/>
          <c:tx>
            <c:v>Top 0.1%</c:v>
          </c:tx>
          <c:spPr>
            <a:ln w="41275" cap="rnd" cmpd="sng" algn="ctr">
              <a:solidFill>
                <a:schemeClr val="accent5"/>
              </a:solidFill>
              <a:prstDash val="solid"/>
              <a:round/>
            </a:ln>
            <a:effectLst/>
          </c:spPr>
          <c:marker>
            <c:symbol val="star"/>
            <c:size val="7"/>
            <c:spPr>
              <a:solidFill>
                <a:schemeClr val="accent5"/>
              </a:solidFill>
              <a:ln w="25400" cap="flat" cmpd="sng" algn="ctr">
                <a:solidFill>
                  <a:schemeClr val="accent5"/>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DataG33!$F$7:$F$69</c:f>
              <c:numCache>
                <c:formatCode>0%</c:formatCode>
                <c:ptCount val="63"/>
                <c:pt idx="0">
                  <c:v>5.4830748587846756E-2</c:v>
                </c:pt>
                <c:pt idx="5">
                  <c:v>7.4492290616035461E-2</c:v>
                </c:pt>
                <c:pt idx="9">
                  <c:v>7.7245920896530151E-2</c:v>
                </c:pt>
                <c:pt idx="14">
                  <c:v>7.7042475342750549E-2</c:v>
                </c:pt>
                <c:pt idx="18">
                  <c:v>7.763681560754776E-2</c:v>
                </c:pt>
                <c:pt idx="24">
                  <c:v>6.7989811301231384E-2</c:v>
                </c:pt>
                <c:pt idx="25">
                  <c:v>6.8534933030605316E-2</c:v>
                </c:pt>
                <c:pt idx="26">
                  <c:v>7.6629228889942169E-2</c:v>
                </c:pt>
                <c:pt idx="27">
                  <c:v>7.9897791147232056E-2</c:v>
                </c:pt>
                <c:pt idx="28">
                  <c:v>7.7921539545059204E-2</c:v>
                </c:pt>
                <c:pt idx="29">
                  <c:v>8.414042741060257E-2</c:v>
                </c:pt>
                <c:pt idx="30">
                  <c:v>8.9177004992961884E-2</c:v>
                </c:pt>
                <c:pt idx="31">
                  <c:v>9.8661482334136963E-2</c:v>
                </c:pt>
                <c:pt idx="32">
                  <c:v>9.6578158438205719E-2</c:v>
                </c:pt>
                <c:pt idx="33">
                  <c:v>9.4920121133327484E-2</c:v>
                </c:pt>
                <c:pt idx="34">
                  <c:v>0.10539531707763672</c:v>
                </c:pt>
                <c:pt idx="35">
                  <c:v>0.10274919867515564</c:v>
                </c:pt>
                <c:pt idx="36">
                  <c:v>0.10173287987709045</c:v>
                </c:pt>
                <c:pt idx="37">
                  <c:v>0.11055198311805725</c:v>
                </c:pt>
                <c:pt idx="38">
                  <c:v>0.10745919495820999</c:v>
                </c:pt>
                <c:pt idx="39">
                  <c:v>0.10637355595827103</c:v>
                </c:pt>
                <c:pt idx="40">
                  <c:v>0.10958811640739441</c:v>
                </c:pt>
                <c:pt idx="41">
                  <c:v>0.11547795683145523</c:v>
                </c:pt>
                <c:pt idx="42">
                  <c:v>0.11996550858020782</c:v>
                </c:pt>
                <c:pt idx="43">
                  <c:v>0.11772173270583153</c:v>
                </c:pt>
                <c:pt idx="44">
                  <c:v>0.11996550858020782</c:v>
                </c:pt>
                <c:pt idx="45">
                  <c:v>0.125</c:v>
                </c:pt>
                <c:pt idx="50">
                  <c:v>0.14041188359260559</c:v>
                </c:pt>
              </c:numCache>
            </c:numRef>
          </c:val>
          <c:smooth val="0"/>
          <c:extLst xmlns:c16r2="http://schemas.microsoft.com/office/drawing/2015/06/chart">
            <c:ext xmlns:c16="http://schemas.microsoft.com/office/drawing/2014/chart" uri="{C3380CC4-5D6E-409C-BE32-E72D297353CC}">
              <c16:uniqueId val="{00000003-CA93-419F-9209-AC3C3DBBD48C}"/>
            </c:ext>
          </c:extLst>
        </c:ser>
        <c:dLbls>
          <c:showLegendKey val="0"/>
          <c:showVal val="0"/>
          <c:showCatName val="0"/>
          <c:showSerName val="0"/>
          <c:showPercent val="0"/>
          <c:showBubbleSize val="0"/>
        </c:dLbls>
        <c:marker val="1"/>
        <c:smooth val="0"/>
        <c:axId val="691912928"/>
        <c:axId val="691913712"/>
      </c:lineChart>
      <c:catAx>
        <c:axId val="691912928"/>
        <c:scaling>
          <c:orientation val="minMax"/>
        </c:scaling>
        <c:delete val="0"/>
        <c:axPos val="b"/>
        <c:majorGridlines>
          <c:spPr>
            <a:ln w="12700" cap="flat" cmpd="sng" algn="ctr">
              <a:solidFill>
                <a:schemeClr val="tx1"/>
              </a:solidFill>
              <a:prstDash val="sysDash"/>
              <a:round/>
            </a:ln>
            <a:effectLst/>
          </c:spPr>
        </c:majorGridlines>
        <c:numFmt formatCode="General"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691913712"/>
        <c:crossesAt val="0"/>
        <c:auto val="1"/>
        <c:lblAlgn val="ctr"/>
        <c:lblOffset val="100"/>
        <c:tickLblSkip val="5"/>
        <c:tickMarkSkip val="5"/>
        <c:noMultiLvlLbl val="0"/>
      </c:catAx>
      <c:valAx>
        <c:axId val="691913712"/>
        <c:scaling>
          <c:orientation val="minMax"/>
          <c:max val="0.54"/>
          <c:min val="0"/>
        </c:scaling>
        <c:delete val="0"/>
        <c:axPos val="l"/>
        <c:majorGridlines>
          <c:spPr>
            <a:ln w="12700" cap="flat" cmpd="sng" algn="ctr">
              <a:solidFill>
                <a:srgbClr val="000000"/>
              </a:solidFill>
              <a:prstDash val="sysDash"/>
              <a:round/>
            </a:ln>
            <a:effectLst/>
          </c:spPr>
        </c:majorGridlines>
        <c:title>
          <c:tx>
            <c:rich>
              <a:bodyPr/>
              <a:lstStyle/>
              <a:p>
                <a:pPr>
                  <a:defRPr/>
                </a:pPr>
                <a:r>
                  <a:rPr lang="fr-FR" sz="1300"/>
                  <a:t>Proportion</a:t>
                </a:r>
                <a:r>
                  <a:rPr lang="fr-FR" sz="1300" baseline="0"/>
                  <a:t> de femmes parmi les hauts revenus en France</a:t>
                </a:r>
                <a:endParaRPr lang="fr-FR" sz="1300"/>
              </a:p>
            </c:rich>
          </c:tx>
          <c:layout>
            <c:manualLayout>
              <c:xMode val="edge"/>
              <c:yMode val="edge"/>
              <c:x val="6.8306010928961803E-4"/>
              <c:y val="0.12696636246828999"/>
            </c:manualLayout>
          </c:layout>
          <c:overlay val="0"/>
        </c:title>
        <c:numFmt formatCode="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691912928"/>
        <c:crosses val="autoZero"/>
        <c:crossBetween val="midCat"/>
        <c:majorUnit val="0.05"/>
      </c:valAx>
      <c:spPr>
        <a:solidFill>
          <a:schemeClr val="bg1"/>
        </a:solidFill>
        <a:ln w="25400">
          <a:solidFill>
            <a:schemeClr val="tx1"/>
          </a:solidFill>
        </a:ln>
        <a:effectLst/>
      </c:spPr>
    </c:plotArea>
    <c:plotVisOnly val="1"/>
    <c:dispBlanksAs val="span"/>
    <c:showDLblsOverMax val="0"/>
  </c:chart>
  <c:spPr>
    <a:noFill/>
    <a:ln w="9525"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La discrimination positive en Inde, 1950-2020</a:t>
            </a:r>
            <a:endParaRPr lang="fr-FR" sz="1800" b="0" baseline="0">
              <a:latin typeface="Arial" panose="020B0604020202020204" pitchFamily="34" charset="0"/>
              <a:cs typeface="Arial" panose="020B0604020202020204" pitchFamily="34" charset="0"/>
            </a:endParaRPr>
          </a:p>
        </c:rich>
      </c:tx>
      <c:layout>
        <c:manualLayout>
          <c:xMode val="edge"/>
          <c:yMode val="edge"/>
          <c:x val="0.22675784251431882"/>
          <c:y val="2.203281288119053E-3"/>
        </c:manualLayout>
      </c:layout>
      <c:overlay val="0"/>
      <c:spPr>
        <a:noFill/>
        <a:ln w="25400">
          <a:noFill/>
        </a:ln>
      </c:spPr>
    </c:title>
    <c:autoTitleDeleted val="0"/>
    <c:plotArea>
      <c:layout>
        <c:manualLayout>
          <c:layoutTarget val="inner"/>
          <c:xMode val="edge"/>
          <c:yMode val="edge"/>
          <c:x val="9.4599660088082904E-2"/>
          <c:y val="5.4419551009051499E-2"/>
          <c:w val="0.87198296434755396"/>
          <c:h val="0.71492157821838798"/>
        </c:manualLayout>
      </c:layout>
      <c:lineChart>
        <c:grouping val="standard"/>
        <c:varyColors val="0"/>
        <c:ser>
          <c:idx val="3"/>
          <c:order val="0"/>
          <c:tx>
            <c:v>Total des classes bénéficiant de quotas (OBC + SC + ST)</c:v>
          </c:tx>
          <c:spPr>
            <a:ln w="41275">
              <a:solidFill>
                <a:srgbClr val="C00000"/>
              </a:solidFill>
            </a:ln>
          </c:spPr>
          <c:marker>
            <c:symbol val="circle"/>
            <c:size val="10"/>
            <c:spPr>
              <a:solidFill>
                <a:srgbClr val="C00000"/>
              </a:solidFill>
              <a:ln>
                <a:solidFill>
                  <a:srgbClr val="C00000"/>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DataG34!$F$6:$F$76</c:f>
              <c:numCache>
                <c:formatCode>General</c:formatCode>
                <c:ptCount val="71"/>
                <c:pt idx="31" formatCode="0.0%">
                  <c:v>0.58499999999999996</c:v>
                </c:pt>
                <c:pt idx="41" formatCode="0.0%">
                  <c:v>0.59599999999999997</c:v>
                </c:pt>
                <c:pt idx="49" formatCode="0.0%">
                  <c:v>0.60230000000000006</c:v>
                </c:pt>
                <c:pt idx="54" formatCode="0.0%">
                  <c:v>0.65339999999999998</c:v>
                </c:pt>
                <c:pt idx="59" formatCode="0.0%">
                  <c:v>0.66549999999999998</c:v>
                </c:pt>
                <c:pt idx="61" formatCode="0.0%">
                  <c:v>0.69259999999999999</c:v>
                </c:pt>
                <c:pt idx="64" formatCode="0.0%">
                  <c:v>0.69059999999999999</c:v>
                </c:pt>
                <c:pt idx="68" formatCode="0.0%">
                  <c:v>0.69059999999999999</c:v>
                </c:pt>
              </c:numCache>
            </c:numRef>
          </c:val>
          <c:smooth val="0"/>
        </c:ser>
        <c:ser>
          <c:idx val="4"/>
          <c:order val="1"/>
          <c:tx>
            <c:v>Other backward classes (OBC)</c:v>
          </c:tx>
          <c:spPr>
            <a:ln w="41275">
              <a:solidFill>
                <a:schemeClr val="accent4"/>
              </a:solidFill>
            </a:ln>
          </c:spPr>
          <c:marker>
            <c:spPr>
              <a:solidFill>
                <a:schemeClr val="accent4"/>
              </a:solidFill>
              <a:ln>
                <a:solidFill>
                  <a:schemeClr val="accent4"/>
                </a:solidFill>
              </a:ln>
            </c:spPr>
          </c:marker>
          <c:val>
            <c:numRef>
              <c:f>DataG34!$E$6:$E$76</c:f>
              <c:numCache>
                <c:formatCode>0.0%</c:formatCode>
                <c:ptCount val="71"/>
                <c:pt idx="31">
                  <c:v>0.35</c:v>
                </c:pt>
                <c:pt idx="41">
                  <c:v>0.35</c:v>
                </c:pt>
                <c:pt idx="49">
                  <c:v>0.35730000000000001</c:v>
                </c:pt>
                <c:pt idx="54">
                  <c:v>0.40939999999999999</c:v>
                </c:pt>
                <c:pt idx="59">
                  <c:v>0.41749999999999998</c:v>
                </c:pt>
                <c:pt idx="61">
                  <c:v>0.44059999999999999</c:v>
                </c:pt>
                <c:pt idx="64">
                  <c:v>0.43859999999999999</c:v>
                </c:pt>
                <c:pt idx="68">
                  <c:v>0.43859999999999999</c:v>
                </c:pt>
              </c:numCache>
            </c:numRef>
          </c:val>
          <c:smooth val="0"/>
        </c:ser>
        <c:ser>
          <c:idx val="2"/>
          <c:order val="2"/>
          <c:tx>
            <c:v>Scheduled castes &amp; tribes (SC + ST)</c:v>
          </c:tx>
          <c:spPr>
            <a:ln w="41275">
              <a:solidFill>
                <a:schemeClr val="accent6"/>
              </a:solidFill>
            </a:ln>
          </c:spPr>
          <c:marker>
            <c:symbol val="triangle"/>
            <c:size val="11"/>
            <c:spPr>
              <a:solidFill>
                <a:schemeClr val="accent6"/>
              </a:solidFill>
              <a:ln>
                <a:solidFill>
                  <a:schemeClr val="accent6"/>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DataG34!$D$6:$D$76</c:f>
              <c:numCache>
                <c:formatCode>0.0%</c:formatCode>
                <c:ptCount val="71"/>
                <c:pt idx="1">
                  <c:v>0.20929999999999999</c:v>
                </c:pt>
                <c:pt idx="11">
                  <c:v>0.216</c:v>
                </c:pt>
                <c:pt idx="21">
                  <c:v>0.215</c:v>
                </c:pt>
                <c:pt idx="31">
                  <c:v>0.23499999999999999</c:v>
                </c:pt>
                <c:pt idx="33">
                  <c:v>0.23499999999999999</c:v>
                </c:pt>
                <c:pt idx="37">
                  <c:v>0.24049999999999999</c:v>
                </c:pt>
                <c:pt idx="41">
                  <c:v>0.246</c:v>
                </c:pt>
                <c:pt idx="43">
                  <c:v>0.246</c:v>
                </c:pt>
                <c:pt idx="49">
                  <c:v>0.245</c:v>
                </c:pt>
                <c:pt idx="51">
                  <c:v>0.24399999999999999</c:v>
                </c:pt>
                <c:pt idx="54">
                  <c:v>0.24399999999999999</c:v>
                </c:pt>
                <c:pt idx="59">
                  <c:v>0.248</c:v>
                </c:pt>
                <c:pt idx="61">
                  <c:v>0.252</c:v>
                </c:pt>
                <c:pt idx="64">
                  <c:v>0.252</c:v>
                </c:pt>
                <c:pt idx="68">
                  <c:v>0.252</c:v>
                </c:pt>
              </c:numCache>
            </c:numRef>
          </c:val>
          <c:smooth val="0"/>
        </c:ser>
        <c:ser>
          <c:idx val="1"/>
          <c:order val="3"/>
          <c:tx>
            <c:v>Schedules castes (SC)</c:v>
          </c:tx>
          <c:spPr>
            <a:ln w="41275">
              <a:solidFill>
                <a:schemeClr val="accent5"/>
              </a:solidFill>
            </a:ln>
          </c:spPr>
          <c:marker>
            <c:symbol val="triangle"/>
            <c:size val="11"/>
            <c:spPr>
              <a:solidFill>
                <a:schemeClr val="accent5"/>
              </a:solidFill>
              <a:ln>
                <a:solidFill>
                  <a:schemeClr val="accent5"/>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DataG34!$C$6:$C$76</c:f>
              <c:numCache>
                <c:formatCode>0.0%</c:formatCode>
                <c:ptCount val="71"/>
                <c:pt idx="1">
                  <c:v>0.14699999999999999</c:v>
                </c:pt>
                <c:pt idx="11">
                  <c:v>0.14699999999999999</c:v>
                </c:pt>
                <c:pt idx="21">
                  <c:v>0.14599999999999999</c:v>
                </c:pt>
                <c:pt idx="31">
                  <c:v>0.157</c:v>
                </c:pt>
                <c:pt idx="33">
                  <c:v>0.157</c:v>
                </c:pt>
                <c:pt idx="37">
                  <c:v>0.161</c:v>
                </c:pt>
                <c:pt idx="41">
                  <c:v>0.16500000000000001</c:v>
                </c:pt>
                <c:pt idx="43">
                  <c:v>0.16500000000000001</c:v>
                </c:pt>
                <c:pt idx="49">
                  <c:v>0.16350000000000001</c:v>
                </c:pt>
                <c:pt idx="51">
                  <c:v>0.16200000000000001</c:v>
                </c:pt>
                <c:pt idx="54">
                  <c:v>0.16200000000000001</c:v>
                </c:pt>
                <c:pt idx="59">
                  <c:v>0.16400000000000001</c:v>
                </c:pt>
                <c:pt idx="61">
                  <c:v>0.16600000000000001</c:v>
                </c:pt>
                <c:pt idx="64">
                  <c:v>0.16600000000000001</c:v>
                </c:pt>
                <c:pt idx="68">
                  <c:v>0.16600000000000001</c:v>
                </c:pt>
              </c:numCache>
            </c:numRef>
          </c:val>
          <c:smooth val="0"/>
        </c:ser>
        <c:ser>
          <c:idx val="0"/>
          <c:order val="4"/>
          <c:tx>
            <c:v>Scheduled tribes (ST)</c:v>
          </c:tx>
          <c:spPr>
            <a:ln w="41275">
              <a:solidFill>
                <a:schemeClr val="accent2"/>
              </a:solidFill>
            </a:ln>
          </c:spPr>
          <c:marker>
            <c:symbol val="circle"/>
            <c:size val="11"/>
            <c:spPr>
              <a:solidFill>
                <a:schemeClr val="accent2"/>
              </a:solidFill>
              <a:ln>
                <a:solidFill>
                  <a:schemeClr val="accent2"/>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DataG34!$B$6:$B$76</c:f>
              <c:numCache>
                <c:formatCode>0.0%</c:formatCode>
                <c:ptCount val="71"/>
                <c:pt idx="1">
                  <c:v>6.2300000000000001E-2</c:v>
                </c:pt>
                <c:pt idx="11">
                  <c:v>6.9000000000000006E-2</c:v>
                </c:pt>
                <c:pt idx="21">
                  <c:v>6.9000000000000006E-2</c:v>
                </c:pt>
                <c:pt idx="31">
                  <c:v>7.8E-2</c:v>
                </c:pt>
                <c:pt idx="33">
                  <c:v>7.8E-2</c:v>
                </c:pt>
                <c:pt idx="37">
                  <c:v>7.9500000000000001E-2</c:v>
                </c:pt>
                <c:pt idx="41">
                  <c:v>8.1000000000000003E-2</c:v>
                </c:pt>
                <c:pt idx="43">
                  <c:v>8.1000000000000003E-2</c:v>
                </c:pt>
                <c:pt idx="49">
                  <c:v>8.1499999999999989E-2</c:v>
                </c:pt>
                <c:pt idx="51">
                  <c:v>8.199999999999999E-2</c:v>
                </c:pt>
                <c:pt idx="54">
                  <c:v>8.199999999999999E-2</c:v>
                </c:pt>
                <c:pt idx="59">
                  <c:v>8.3999999999999991E-2</c:v>
                </c:pt>
                <c:pt idx="61">
                  <c:v>8.5999999999999993E-2</c:v>
                </c:pt>
                <c:pt idx="64">
                  <c:v>8.5999999999999993E-2</c:v>
                </c:pt>
                <c:pt idx="68">
                  <c:v>8.5999999999999993E-2</c:v>
                </c:pt>
              </c:numCache>
            </c:numRef>
          </c:val>
          <c:smooth val="0"/>
        </c:ser>
        <c:dLbls>
          <c:showLegendKey val="0"/>
          <c:showVal val="0"/>
          <c:showCatName val="0"/>
          <c:showSerName val="0"/>
          <c:showPercent val="0"/>
          <c:showBubbleSize val="0"/>
        </c:dLbls>
        <c:marker val="1"/>
        <c:smooth val="0"/>
        <c:axId val="691917240"/>
        <c:axId val="691925864"/>
      </c:lineChart>
      <c:catAx>
        <c:axId val="69191724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25864"/>
        <c:crossesAt val="0"/>
        <c:auto val="1"/>
        <c:lblAlgn val="ctr"/>
        <c:lblOffset val="100"/>
        <c:tickLblSkip val="10"/>
        <c:tickMarkSkip val="10"/>
        <c:noMultiLvlLbl val="0"/>
      </c:catAx>
      <c:valAx>
        <c:axId val="691925864"/>
        <c:scaling>
          <c:orientation val="minMax"/>
          <c:max val="0.75"/>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dans la population indienne totale</a:t>
                </a:r>
                <a:endParaRPr lang="fr-FR" sz="1200"/>
              </a:p>
            </c:rich>
          </c:tx>
          <c:layout>
            <c:manualLayout>
              <c:xMode val="edge"/>
              <c:yMode val="edge"/>
              <c:x val="6.9583297642569399E-3"/>
              <c:y val="0.21930855508408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17240"/>
        <c:crosses val="autoZero"/>
        <c:crossBetween val="midCat"/>
        <c:majorUnit val="0.05"/>
      </c:valAx>
      <c:spPr>
        <a:noFill/>
        <a:ln w="25400">
          <a:solidFill>
            <a:schemeClr val="tx1"/>
          </a:solidFill>
        </a:ln>
      </c:spPr>
    </c:plotArea>
    <c:legend>
      <c:legendPos val="l"/>
      <c:layout>
        <c:manualLayout>
          <c:xMode val="edge"/>
          <c:yMode val="edge"/>
          <c:x val="0.163283547364729"/>
          <c:y val="0.14334555993699666"/>
          <c:w val="0.29621125105785201"/>
          <c:h val="0.330959147698637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Discrimination et inégalités en perspective comparative </a:t>
            </a:r>
            <a:endParaRPr lang="fr-FR" sz="1800" b="0" baseline="0">
              <a:latin typeface="Arial" panose="020B0604020202020204" pitchFamily="34" charset="0"/>
              <a:cs typeface="Arial" panose="020B0604020202020204" pitchFamily="34" charset="0"/>
            </a:endParaRPr>
          </a:p>
        </c:rich>
      </c:tx>
      <c:layout>
        <c:manualLayout>
          <c:xMode val="edge"/>
          <c:yMode val="edge"/>
          <c:x val="0.20176385855614778"/>
          <c:y val="2.203281288119053E-3"/>
        </c:manualLayout>
      </c:layout>
      <c:overlay val="0"/>
      <c:spPr>
        <a:noFill/>
        <a:ln w="25400">
          <a:noFill/>
        </a:ln>
      </c:spPr>
    </c:title>
    <c:autoTitleDeleted val="0"/>
    <c:plotArea>
      <c:layout>
        <c:manualLayout>
          <c:layoutTarget val="inner"/>
          <c:xMode val="edge"/>
          <c:yMode val="edge"/>
          <c:x val="8.7644065631864596E-2"/>
          <c:y val="5.4419551009051499E-2"/>
          <c:w val="0.87893853513712805"/>
          <c:h val="0.71492157821838798"/>
        </c:manualLayout>
      </c:layout>
      <c:lineChart>
        <c:grouping val="standard"/>
        <c:varyColors val="0"/>
        <c:ser>
          <c:idx val="0"/>
          <c:order val="0"/>
          <c:tx>
            <c:v>Inde: revenu moyen Basses castes (SC+ST)/Reste de la population</c:v>
          </c:tx>
          <c:spPr>
            <a:ln w="41275">
              <a:solidFill>
                <a:schemeClr val="accent2"/>
              </a:solidFill>
            </a:ln>
          </c:spPr>
          <c:marker>
            <c:symbol val="circle"/>
            <c:size val="11"/>
            <c:spPr>
              <a:solidFill>
                <a:schemeClr val="accent2"/>
              </a:solidFill>
              <a:ln>
                <a:solidFill>
                  <a:schemeClr val="accent2"/>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DataG35!$B$5:$B$75</c:f>
              <c:numCache>
                <c:formatCode>0.0%</c:formatCode>
                <c:ptCount val="71"/>
                <c:pt idx="0">
                  <c:v>0.56553015833930143</c:v>
                </c:pt>
                <c:pt idx="11">
                  <c:v>0.55504455215054493</c:v>
                </c:pt>
                <c:pt idx="21">
                  <c:v>0.63891544454625282</c:v>
                </c:pt>
                <c:pt idx="31">
                  <c:v>0.714260863815386</c:v>
                </c:pt>
                <c:pt idx="33">
                  <c:v>0.714260863815386</c:v>
                </c:pt>
                <c:pt idx="37">
                  <c:v>0.7187711188503576</c:v>
                </c:pt>
                <c:pt idx="43">
                  <c:v>0.71701775623054198</c:v>
                </c:pt>
                <c:pt idx="49">
                  <c:v>0.70537527485722384</c:v>
                </c:pt>
                <c:pt idx="54">
                  <c:v>0.69364164206867029</c:v>
                </c:pt>
                <c:pt idx="59">
                  <c:v>0.70091363122684591</c:v>
                </c:pt>
                <c:pt idx="61">
                  <c:v>0.70386162441454359</c:v>
                </c:pt>
                <c:pt idx="64">
                  <c:v>0.74339834048875097</c:v>
                </c:pt>
                <c:pt idx="70">
                  <c:v>0.74339834048875097</c:v>
                </c:pt>
              </c:numCache>
            </c:numRef>
          </c:val>
          <c:smooth val="0"/>
        </c:ser>
        <c:ser>
          <c:idx val="1"/>
          <c:order val="1"/>
          <c:tx>
            <c:v>Etats-Unis: revenu moyen Noirs/Blancs</c:v>
          </c:tx>
          <c:spPr>
            <a:ln w="41275">
              <a:solidFill>
                <a:schemeClr val="accent5"/>
              </a:solidFill>
            </a:ln>
          </c:spPr>
          <c:marker>
            <c:symbol val="triangle"/>
            <c:size val="11"/>
            <c:spPr>
              <a:solidFill>
                <a:schemeClr val="accent5"/>
              </a:solidFill>
              <a:ln>
                <a:solidFill>
                  <a:schemeClr val="accent5"/>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DataG35!$C$5:$C$75</c:f>
              <c:numCache>
                <c:formatCode>0.0%</c:formatCode>
                <c:ptCount val="71"/>
                <c:pt idx="0">
                  <c:v>0.53883449411236017</c:v>
                </c:pt>
                <c:pt idx="10">
                  <c:v>0.52285542690393316</c:v>
                </c:pt>
                <c:pt idx="20">
                  <c:v>0.58637716603351553</c:v>
                </c:pt>
                <c:pt idx="30">
                  <c:v>0.62241966591213571</c:v>
                </c:pt>
                <c:pt idx="40">
                  <c:v>0.59576625218150081</c:v>
                </c:pt>
                <c:pt idx="50">
                  <c:v>0.59699269521164</c:v>
                </c:pt>
                <c:pt idx="57">
                  <c:v>0.58924565549147478</c:v>
                </c:pt>
                <c:pt idx="60">
                  <c:v>0.56918690119155035</c:v>
                </c:pt>
                <c:pt idx="64">
                  <c:v>0.55789060450573835</c:v>
                </c:pt>
                <c:pt idx="70">
                  <c:v>0.55789060450573835</c:v>
                </c:pt>
              </c:numCache>
            </c:numRef>
          </c:val>
          <c:smooth val="0"/>
        </c:ser>
        <c:ser>
          <c:idx val="2"/>
          <c:order val="2"/>
          <c:tx>
            <c:v>Afrique du Sud: revenu moyen Noirs/Blancs</c:v>
          </c:tx>
          <c:spPr>
            <a:ln w="41275">
              <a:solidFill>
                <a:schemeClr val="accent6"/>
              </a:solidFill>
            </a:ln>
          </c:spPr>
          <c:marker>
            <c:symbol val="triangle"/>
            <c:size val="11"/>
            <c:spPr>
              <a:solidFill>
                <a:schemeClr val="accent6"/>
              </a:solidFill>
              <a:ln>
                <a:solidFill>
                  <a:schemeClr val="accent6"/>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DataG35!$D$5:$D$75</c:f>
              <c:numCache>
                <c:formatCode>0.0%</c:formatCode>
                <c:ptCount val="71"/>
                <c:pt idx="0">
                  <c:v>8.8999999999999996E-2</c:v>
                </c:pt>
                <c:pt idx="6">
                  <c:v>8.5999999999999993E-2</c:v>
                </c:pt>
                <c:pt idx="10">
                  <c:v>8.1000000000000003E-2</c:v>
                </c:pt>
                <c:pt idx="20">
                  <c:v>6.8000000000000005E-2</c:v>
                </c:pt>
                <c:pt idx="25">
                  <c:v>8.5999999999999993E-2</c:v>
                </c:pt>
                <c:pt idx="30">
                  <c:v>8.5000000000000006E-2</c:v>
                </c:pt>
                <c:pt idx="37">
                  <c:v>8.5000000000000006E-2</c:v>
                </c:pt>
                <c:pt idx="42">
                  <c:v>0.109</c:v>
                </c:pt>
                <c:pt idx="45">
                  <c:v>0.13500000000000001</c:v>
                </c:pt>
                <c:pt idx="50">
                  <c:v>0.159</c:v>
                </c:pt>
                <c:pt idx="58">
                  <c:v>0.13</c:v>
                </c:pt>
                <c:pt idx="64">
                  <c:v>0.18</c:v>
                </c:pt>
                <c:pt idx="70">
                  <c:v>0.18</c:v>
                </c:pt>
              </c:numCache>
            </c:numRef>
          </c:val>
          <c:smooth val="0"/>
        </c:ser>
        <c:dLbls>
          <c:showLegendKey val="0"/>
          <c:showVal val="0"/>
          <c:showCatName val="0"/>
          <c:showSerName val="0"/>
          <c:showPercent val="0"/>
          <c:showBubbleSize val="0"/>
        </c:dLbls>
        <c:marker val="1"/>
        <c:smooth val="0"/>
        <c:axId val="691923512"/>
        <c:axId val="691918808"/>
      </c:lineChart>
      <c:catAx>
        <c:axId val="6919235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18808"/>
        <c:crossesAt val="0"/>
        <c:auto val="1"/>
        <c:lblAlgn val="ctr"/>
        <c:lblOffset val="100"/>
        <c:tickLblSkip val="10"/>
        <c:tickMarkSkip val="10"/>
        <c:noMultiLvlLbl val="0"/>
      </c:catAx>
      <c:valAx>
        <c:axId val="691918808"/>
        <c:scaling>
          <c:orientation val="minMax"/>
          <c:max val="0.8"/>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23512"/>
        <c:crosses val="autoZero"/>
        <c:crossBetween val="midCat"/>
        <c:majorUnit val="0.1"/>
      </c:valAx>
      <c:spPr>
        <a:noFill/>
        <a:ln w="25400">
          <a:solidFill>
            <a:schemeClr val="tx1"/>
          </a:solidFill>
        </a:ln>
      </c:spPr>
    </c:plotArea>
    <c:legend>
      <c:legendPos val="l"/>
      <c:layout>
        <c:manualLayout>
          <c:xMode val="edge"/>
          <c:yMode val="edge"/>
          <c:x val="0.25092399827983303"/>
          <c:y val="0.34393256145636703"/>
          <c:w val="0.63147075376483697"/>
          <c:h val="0.2227777773833750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Les écarts de revenus entre pays 1820-2020:</a:t>
            </a:r>
          </a:p>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 la longue sortie du colonialisme</a:t>
            </a:r>
          </a:p>
        </c:rich>
      </c:tx>
      <c:layout>
        <c:manualLayout>
          <c:xMode val="edge"/>
          <c:yMode val="edge"/>
          <c:x val="0.24488296895525258"/>
          <c:y val="2.203281288119053E-3"/>
        </c:manualLayout>
      </c:layout>
      <c:overlay val="0"/>
      <c:spPr>
        <a:noFill/>
        <a:ln w="25400">
          <a:noFill/>
        </a:ln>
      </c:spPr>
    </c:title>
    <c:autoTitleDeleted val="0"/>
    <c:plotArea>
      <c:layout>
        <c:manualLayout>
          <c:layoutTarget val="inner"/>
          <c:xMode val="edge"/>
          <c:yMode val="edge"/>
          <c:x val="9.4599660088082918E-2"/>
          <c:y val="0.10178549646255185"/>
          <c:w val="0.87198296434755418"/>
          <c:h val="0.68109582172622929"/>
        </c:manualLayout>
      </c:layout>
      <c:lineChart>
        <c:grouping val="standard"/>
        <c:varyColors val="0"/>
        <c:ser>
          <c:idx val="0"/>
          <c:order val="0"/>
          <c:spPr>
            <a:ln w="34925">
              <a:solidFill>
                <a:schemeClr val="accent5"/>
              </a:solidFill>
            </a:ln>
          </c:spPr>
          <c:marker>
            <c:symbol val="triangle"/>
            <c:size val="10"/>
            <c:spPr>
              <a:solidFill>
                <a:schemeClr val="bg1"/>
              </a:solidFill>
              <a:ln>
                <a:solidFill>
                  <a:schemeClr val="accent5"/>
                </a:solidFill>
              </a:ln>
            </c:spPr>
          </c:marker>
          <c:cat>
            <c:numRef>
              <c:f>DataG36!$A$6:$A$206</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DataG36!$B$6:$B$206</c:f>
              <c:numCache>
                <c:formatCode>0.0</c:formatCode>
                <c:ptCount val="201"/>
                <c:pt idx="0">
                  <c:v>3.3728432655334473</c:v>
                </c:pt>
                <c:pt idx="30">
                  <c:v>4.3096160888671875</c:v>
                </c:pt>
                <c:pt idx="60">
                  <c:v>7.0200133323669434</c:v>
                </c:pt>
                <c:pt idx="80">
                  <c:v>9.2877769470214844</c:v>
                </c:pt>
                <c:pt idx="90">
                  <c:v>10.22260570526123</c:v>
                </c:pt>
                <c:pt idx="100">
                  <c:v>10.457064628601074</c:v>
                </c:pt>
                <c:pt idx="110">
                  <c:v>10.412376403808594</c:v>
                </c:pt>
                <c:pt idx="120">
                  <c:v>12.05125617980957</c:v>
                </c:pt>
                <c:pt idx="130">
                  <c:v>15.625182151794434</c:v>
                </c:pt>
                <c:pt idx="140">
                  <c:v>16.11132287979126</c:v>
                </c:pt>
                <c:pt idx="150">
                  <c:v>16.597463607788086</c:v>
                </c:pt>
                <c:pt idx="160">
                  <c:v>17.996501922607422</c:v>
                </c:pt>
                <c:pt idx="170">
                  <c:v>17.936006546020508</c:v>
                </c:pt>
                <c:pt idx="180">
                  <c:v>15.080427169799805</c:v>
                </c:pt>
                <c:pt idx="190">
                  <c:v>10.041045188903809</c:v>
                </c:pt>
                <c:pt idx="200">
                  <c:v>8.7253904342651367</c:v>
                </c:pt>
              </c:numCache>
            </c:numRef>
          </c:val>
          <c:smooth val="0"/>
        </c:ser>
        <c:dLbls>
          <c:showLegendKey val="0"/>
          <c:showVal val="0"/>
          <c:showCatName val="0"/>
          <c:showSerName val="0"/>
          <c:showPercent val="0"/>
          <c:showBubbleSize val="0"/>
        </c:dLbls>
        <c:marker val="1"/>
        <c:smooth val="0"/>
        <c:axId val="691919200"/>
        <c:axId val="691926648"/>
      </c:lineChart>
      <c:catAx>
        <c:axId val="6919192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26648"/>
        <c:crossesAt val="0"/>
        <c:auto val="1"/>
        <c:lblAlgn val="ctr"/>
        <c:lblOffset val="100"/>
        <c:tickLblSkip val="20"/>
        <c:tickMarkSkip val="10"/>
        <c:noMultiLvlLbl val="0"/>
      </c:catAx>
      <c:valAx>
        <c:axId val="691926648"/>
        <c:scaling>
          <c:logBase val="10"/>
          <c:orientation val="minMax"/>
          <c:max val="20"/>
          <c:min val="2"/>
        </c:scaling>
        <c:delete val="0"/>
        <c:axPos val="l"/>
        <c:majorGridlines>
          <c:spPr>
            <a:ln w="12700">
              <a:solidFill>
                <a:srgbClr val="000000"/>
              </a:solidFill>
              <a:prstDash val="sysDash"/>
            </a:ln>
          </c:spPr>
        </c:majorGridlines>
        <c:title>
          <c:tx>
            <c:rich>
              <a:bodyPr/>
              <a:lstStyle/>
              <a:p>
                <a:pPr>
                  <a:defRPr/>
                </a:pPr>
                <a:r>
                  <a:rPr lang="fr-FR" sz="1200"/>
                  <a:t>Ratio</a:t>
                </a:r>
                <a:r>
                  <a:rPr lang="fr-FR" sz="1200" baseline="0"/>
                  <a:t> entre les 10% les plus riches et les 50% les plus pauvres</a:t>
                </a:r>
                <a:endParaRPr lang="fr-FR" sz="1200"/>
              </a:p>
            </c:rich>
          </c:tx>
          <c:layout>
            <c:manualLayout>
              <c:xMode val="edge"/>
              <c:yMode val="edge"/>
              <c:x val="1.6679461942257216E-2"/>
              <c:y val="4.118488911078708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19200"/>
        <c:crosses val="autoZero"/>
        <c:crossBetween val="midCat"/>
        <c:majorUnit val="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Construction de l'Etat et libéralisation commerciale, 1970-2020</a:t>
            </a:r>
            <a:endParaRPr lang="fr-FR" sz="1800" b="0" baseline="0">
              <a:latin typeface="Arial" panose="020B0604020202020204" pitchFamily="34" charset="0"/>
              <a:cs typeface="Arial" panose="020B0604020202020204" pitchFamily="34" charset="0"/>
            </a:endParaRPr>
          </a:p>
        </c:rich>
      </c:tx>
      <c:layout>
        <c:manualLayout>
          <c:xMode val="edge"/>
          <c:yMode val="edge"/>
          <c:x val="0.15727012230446002"/>
          <c:y val="2.2031039901961339E-3"/>
        </c:manualLayout>
      </c:layout>
      <c:overlay val="0"/>
      <c:spPr>
        <a:noFill/>
        <a:ln w="25400">
          <a:noFill/>
        </a:ln>
      </c:spPr>
    </c:title>
    <c:autoTitleDeleted val="0"/>
    <c:plotArea>
      <c:layout>
        <c:manualLayout>
          <c:layoutTarget val="inner"/>
          <c:xMode val="edge"/>
          <c:yMode val="edge"/>
          <c:x val="9.55866668975794E-2"/>
          <c:y val="5.4421681738917101E-2"/>
          <c:w val="0.84279417635312504"/>
          <c:h val="0.694626459083861"/>
        </c:manualLayout>
      </c:layout>
      <c:lineChart>
        <c:grouping val="standard"/>
        <c:varyColors val="0"/>
        <c:ser>
          <c:idx val="1"/>
          <c:order val="0"/>
          <c:tx>
            <c:v>Pays à hauts revenus: recettes fiscales totales</c:v>
          </c:tx>
          <c:spPr>
            <a:ln w="41275">
              <a:solidFill>
                <a:schemeClr val="accent5"/>
              </a:solidFill>
            </a:ln>
          </c:spPr>
          <c:marker>
            <c:symbol val="circle"/>
            <c:size val="13"/>
            <c:spPr>
              <a:solidFill>
                <a:schemeClr val="accent5"/>
              </a:solidFill>
              <a:ln>
                <a:solidFill>
                  <a:schemeClr val="accent5"/>
                </a:solidFill>
              </a:ln>
            </c:spPr>
          </c:marker>
          <c:cat>
            <c:strRef>
              <c:f>DataG37!$A$6:$A$10</c:f>
              <c:strCache>
                <c:ptCount val="5"/>
                <c:pt idx="0">
                  <c:v>1970-1979</c:v>
                </c:pt>
                <c:pt idx="1">
                  <c:v>1980-1989</c:v>
                </c:pt>
                <c:pt idx="2">
                  <c:v>1990-1999</c:v>
                </c:pt>
                <c:pt idx="3">
                  <c:v>2000-2009</c:v>
                </c:pt>
                <c:pt idx="4">
                  <c:v>2010-2019</c:v>
                </c:pt>
              </c:strCache>
            </c:strRef>
          </c:cat>
          <c:val>
            <c:numRef>
              <c:f>DataG37!$B$6:$B$10</c:f>
              <c:numCache>
                <c:formatCode>0.0%</c:formatCode>
                <c:ptCount val="5"/>
                <c:pt idx="0">
                  <c:v>0.30499999999999999</c:v>
                </c:pt>
                <c:pt idx="1">
                  <c:v>0.35</c:v>
                </c:pt>
                <c:pt idx="2">
                  <c:v>0.38400000000000001</c:v>
                </c:pt>
                <c:pt idx="3">
                  <c:v>0.40500000000000003</c:v>
                </c:pt>
                <c:pt idx="4">
                  <c:v>0.40500000000000003</c:v>
                </c:pt>
              </c:numCache>
            </c:numRef>
          </c:val>
          <c:smooth val="0"/>
        </c:ser>
        <c:ser>
          <c:idx val="0"/>
          <c:order val="1"/>
          <c:tx>
            <c:v>dont taxes sur les échanges internationaux</c:v>
          </c:tx>
          <c:spPr>
            <a:ln w="31750">
              <a:solidFill>
                <a:schemeClr val="accent5"/>
              </a:solidFill>
              <a:prstDash val="sysDash"/>
            </a:ln>
          </c:spPr>
          <c:marker>
            <c:symbol val="circle"/>
            <c:size val="11"/>
            <c:spPr>
              <a:solidFill>
                <a:schemeClr val="accent5"/>
              </a:solidFill>
              <a:ln>
                <a:solidFill>
                  <a:schemeClr val="accent5"/>
                </a:solidFill>
              </a:ln>
            </c:spPr>
          </c:marker>
          <c:cat>
            <c:strRef>
              <c:f>DataG37!$A$6:$A$10</c:f>
              <c:strCache>
                <c:ptCount val="5"/>
                <c:pt idx="0">
                  <c:v>1970-1979</c:v>
                </c:pt>
                <c:pt idx="1">
                  <c:v>1980-1989</c:v>
                </c:pt>
                <c:pt idx="2">
                  <c:v>1990-1999</c:v>
                </c:pt>
                <c:pt idx="3">
                  <c:v>2000-2009</c:v>
                </c:pt>
                <c:pt idx="4">
                  <c:v>2010-2019</c:v>
                </c:pt>
              </c:strCache>
            </c:strRef>
          </c:cat>
          <c:val>
            <c:numRef>
              <c:f>DataG37!$C$6:$C$10</c:f>
              <c:numCache>
                <c:formatCode>0.0%</c:formatCode>
                <c:ptCount val="5"/>
                <c:pt idx="0">
                  <c:v>1.6E-2</c:v>
                </c:pt>
                <c:pt idx="1">
                  <c:v>1.0999999999999999E-2</c:v>
                </c:pt>
                <c:pt idx="2">
                  <c:v>6.0000000000000001E-3</c:v>
                </c:pt>
                <c:pt idx="3">
                  <c:v>4.0000000000000001E-3</c:v>
                </c:pt>
                <c:pt idx="4">
                  <c:v>3.0000000000000001E-3</c:v>
                </c:pt>
              </c:numCache>
            </c:numRef>
          </c:val>
          <c:smooth val="0"/>
        </c:ser>
        <c:ser>
          <c:idx val="4"/>
          <c:order val="2"/>
          <c:tx>
            <c:v>Pays à bas revenus: rececettes fiscales totales</c:v>
          </c:tx>
          <c:spPr>
            <a:ln w="44450">
              <a:solidFill>
                <a:schemeClr val="accent2"/>
              </a:solidFill>
            </a:ln>
          </c:spPr>
          <c:marker>
            <c:symbol val="circle"/>
            <c:size val="12"/>
            <c:spPr>
              <a:solidFill>
                <a:schemeClr val="accent2"/>
              </a:solidFill>
              <a:ln>
                <a:solidFill>
                  <a:schemeClr val="accent2"/>
                </a:solidFill>
              </a:ln>
            </c:spPr>
          </c:marker>
          <c:val>
            <c:numRef>
              <c:f>DataG37!$D$6:$D$10</c:f>
              <c:numCache>
                <c:formatCode>0.0%</c:formatCode>
                <c:ptCount val="5"/>
                <c:pt idx="0">
                  <c:v>0.156</c:v>
                </c:pt>
                <c:pt idx="1">
                  <c:v>0.151</c:v>
                </c:pt>
                <c:pt idx="2">
                  <c:v>0.13700000000000001</c:v>
                </c:pt>
                <c:pt idx="3">
                  <c:v>0.14899999999999999</c:v>
                </c:pt>
                <c:pt idx="4">
                  <c:v>0.14499999999999999</c:v>
                </c:pt>
              </c:numCache>
            </c:numRef>
          </c:val>
          <c:smooth val="0"/>
        </c:ser>
        <c:ser>
          <c:idx val="5"/>
          <c:order val="3"/>
          <c:tx>
            <c:v>dont taxes sur les échanges internationaux</c:v>
          </c:tx>
          <c:spPr>
            <a:ln w="25400">
              <a:solidFill>
                <a:schemeClr val="accent2"/>
              </a:solidFill>
              <a:prstDash val="sysDash"/>
            </a:ln>
          </c:spPr>
          <c:marker>
            <c:symbol val="circle"/>
            <c:size val="11"/>
            <c:spPr>
              <a:solidFill>
                <a:schemeClr val="accent2"/>
              </a:solidFill>
              <a:ln>
                <a:solidFill>
                  <a:schemeClr val="accent2"/>
                </a:solidFill>
              </a:ln>
            </c:spPr>
          </c:marker>
          <c:val>
            <c:numRef>
              <c:f>DataG37!$E$6:$E$10</c:f>
              <c:numCache>
                <c:formatCode>0.0%</c:formatCode>
                <c:ptCount val="5"/>
                <c:pt idx="0">
                  <c:v>5.8999999999999997E-2</c:v>
                </c:pt>
                <c:pt idx="1">
                  <c:v>5.2999999999999999E-2</c:v>
                </c:pt>
                <c:pt idx="2">
                  <c:v>3.9E-2</c:v>
                </c:pt>
                <c:pt idx="3">
                  <c:v>3.4000000000000002E-2</c:v>
                </c:pt>
                <c:pt idx="4">
                  <c:v>2.8000000000000001E-2</c:v>
                </c:pt>
              </c:numCache>
            </c:numRef>
          </c:val>
          <c:smooth val="0"/>
        </c:ser>
        <c:dLbls>
          <c:showLegendKey val="0"/>
          <c:showVal val="0"/>
          <c:showCatName val="0"/>
          <c:showSerName val="0"/>
          <c:showPercent val="0"/>
          <c:showBubbleSize val="0"/>
        </c:dLbls>
        <c:marker val="1"/>
        <c:smooth val="0"/>
        <c:axId val="691929000"/>
        <c:axId val="691922728"/>
      </c:lineChart>
      <c:catAx>
        <c:axId val="6919290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22728"/>
        <c:crossesAt val="0"/>
        <c:auto val="1"/>
        <c:lblAlgn val="ctr"/>
        <c:lblOffset val="100"/>
        <c:tickLblSkip val="1"/>
        <c:tickMarkSkip val="1"/>
        <c:noMultiLvlLbl val="0"/>
      </c:catAx>
      <c:valAx>
        <c:axId val="691922728"/>
        <c:scaling>
          <c:orientation val="minMax"/>
          <c:max val="0.45"/>
          <c:min val="0"/>
        </c:scaling>
        <c:delete val="0"/>
        <c:axPos val="l"/>
        <c:majorGridlines>
          <c:spPr>
            <a:ln w="12700">
              <a:solidFill>
                <a:srgbClr val="000000"/>
              </a:solidFill>
              <a:prstDash val="sysDash"/>
            </a:ln>
          </c:spPr>
        </c:majorGridlines>
        <c:title>
          <c:tx>
            <c:rich>
              <a:bodyPr/>
              <a:lstStyle/>
              <a:p>
                <a:pPr>
                  <a:defRPr/>
                </a:pPr>
                <a:r>
                  <a:rPr lang="fr-FR" sz="1200"/>
                  <a:t>Recettes</a:t>
                </a:r>
                <a:r>
                  <a:rPr lang="fr-FR" sz="1200" baseline="0"/>
                  <a:t> fiscales en % du produit intérieur brut</a:t>
                </a:r>
                <a:endParaRPr lang="fr-FR" sz="1200"/>
              </a:p>
            </c:rich>
          </c:tx>
          <c:layout>
            <c:manualLayout>
              <c:xMode val="edge"/>
              <c:yMode val="edge"/>
              <c:x val="4.1773771534932497E-3"/>
              <c:y val="0.12247097901532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29000"/>
        <c:crosses val="autoZero"/>
        <c:crossBetween val="midCat"/>
        <c:majorUnit val="0.05"/>
      </c:valAx>
      <c:spPr>
        <a:noFill/>
        <a:ln w="25400">
          <a:solidFill>
            <a:schemeClr val="tx1"/>
          </a:solidFill>
        </a:ln>
      </c:spPr>
    </c:plotArea>
    <c:legend>
      <c:legendPos val="l"/>
      <c:layout>
        <c:manualLayout>
          <c:xMode val="edge"/>
          <c:yMode val="edge"/>
          <c:x val="0.41088190933792501"/>
          <c:y val="0.20651140393258199"/>
          <c:w val="0.45259734709353899"/>
          <c:h val="0.28705306776979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800" baseline="0"/>
              <a:t>Flux entrants et sortants en Europe de l'Est, 2010-2018 </a:t>
            </a:r>
            <a:endParaRPr lang="fr-FR" sz="1800" b="0"/>
          </a:p>
        </c:rich>
      </c:tx>
      <c:layout>
        <c:manualLayout>
          <c:xMode val="edge"/>
          <c:yMode val="edge"/>
          <c:x val="0.19296189922980939"/>
          <c:y val="1.9273218462754919E-5"/>
        </c:manualLayout>
      </c:layout>
      <c:overlay val="0"/>
    </c:title>
    <c:autoTitleDeleted val="0"/>
    <c:plotArea>
      <c:layout>
        <c:manualLayout>
          <c:layoutTarget val="inner"/>
          <c:xMode val="edge"/>
          <c:yMode val="edge"/>
          <c:x val="8.3006229307114862E-2"/>
          <c:y val="6.4546809818148074E-2"/>
          <c:w val="0.91670592639664816"/>
          <c:h val="0.72919343392328051"/>
        </c:manualLayout>
      </c:layout>
      <c:barChart>
        <c:barDir val="col"/>
        <c:grouping val="clustered"/>
        <c:varyColors val="0"/>
        <c:ser>
          <c:idx val="0"/>
          <c:order val="0"/>
          <c:tx>
            <c:v>Flux entrant de transferts de l'UE</c:v>
          </c:tx>
          <c:spPr>
            <a:solidFill>
              <a:srgbClr val="00B050"/>
            </a:solidFill>
            <a:ln>
              <a:solidFill>
                <a:srgbClr val="00B050"/>
              </a:solidFill>
            </a:ln>
          </c:spPr>
          <c:invertIfNegative val="0"/>
          <c:cat>
            <c:strRef>
              <c:f>DataG38!$B$5:$E$5</c:f>
              <c:strCache>
                <c:ptCount val="4"/>
                <c:pt idx="0">
                  <c:v>Pologne</c:v>
                </c:pt>
                <c:pt idx="1">
                  <c:v>Hongrie</c:v>
                </c:pt>
                <c:pt idx="2">
                  <c:v>Rép.Tchèque</c:v>
                </c:pt>
                <c:pt idx="3">
                  <c:v>Slovaquie</c:v>
                </c:pt>
              </c:strCache>
            </c:strRef>
          </c:cat>
          <c:val>
            <c:numRef>
              <c:f>DataG38!$B$7:$E$7</c:f>
              <c:numCache>
                <c:formatCode>0.0%</c:formatCode>
                <c:ptCount val="4"/>
                <c:pt idx="0">
                  <c:v>2.6548431720620387E-2</c:v>
                </c:pt>
                <c:pt idx="1">
                  <c:v>4.0027562368520959E-2</c:v>
                </c:pt>
                <c:pt idx="2">
                  <c:v>1.9116625477949262E-2</c:v>
                </c:pt>
                <c:pt idx="3">
                  <c:v>2.181522553746023E-2</c:v>
                </c:pt>
              </c:numCache>
            </c:numRef>
          </c:val>
        </c:ser>
        <c:ser>
          <c:idx val="5"/>
          <c:order val="1"/>
          <c:tx>
            <c:v>Flux sortant de profits et autres revenus de la propriété</c:v>
          </c:tx>
          <c:spPr>
            <a:solidFill>
              <a:schemeClr val="accent2"/>
            </a:solidFill>
            <a:ln>
              <a:solidFill>
                <a:schemeClr val="accent2"/>
              </a:solidFill>
            </a:ln>
          </c:spPr>
          <c:invertIfNegative val="0"/>
          <c:cat>
            <c:strRef>
              <c:f>DataG38!$B$5:$E$5</c:f>
              <c:strCache>
                <c:ptCount val="4"/>
                <c:pt idx="0">
                  <c:v>Pologne</c:v>
                </c:pt>
                <c:pt idx="1">
                  <c:v>Hongrie</c:v>
                </c:pt>
                <c:pt idx="2">
                  <c:v>Rép.Tchèque</c:v>
                </c:pt>
                <c:pt idx="3">
                  <c:v>Slovaquie</c:v>
                </c:pt>
              </c:strCache>
            </c:strRef>
          </c:cat>
          <c:val>
            <c:numRef>
              <c:f>DataG38!$B$6:$E$6</c:f>
              <c:numCache>
                <c:formatCode>0.0%</c:formatCode>
                <c:ptCount val="4"/>
                <c:pt idx="0">
                  <c:v>4.7030819773178634E-2</c:v>
                </c:pt>
                <c:pt idx="1">
                  <c:v>7.1523325550081493E-2</c:v>
                </c:pt>
                <c:pt idx="2">
                  <c:v>7.6236417219160524E-2</c:v>
                </c:pt>
                <c:pt idx="3">
                  <c:v>4.2103837904066549E-2</c:v>
                </c:pt>
              </c:numCache>
            </c:numRef>
          </c:val>
        </c:ser>
        <c:dLbls>
          <c:showLegendKey val="0"/>
          <c:showVal val="0"/>
          <c:showCatName val="0"/>
          <c:showSerName val="0"/>
          <c:showPercent val="0"/>
          <c:showBubbleSize val="0"/>
        </c:dLbls>
        <c:gapWidth val="150"/>
        <c:axId val="691922336"/>
        <c:axId val="691926256"/>
        <c:extLst/>
      </c:barChart>
      <c:catAx>
        <c:axId val="691922336"/>
        <c:scaling>
          <c:orientation val="minMax"/>
        </c:scaling>
        <c:delete val="0"/>
        <c:axPos val="b"/>
        <c:numFmt formatCode="General" sourceLinked="0"/>
        <c:majorTickMark val="out"/>
        <c:minorTickMark val="none"/>
        <c:tickLblPos val="nextTo"/>
        <c:txPr>
          <a:bodyPr/>
          <a:lstStyle/>
          <a:p>
            <a:pPr>
              <a:defRPr sz="1400" b="1" i="0">
                <a:latin typeface="Arial"/>
              </a:defRPr>
            </a:pPr>
            <a:endParaRPr lang="fr-FR"/>
          </a:p>
        </c:txPr>
        <c:crossAx val="691926256"/>
        <c:crosses val="autoZero"/>
        <c:auto val="1"/>
        <c:lblAlgn val="ctr"/>
        <c:lblOffset val="100"/>
        <c:noMultiLvlLbl val="0"/>
      </c:catAx>
      <c:valAx>
        <c:axId val="691926256"/>
        <c:scaling>
          <c:orientation val="minMax"/>
          <c:max val="8.0000000000000016E-2"/>
          <c:min val="0"/>
        </c:scaling>
        <c:delete val="0"/>
        <c:axPos val="l"/>
        <c:majorGridlines/>
        <c:title>
          <c:tx>
            <c:rich>
              <a:bodyPr/>
              <a:lstStyle/>
              <a:p>
                <a:pPr>
                  <a:defRPr/>
                </a:pPr>
                <a:r>
                  <a:rPr lang="fr-FR" sz="1300" b="0">
                    <a:latin typeface="Arial" panose="020B0604020202020204" pitchFamily="34" charset="0"/>
                    <a:cs typeface="Arial" panose="020B0604020202020204" pitchFamily="34" charset="0"/>
                  </a:rPr>
                  <a:t>Flux</a:t>
                </a:r>
                <a:r>
                  <a:rPr lang="fr-FR" sz="1300" b="0" baseline="0">
                    <a:latin typeface="Arial" panose="020B0604020202020204" pitchFamily="34" charset="0"/>
                    <a:cs typeface="Arial" panose="020B0604020202020204" pitchFamily="34" charset="0"/>
                  </a:rPr>
                  <a:t> annuels moyens 2010-2018 (% PIB</a:t>
                </a:r>
                <a:r>
                  <a:rPr lang="fr-FR" baseline="0"/>
                  <a:t>)</a:t>
                </a:r>
                <a:endParaRPr lang="fr-FR"/>
              </a:p>
            </c:rich>
          </c:tx>
          <c:layout>
            <c:manualLayout>
              <c:xMode val="edge"/>
              <c:yMode val="edge"/>
              <c:x val="1.1596385771360752E-3"/>
              <c:y val="0.12980490934954794"/>
            </c:manualLayout>
          </c:layout>
          <c:overlay val="0"/>
        </c:title>
        <c:numFmt formatCode="0%" sourceLinked="0"/>
        <c:majorTickMark val="out"/>
        <c:minorTickMark val="none"/>
        <c:tickLblPos val="nextTo"/>
        <c:txPr>
          <a:bodyPr/>
          <a:lstStyle/>
          <a:p>
            <a:pPr>
              <a:defRPr sz="1500" b="0" i="0">
                <a:latin typeface="Arial"/>
              </a:defRPr>
            </a:pPr>
            <a:endParaRPr lang="fr-FR"/>
          </a:p>
        </c:txPr>
        <c:crossAx val="691922336"/>
        <c:crosses val="autoZero"/>
        <c:crossBetween val="between"/>
        <c:majorUnit val="1.0000000000000002E-2"/>
      </c:valAx>
      <c:spPr>
        <a:ln w="28575">
          <a:solidFill>
            <a:schemeClr val="tx1"/>
          </a:solidFill>
        </a:ln>
      </c:spPr>
    </c:plotArea>
    <c:legend>
      <c:legendPos val="t"/>
      <c:legendEntry>
        <c:idx val="0"/>
        <c:txPr>
          <a:bodyPr/>
          <a:lstStyle/>
          <a:p>
            <a:pPr>
              <a:defRPr sz="1400">
                <a:latin typeface="Arial" panose="020B0604020202020204" pitchFamily="34" charset="0"/>
                <a:cs typeface="Arial" panose="020B0604020202020204" pitchFamily="34" charset="0"/>
              </a:defRPr>
            </a:pPr>
            <a:endParaRPr lang="fr-FR"/>
          </a:p>
        </c:txPr>
      </c:legendEntry>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9.0662039707294528E-2"/>
          <c:y val="0.10513378980343899"/>
          <c:w val="0.33052010533833986"/>
          <c:h val="0.17773070167111457"/>
        </c:manualLayout>
      </c:layout>
      <c:overlay val="0"/>
      <c:spPr>
        <a:solidFill>
          <a:sysClr val="window" lastClr="FFFFFF"/>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15875">
      <a:noFill/>
    </a:ln>
  </c:sp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La chute de la part de la propriété publique, 1978-2020</a:t>
            </a:r>
            <a:endParaRPr lang="fr-FR" sz="1800" b="0" baseline="0">
              <a:latin typeface="Arial" panose="020B0604020202020204" pitchFamily="34" charset="0"/>
              <a:cs typeface="Arial" panose="020B0604020202020204" pitchFamily="34" charset="0"/>
            </a:endParaRPr>
          </a:p>
        </c:rich>
      </c:tx>
      <c:layout>
        <c:manualLayout>
          <c:xMode val="edge"/>
          <c:yMode val="edge"/>
          <c:x val="0.18264341537239162"/>
          <c:y val="2.2031039901961339E-3"/>
        </c:manualLayout>
      </c:layout>
      <c:overlay val="0"/>
      <c:spPr>
        <a:noFill/>
        <a:ln w="25400">
          <a:noFill/>
        </a:ln>
      </c:spPr>
    </c:title>
    <c:autoTitleDeleted val="0"/>
    <c:plotArea>
      <c:layout>
        <c:manualLayout>
          <c:layoutTarget val="inner"/>
          <c:xMode val="edge"/>
          <c:yMode val="edge"/>
          <c:x val="9.181755878058967E-2"/>
          <c:y val="5.666796212349013E-2"/>
          <c:w val="0.87476512244520843"/>
          <c:h val="0.72389979546911609"/>
        </c:manualLayout>
      </c:layout>
      <c:lineChart>
        <c:grouping val="standard"/>
        <c:varyColors val="0"/>
        <c:ser>
          <c:idx val="0"/>
          <c:order val="0"/>
          <c:tx>
            <c:v>Chine</c:v>
          </c:tx>
          <c:spPr>
            <a:ln w="41275">
              <a:solidFill>
                <a:srgbClr val="FF0000"/>
              </a:solidFill>
            </a:ln>
          </c:spPr>
          <c:marker>
            <c:symbol val="circle"/>
            <c:size val="9"/>
            <c:spPr>
              <a:solidFill>
                <a:srgbClr val="FF0000"/>
              </a:solidFill>
              <a:ln>
                <a:solidFill>
                  <a:srgbClr val="FF0000"/>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DataG39!$B$4:$B$46</c:f>
              <c:numCache>
                <c:formatCode>0.0%</c:formatCode>
                <c:ptCount val="43"/>
                <c:pt idx="0">
                  <c:v>0.69167331662905795</c:v>
                </c:pt>
                <c:pt idx="1">
                  <c:v>0.68491100000000005</c:v>
                </c:pt>
                <c:pt idx="2">
                  <c:v>0.66872569999999998</c:v>
                </c:pt>
                <c:pt idx="3">
                  <c:v>0.65619820000000006</c:v>
                </c:pt>
                <c:pt idx="4">
                  <c:v>0.62182609999999994</c:v>
                </c:pt>
                <c:pt idx="5">
                  <c:v>0.59036820000000001</c:v>
                </c:pt>
                <c:pt idx="6">
                  <c:v>0.57974649999999994</c:v>
                </c:pt>
                <c:pt idx="7">
                  <c:v>0.56805590000000006</c:v>
                </c:pt>
                <c:pt idx="8">
                  <c:v>0.56363359999999996</c:v>
                </c:pt>
                <c:pt idx="9">
                  <c:v>0.55836770000000002</c:v>
                </c:pt>
                <c:pt idx="10">
                  <c:v>0.55413840000000003</c:v>
                </c:pt>
                <c:pt idx="11">
                  <c:v>0.55630180000000007</c:v>
                </c:pt>
                <c:pt idx="12">
                  <c:v>0.55425730000000006</c:v>
                </c:pt>
                <c:pt idx="13">
                  <c:v>0.55419949999999996</c:v>
                </c:pt>
                <c:pt idx="14">
                  <c:v>0.54381380000000001</c:v>
                </c:pt>
                <c:pt idx="15">
                  <c:v>0.52989540000000002</c:v>
                </c:pt>
                <c:pt idx="16">
                  <c:v>0.51652779999999998</c:v>
                </c:pt>
                <c:pt idx="17">
                  <c:v>0.49937300000000001</c:v>
                </c:pt>
                <c:pt idx="18">
                  <c:v>0.48298769999999996</c:v>
                </c:pt>
                <c:pt idx="19">
                  <c:v>0.46160420000000002</c:v>
                </c:pt>
                <c:pt idx="20">
                  <c:v>0.4425212</c:v>
                </c:pt>
                <c:pt idx="21">
                  <c:v>0.42769869999999999</c:v>
                </c:pt>
                <c:pt idx="22">
                  <c:v>0.41395899999999997</c:v>
                </c:pt>
                <c:pt idx="23">
                  <c:v>0.39949979999999996</c:v>
                </c:pt>
                <c:pt idx="24">
                  <c:v>0.36686560000000001</c:v>
                </c:pt>
                <c:pt idx="25">
                  <c:v>0.34006999999999998</c:v>
                </c:pt>
                <c:pt idx="26">
                  <c:v>0.33327640000000003</c:v>
                </c:pt>
                <c:pt idx="27">
                  <c:v>0.31633099999999997</c:v>
                </c:pt>
                <c:pt idx="28">
                  <c:v>0.31052730000000001</c:v>
                </c:pt>
                <c:pt idx="29">
                  <c:v>0.33961809999999998</c:v>
                </c:pt>
                <c:pt idx="30">
                  <c:v>0.32786209999999999</c:v>
                </c:pt>
                <c:pt idx="31">
                  <c:v>0.29950880000000002</c:v>
                </c:pt>
                <c:pt idx="32">
                  <c:v>0.3118049</c:v>
                </c:pt>
                <c:pt idx="33">
                  <c:v>0.31553730000000002</c:v>
                </c:pt>
                <c:pt idx="34">
                  <c:v>0.31204300000000001</c:v>
                </c:pt>
                <c:pt idx="35">
                  <c:v>0.3188551</c:v>
                </c:pt>
                <c:pt idx="36">
                  <c:v>0.32219479999999995</c:v>
                </c:pt>
                <c:pt idx="37">
                  <c:v>0.31404609999999999</c:v>
                </c:pt>
                <c:pt idx="38">
                  <c:v>0.31812045</c:v>
                </c:pt>
                <c:pt idx="39">
                  <c:v>0.316083275</c:v>
                </c:pt>
                <c:pt idx="40">
                  <c:v>0.31812045</c:v>
                </c:pt>
                <c:pt idx="41">
                  <c:v>0.316083275</c:v>
                </c:pt>
                <c:pt idx="42">
                  <c:v>0.3171018625</c:v>
                </c:pt>
              </c:numCache>
            </c:numRef>
          </c:val>
          <c:smooth val="0"/>
        </c:ser>
        <c:ser>
          <c:idx val="2"/>
          <c:order val="1"/>
          <c:tx>
            <c:v>Etats-Unis</c:v>
          </c:tx>
          <c:spPr>
            <a:ln w="41275">
              <a:solidFill>
                <a:schemeClr val="accent5"/>
              </a:solidFill>
            </a:ln>
          </c:spPr>
          <c:marker>
            <c:symbol val="square"/>
            <c:size val="8"/>
            <c:spPr>
              <a:solidFill>
                <a:schemeClr val="accent5"/>
              </a:solidFill>
              <a:ln>
                <a:solidFill>
                  <a:schemeClr val="accent5"/>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DataG39!$C$4:$C$46</c:f>
              <c:numCache>
                <c:formatCode>0.0%</c:formatCode>
                <c:ptCount val="43"/>
                <c:pt idx="0">
                  <c:v>0.13414190000000001</c:v>
                </c:pt>
                <c:pt idx="1">
                  <c:v>0.14115629999999998</c:v>
                </c:pt>
                <c:pt idx="2">
                  <c:v>0.15444720000000001</c:v>
                </c:pt>
                <c:pt idx="3">
                  <c:v>0.1599216</c:v>
                </c:pt>
                <c:pt idx="4">
                  <c:v>0.15417610000000001</c:v>
                </c:pt>
                <c:pt idx="5">
                  <c:v>0.1410419</c:v>
                </c:pt>
                <c:pt idx="6">
                  <c:v>0.126613</c:v>
                </c:pt>
                <c:pt idx="7">
                  <c:v>0.1125013</c:v>
                </c:pt>
                <c:pt idx="8">
                  <c:v>9.9119470000000001E-2</c:v>
                </c:pt>
                <c:pt idx="9">
                  <c:v>9.0742229999999993E-2</c:v>
                </c:pt>
                <c:pt idx="10">
                  <c:v>8.362617E-2</c:v>
                </c:pt>
                <c:pt idx="11">
                  <c:v>7.6287450000000007E-2</c:v>
                </c:pt>
                <c:pt idx="12">
                  <c:v>7.1083010000000002E-2</c:v>
                </c:pt>
                <c:pt idx="13">
                  <c:v>6.301103000000001E-2</c:v>
                </c:pt>
                <c:pt idx="14">
                  <c:v>4.7777029999999998E-2</c:v>
                </c:pt>
                <c:pt idx="15">
                  <c:v>3.3352300000000001E-2</c:v>
                </c:pt>
                <c:pt idx="16">
                  <c:v>2.698219E-2</c:v>
                </c:pt>
                <c:pt idx="17">
                  <c:v>2.6440730000000003E-2</c:v>
                </c:pt>
                <c:pt idx="18">
                  <c:v>3.204303E-2</c:v>
                </c:pt>
                <c:pt idx="19">
                  <c:v>4.2364689999999997E-2</c:v>
                </c:pt>
                <c:pt idx="20">
                  <c:v>5.2506760000000006E-2</c:v>
                </c:pt>
                <c:pt idx="21">
                  <c:v>6.2652440000000004E-2</c:v>
                </c:pt>
                <c:pt idx="22">
                  <c:v>7.2765579999999996E-2</c:v>
                </c:pt>
                <c:pt idx="23">
                  <c:v>8.099242999999999E-2</c:v>
                </c:pt>
                <c:pt idx="24">
                  <c:v>8.2482399999999997E-2</c:v>
                </c:pt>
                <c:pt idx="25">
                  <c:v>7.8006450000000005E-2</c:v>
                </c:pt>
                <c:pt idx="26">
                  <c:v>6.7865000000000009E-2</c:v>
                </c:pt>
                <c:pt idx="27">
                  <c:v>6.3403330000000008E-2</c:v>
                </c:pt>
                <c:pt idx="28">
                  <c:v>7.0451819999999998E-2</c:v>
                </c:pt>
                <c:pt idx="29">
                  <c:v>7.7349420000000002E-2</c:v>
                </c:pt>
                <c:pt idx="30">
                  <c:v>6.875524999999999E-2</c:v>
                </c:pt>
                <c:pt idx="31">
                  <c:v>3.4236269999999999E-2</c:v>
                </c:pt>
                <c:pt idx="32">
                  <c:v>-4.3847999999999999E-4</c:v>
                </c:pt>
                <c:pt idx="33">
                  <c:v>-2.3485849999999999E-2</c:v>
                </c:pt>
                <c:pt idx="34">
                  <c:v>-3.7101200000000001E-2</c:v>
                </c:pt>
                <c:pt idx="35">
                  <c:v>-3.6235400000000001E-2</c:v>
                </c:pt>
                <c:pt idx="36">
                  <c:v>-3.2221150000000004E-2</c:v>
                </c:pt>
                <c:pt idx="37">
                  <c:v>-3.5358350000000004E-2</c:v>
                </c:pt>
                <c:pt idx="38">
                  <c:v>-3.8495550000000003E-2</c:v>
                </c:pt>
                <c:pt idx="39">
                  <c:v>-4.1632750000000003E-2</c:v>
                </c:pt>
                <c:pt idx="40">
                  <c:v>-3.8495550000000003E-2</c:v>
                </c:pt>
                <c:pt idx="41">
                  <c:v>-4.1632750000000003E-2</c:v>
                </c:pt>
                <c:pt idx="42">
                  <c:v>-7.1632749999999995E-2</c:v>
                </c:pt>
              </c:numCache>
            </c:numRef>
          </c:val>
          <c:smooth val="0"/>
        </c:ser>
        <c:ser>
          <c:idx val="4"/>
          <c:order val="2"/>
          <c:tx>
            <c:v>Royaume-Uni</c:v>
          </c:tx>
          <c:spPr>
            <a:ln w="41275">
              <a:solidFill>
                <a:schemeClr val="accent2"/>
              </a:solidFill>
            </a:ln>
          </c:spPr>
          <c:marker>
            <c:symbol val="triangle"/>
            <c:size val="9"/>
            <c:spPr>
              <a:solidFill>
                <a:schemeClr val="accent2"/>
              </a:solidFill>
              <a:ln>
                <a:solidFill>
                  <a:schemeClr val="accent2"/>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DataG39!$E$4:$E$46</c:f>
              <c:numCache>
                <c:formatCode>0.0%</c:formatCode>
                <c:ptCount val="43"/>
                <c:pt idx="0">
                  <c:v>0.25941110000000001</c:v>
                </c:pt>
                <c:pt idx="1">
                  <c:v>0.26731529999999998</c:v>
                </c:pt>
                <c:pt idx="2">
                  <c:v>0.27896569999999998</c:v>
                </c:pt>
                <c:pt idx="3">
                  <c:v>0.28273360000000003</c:v>
                </c:pt>
                <c:pt idx="4">
                  <c:v>0.26912930000000002</c:v>
                </c:pt>
                <c:pt idx="5">
                  <c:v>0.24903110000000001</c:v>
                </c:pt>
                <c:pt idx="6">
                  <c:v>0.23306740000000001</c:v>
                </c:pt>
                <c:pt idx="7">
                  <c:v>0.22401389999999999</c:v>
                </c:pt>
                <c:pt idx="8">
                  <c:v>0.20898309999999998</c:v>
                </c:pt>
                <c:pt idx="9">
                  <c:v>0.1918861</c:v>
                </c:pt>
                <c:pt idx="10">
                  <c:v>0.18575</c:v>
                </c:pt>
                <c:pt idx="11">
                  <c:v>0.17624099999999998</c:v>
                </c:pt>
                <c:pt idx="12">
                  <c:v>0.15925409999999998</c:v>
                </c:pt>
                <c:pt idx="13">
                  <c:v>0.14070489999999999</c:v>
                </c:pt>
                <c:pt idx="14">
                  <c:v>0.116065</c:v>
                </c:pt>
                <c:pt idx="15">
                  <c:v>8.7145810000000004E-2</c:v>
                </c:pt>
                <c:pt idx="16">
                  <c:v>7.6079739999999993E-2</c:v>
                </c:pt>
                <c:pt idx="17">
                  <c:v>6.6375240000000002E-2</c:v>
                </c:pt>
                <c:pt idx="18">
                  <c:v>5.2988510000000003E-2</c:v>
                </c:pt>
                <c:pt idx="19">
                  <c:v>4.734257E-2</c:v>
                </c:pt>
                <c:pt idx="20">
                  <c:v>4.1678300000000001E-2</c:v>
                </c:pt>
                <c:pt idx="21">
                  <c:v>4.0761190000000003E-2</c:v>
                </c:pt>
                <c:pt idx="22">
                  <c:v>4.4571959999999994E-2</c:v>
                </c:pt>
                <c:pt idx="23">
                  <c:v>5.4380100000000001E-2</c:v>
                </c:pt>
                <c:pt idx="24">
                  <c:v>5.8736150000000001E-2</c:v>
                </c:pt>
                <c:pt idx="25">
                  <c:v>5.6498929999999996E-2</c:v>
                </c:pt>
                <c:pt idx="26">
                  <c:v>5.8882480000000001E-2</c:v>
                </c:pt>
                <c:pt idx="27">
                  <c:v>6.0107519999999998E-2</c:v>
                </c:pt>
                <c:pt idx="28">
                  <c:v>6.0576579999999998E-2</c:v>
                </c:pt>
                <c:pt idx="29">
                  <c:v>6.1114639999999998E-2</c:v>
                </c:pt>
                <c:pt idx="30">
                  <c:v>5.5676410000000003E-2</c:v>
                </c:pt>
                <c:pt idx="31">
                  <c:v>3.6343390000000003E-2</c:v>
                </c:pt>
                <c:pt idx="32">
                  <c:v>1.7277499999999998E-2</c:v>
                </c:pt>
                <c:pt idx="33">
                  <c:v>-3.6244920000000004E-3</c:v>
                </c:pt>
                <c:pt idx="34">
                  <c:v>-2.0027300000000001E-2</c:v>
                </c:pt>
                <c:pt idx="35">
                  <c:v>-2.0585450000000002E-2</c:v>
                </c:pt>
                <c:pt idx="36">
                  <c:v>-3.1104940000000001E-2</c:v>
                </c:pt>
                <c:pt idx="37">
                  <c:v>-4.0142890000000001E-2</c:v>
                </c:pt>
                <c:pt idx="38">
                  <c:v>-4.9180840000000003E-2</c:v>
                </c:pt>
                <c:pt idx="39">
                  <c:v>-5.8218790000000006E-2</c:v>
                </c:pt>
                <c:pt idx="40">
                  <c:v>-4.9180840000000003E-2</c:v>
                </c:pt>
                <c:pt idx="41">
                  <c:v>-5.8218790000000006E-2</c:v>
                </c:pt>
                <c:pt idx="42">
                  <c:v>-8.8218790000000005E-2</c:v>
                </c:pt>
              </c:numCache>
            </c:numRef>
          </c:val>
          <c:smooth val="0"/>
        </c:ser>
        <c:ser>
          <c:idx val="9"/>
          <c:order val="3"/>
          <c:tx>
            <c:v>France</c:v>
          </c:tx>
          <c:spPr>
            <a:ln w="41275">
              <a:solidFill>
                <a:schemeClr val="accent6"/>
              </a:solidFill>
            </a:ln>
          </c:spPr>
          <c:marker>
            <c:symbol val="square"/>
            <c:size val="8"/>
            <c:spPr>
              <a:solidFill>
                <a:schemeClr val="accent6"/>
              </a:solidFill>
              <a:ln>
                <a:solidFill>
                  <a:schemeClr val="accent6"/>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DataG39!$D$4:$D$46</c:f>
              <c:numCache>
                <c:formatCode>0.0%</c:formatCode>
                <c:ptCount val="43"/>
                <c:pt idx="0">
                  <c:v>0.15351619999999999</c:v>
                </c:pt>
                <c:pt idx="1">
                  <c:v>0.1591302</c:v>
                </c:pt>
                <c:pt idx="2">
                  <c:v>0.17075460000000001</c:v>
                </c:pt>
                <c:pt idx="3">
                  <c:v>0.17645520000000001</c:v>
                </c:pt>
                <c:pt idx="4">
                  <c:v>0.17615510000000001</c:v>
                </c:pt>
                <c:pt idx="5">
                  <c:v>0.17438310000000001</c:v>
                </c:pt>
                <c:pt idx="6">
                  <c:v>0.17109929999999998</c:v>
                </c:pt>
                <c:pt idx="7">
                  <c:v>0.16537759999999999</c:v>
                </c:pt>
                <c:pt idx="8">
                  <c:v>0.15443460000000001</c:v>
                </c:pt>
                <c:pt idx="9">
                  <c:v>0.1486874</c:v>
                </c:pt>
                <c:pt idx="10">
                  <c:v>0.1457476</c:v>
                </c:pt>
                <c:pt idx="11">
                  <c:v>0.1394773</c:v>
                </c:pt>
                <c:pt idx="12">
                  <c:v>0.13656689999999999</c:v>
                </c:pt>
                <c:pt idx="13">
                  <c:v>0.13506959999999998</c:v>
                </c:pt>
                <c:pt idx="14">
                  <c:v>0.13102249999999999</c:v>
                </c:pt>
                <c:pt idx="15">
                  <c:v>0.1173752</c:v>
                </c:pt>
                <c:pt idx="16">
                  <c:v>0.10533670000000001</c:v>
                </c:pt>
                <c:pt idx="17">
                  <c:v>9.719042E-2</c:v>
                </c:pt>
                <c:pt idx="18">
                  <c:v>8.2431110000000002E-2</c:v>
                </c:pt>
                <c:pt idx="19">
                  <c:v>7.1862269999999992E-2</c:v>
                </c:pt>
                <c:pt idx="20">
                  <c:v>6.5302119999999991E-2</c:v>
                </c:pt>
                <c:pt idx="21">
                  <c:v>7.3213529999999999E-2</c:v>
                </c:pt>
                <c:pt idx="22">
                  <c:v>8.1379990000000013E-2</c:v>
                </c:pt>
                <c:pt idx="23">
                  <c:v>7.9067990000000005E-2</c:v>
                </c:pt>
                <c:pt idx="24">
                  <c:v>7.5281609999999999E-2</c:v>
                </c:pt>
                <c:pt idx="25">
                  <c:v>7.3230139999999999E-2</c:v>
                </c:pt>
                <c:pt idx="26">
                  <c:v>7.6147939999999997E-2</c:v>
                </c:pt>
                <c:pt idx="27">
                  <c:v>8.3674149999999989E-2</c:v>
                </c:pt>
                <c:pt idx="28">
                  <c:v>9.4490119999999997E-2</c:v>
                </c:pt>
                <c:pt idx="29">
                  <c:v>0.1026859</c:v>
                </c:pt>
                <c:pt idx="30">
                  <c:v>9.7083450000000002E-2</c:v>
                </c:pt>
                <c:pt idx="31">
                  <c:v>8.3475730000000012E-2</c:v>
                </c:pt>
                <c:pt idx="32">
                  <c:v>7.7785430000000003E-2</c:v>
                </c:pt>
                <c:pt idx="33">
                  <c:v>7.3115970000000002E-2</c:v>
                </c:pt>
                <c:pt idx="34">
                  <c:v>6.1807090000000002E-2</c:v>
                </c:pt>
                <c:pt idx="35">
                  <c:v>5.3214689999999995E-2</c:v>
                </c:pt>
                <c:pt idx="36">
                  <c:v>4.211082E-2</c:v>
                </c:pt>
                <c:pt idx="37">
                  <c:v>2.7902730000000001E-2</c:v>
                </c:pt>
                <c:pt idx="38">
                  <c:v>1.3694640000000001E-2</c:v>
                </c:pt>
                <c:pt idx="39">
                  <c:v>2.0798685000000001E-2</c:v>
                </c:pt>
                <c:pt idx="40">
                  <c:v>3.5006775000000004E-2</c:v>
                </c:pt>
                <c:pt idx="41">
                  <c:v>2.0798685000000001E-2</c:v>
                </c:pt>
                <c:pt idx="42">
                  <c:v>-9.2013149999999981E-3</c:v>
                </c:pt>
              </c:numCache>
            </c:numRef>
          </c:val>
          <c:smooth val="0"/>
        </c:ser>
        <c:ser>
          <c:idx val="5"/>
          <c:order val="4"/>
          <c:tx>
            <c:v>Allemagne</c:v>
          </c:tx>
          <c:spPr>
            <a:ln w="41275">
              <a:solidFill>
                <a:srgbClr val="7030A0"/>
              </a:solidFill>
            </a:ln>
          </c:spPr>
          <c:marker>
            <c:symbol val="circle"/>
            <c:size val="9"/>
            <c:spPr>
              <a:solidFill>
                <a:srgbClr val="7030A0"/>
              </a:solidFill>
              <a:ln>
                <a:solidFill>
                  <a:srgbClr val="7030A0"/>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DataG39!$G$4:$G$46</c:f>
              <c:numCache>
                <c:formatCode>0.0%</c:formatCode>
                <c:ptCount val="43"/>
                <c:pt idx="0">
                  <c:v>0.28219559999999999</c:v>
                </c:pt>
                <c:pt idx="1">
                  <c:v>0.27966840000000004</c:v>
                </c:pt>
                <c:pt idx="2">
                  <c:v>0.2779469</c:v>
                </c:pt>
                <c:pt idx="3">
                  <c:v>0.26931640000000001</c:v>
                </c:pt>
                <c:pt idx="4">
                  <c:v>0.25346229999999997</c:v>
                </c:pt>
                <c:pt idx="5">
                  <c:v>0.23907029999999999</c:v>
                </c:pt>
                <c:pt idx="6">
                  <c:v>0.2289388</c:v>
                </c:pt>
                <c:pt idx="7">
                  <c:v>0.21939150000000002</c:v>
                </c:pt>
                <c:pt idx="8">
                  <c:v>0.21137329999999999</c:v>
                </c:pt>
                <c:pt idx="9">
                  <c:v>0.20535309999999998</c:v>
                </c:pt>
                <c:pt idx="10">
                  <c:v>0.19919720000000002</c:v>
                </c:pt>
                <c:pt idx="11">
                  <c:v>0.1969033</c:v>
                </c:pt>
                <c:pt idx="12">
                  <c:v>0.2005883</c:v>
                </c:pt>
                <c:pt idx="13">
                  <c:v>0.1989351</c:v>
                </c:pt>
                <c:pt idx="14">
                  <c:v>0.18685949999999998</c:v>
                </c:pt>
                <c:pt idx="15">
                  <c:v>0.1723518</c:v>
                </c:pt>
                <c:pt idx="16">
                  <c:v>0.16398370000000001</c:v>
                </c:pt>
                <c:pt idx="17">
                  <c:v>0.14657600000000001</c:v>
                </c:pt>
                <c:pt idx="18">
                  <c:v>0.12404680000000001</c:v>
                </c:pt>
                <c:pt idx="19">
                  <c:v>0.11383689999999999</c:v>
                </c:pt>
                <c:pt idx="20">
                  <c:v>0.10314809999999999</c:v>
                </c:pt>
                <c:pt idx="21">
                  <c:v>9.4562380000000001E-2</c:v>
                </c:pt>
                <c:pt idx="22">
                  <c:v>9.3443660000000012E-2</c:v>
                </c:pt>
                <c:pt idx="23">
                  <c:v>8.8752929999999994E-2</c:v>
                </c:pt>
                <c:pt idx="24">
                  <c:v>7.8989119999999996E-2</c:v>
                </c:pt>
                <c:pt idx="25">
                  <c:v>6.8071610000000005E-2</c:v>
                </c:pt>
                <c:pt idx="26">
                  <c:v>5.5911099999999998E-2</c:v>
                </c:pt>
                <c:pt idx="27">
                  <c:v>4.467728E-2</c:v>
                </c:pt>
                <c:pt idx="28">
                  <c:v>4.1772049999999998E-2</c:v>
                </c:pt>
                <c:pt idx="29">
                  <c:v>4.925388E-2</c:v>
                </c:pt>
                <c:pt idx="30">
                  <c:v>5.376032E-2</c:v>
                </c:pt>
                <c:pt idx="31">
                  <c:v>4.9454130000000006E-2</c:v>
                </c:pt>
                <c:pt idx="32">
                  <c:v>4.1575300000000003E-2</c:v>
                </c:pt>
                <c:pt idx="33">
                  <c:v>3.3954529999999997E-2</c:v>
                </c:pt>
                <c:pt idx="34">
                  <c:v>3.0522859999999999E-2</c:v>
                </c:pt>
                <c:pt idx="35">
                  <c:v>3.5434170000000001E-2</c:v>
                </c:pt>
                <c:pt idx="36">
                  <c:v>3.9306689999999998E-2</c:v>
                </c:pt>
                <c:pt idx="37">
                  <c:v>4.1143669999999993E-2</c:v>
                </c:pt>
                <c:pt idx="38">
                  <c:v>4.2980649999999988E-2</c:v>
                </c:pt>
                <c:pt idx="39">
                  <c:v>4.4817629999999983E-2</c:v>
                </c:pt>
                <c:pt idx="40">
                  <c:v>4.2980649999999988E-2</c:v>
                </c:pt>
                <c:pt idx="41">
                  <c:v>4.4817629999999983E-2</c:v>
                </c:pt>
                <c:pt idx="42">
                  <c:v>1.4817629999999984E-2</c:v>
                </c:pt>
              </c:numCache>
            </c:numRef>
          </c:val>
          <c:smooth val="0"/>
        </c:ser>
        <c:ser>
          <c:idx val="1"/>
          <c:order val="5"/>
          <c:tx>
            <c:v>Japon</c:v>
          </c:tx>
          <c:spPr>
            <a:ln w="41275">
              <a:solidFill>
                <a:srgbClr val="FFFF00"/>
              </a:solidFill>
            </a:ln>
          </c:spPr>
          <c:marker>
            <c:symbol val="circle"/>
            <c:size val="9"/>
            <c:spPr>
              <a:solidFill>
                <a:srgbClr val="FFFF00"/>
              </a:solidFill>
              <a:ln>
                <a:solidFill>
                  <a:srgbClr val="FFFF00"/>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DataG39!$F$4:$F$46</c:f>
              <c:numCache>
                <c:formatCode>0.0%</c:formatCode>
                <c:ptCount val="43"/>
                <c:pt idx="0">
                  <c:v>0.18442119999999998</c:v>
                </c:pt>
                <c:pt idx="1">
                  <c:v>0.1775301</c:v>
                </c:pt>
                <c:pt idx="2">
                  <c:v>0.1749617</c:v>
                </c:pt>
                <c:pt idx="3">
                  <c:v>0.17070489999999999</c:v>
                </c:pt>
                <c:pt idx="4">
                  <c:v>0.1633136</c:v>
                </c:pt>
                <c:pt idx="5">
                  <c:v>0.1541344</c:v>
                </c:pt>
                <c:pt idx="6">
                  <c:v>0.1460957</c:v>
                </c:pt>
                <c:pt idx="7">
                  <c:v>0.1400903</c:v>
                </c:pt>
                <c:pt idx="8">
                  <c:v>0.12975820000000002</c:v>
                </c:pt>
                <c:pt idx="9">
                  <c:v>0.1262711</c:v>
                </c:pt>
                <c:pt idx="10">
                  <c:v>0.13170190000000001</c:v>
                </c:pt>
                <c:pt idx="11">
                  <c:v>0.1398905</c:v>
                </c:pt>
                <c:pt idx="12">
                  <c:v>0.149454</c:v>
                </c:pt>
                <c:pt idx="13">
                  <c:v>0.15782119999999999</c:v>
                </c:pt>
                <c:pt idx="14">
                  <c:v>0.1640885</c:v>
                </c:pt>
                <c:pt idx="15">
                  <c:v>0.16658650000000003</c:v>
                </c:pt>
                <c:pt idx="16">
                  <c:v>0.16718699999999997</c:v>
                </c:pt>
                <c:pt idx="17">
                  <c:v>0.16712589999999999</c:v>
                </c:pt>
                <c:pt idx="18">
                  <c:v>0.16435159999999999</c:v>
                </c:pt>
                <c:pt idx="19">
                  <c:v>0.15796640000000001</c:v>
                </c:pt>
                <c:pt idx="20">
                  <c:v>0.14986730000000001</c:v>
                </c:pt>
                <c:pt idx="21">
                  <c:v>0.14152219999999999</c:v>
                </c:pt>
                <c:pt idx="22">
                  <c:v>0.1337526</c:v>
                </c:pt>
                <c:pt idx="23">
                  <c:v>0.12613849999999999</c:v>
                </c:pt>
                <c:pt idx="24">
                  <c:v>0.11628280000000001</c:v>
                </c:pt>
                <c:pt idx="25">
                  <c:v>0.1085407</c:v>
                </c:pt>
                <c:pt idx="26">
                  <c:v>0.10412470000000001</c:v>
                </c:pt>
                <c:pt idx="27">
                  <c:v>0.10374180000000001</c:v>
                </c:pt>
                <c:pt idx="28">
                  <c:v>0.10577159999999999</c:v>
                </c:pt>
                <c:pt idx="29">
                  <c:v>0.1069876</c:v>
                </c:pt>
                <c:pt idx="30">
                  <c:v>9.9268469999999998E-2</c:v>
                </c:pt>
                <c:pt idx="31">
                  <c:v>8.2198639999999989E-2</c:v>
                </c:pt>
                <c:pt idx="32">
                  <c:v>6.3346410000000006E-2</c:v>
                </c:pt>
                <c:pt idx="33">
                  <c:v>4.3260500000000007E-2</c:v>
                </c:pt>
                <c:pt idx="34">
                  <c:v>2.95628E-2</c:v>
                </c:pt>
                <c:pt idx="35">
                  <c:v>2.8356349999999999E-2</c:v>
                </c:pt>
                <c:pt idx="36">
                  <c:v>3.0132099999999998E-2</c:v>
                </c:pt>
                <c:pt idx="37">
                  <c:v>2.6322420000000003E-2</c:v>
                </c:pt>
                <c:pt idx="38">
                  <c:v>2.2512740000000007E-2</c:v>
                </c:pt>
                <c:pt idx="39">
                  <c:v>2.4417580000000005E-2</c:v>
                </c:pt>
                <c:pt idx="40">
                  <c:v>2.8227260000000001E-2</c:v>
                </c:pt>
                <c:pt idx="41">
                  <c:v>2.4417580000000005E-2</c:v>
                </c:pt>
                <c:pt idx="42">
                  <c:v>-5.5824199999999942E-3</c:v>
                </c:pt>
              </c:numCache>
            </c:numRef>
          </c:val>
          <c:smooth val="0"/>
        </c:ser>
        <c:ser>
          <c:idx val="3"/>
          <c:order val="6"/>
          <c:tx>
            <c:v>blank</c:v>
          </c:tx>
          <c:spPr>
            <a:ln w="38100">
              <a:solidFill>
                <a:sysClr val="windowText" lastClr="000000"/>
              </a:solidFill>
            </a:ln>
          </c:spPr>
          <c:marker>
            <c:symbol val="none"/>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DataG39!$H$4:$H$46</c:f>
              <c:numCache>
                <c:formatCode>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dLbls>
          <c:showLegendKey val="0"/>
          <c:showVal val="0"/>
          <c:showCatName val="0"/>
          <c:showSerName val="0"/>
          <c:showPercent val="0"/>
          <c:showBubbleSize val="0"/>
        </c:dLbls>
        <c:marker val="1"/>
        <c:smooth val="0"/>
        <c:axId val="691927824"/>
        <c:axId val="691928608"/>
        <c:extLst/>
      </c:lineChart>
      <c:catAx>
        <c:axId val="6919278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691928608"/>
        <c:crossesAt val="0"/>
        <c:auto val="1"/>
        <c:lblAlgn val="ctr"/>
        <c:lblOffset val="100"/>
        <c:tickLblSkip val="4"/>
        <c:tickMarkSkip val="4"/>
        <c:noMultiLvlLbl val="0"/>
      </c:catAx>
      <c:valAx>
        <c:axId val="691928608"/>
        <c:scaling>
          <c:orientation val="minMax"/>
          <c:max val="0.8"/>
          <c:min val="-0.1"/>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de la propriété publique dans la propriété totale</a:t>
                </a:r>
                <a:endParaRPr lang="fr-FR" sz="1300"/>
              </a:p>
            </c:rich>
          </c:tx>
          <c:layout>
            <c:manualLayout>
              <c:xMode val="edge"/>
              <c:yMode val="edge"/>
              <c:x val="4.1805055709587891E-3"/>
              <c:y val="8.521009094674254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27824"/>
        <c:crosses val="autoZero"/>
        <c:crossBetween val="midCat"/>
        <c:majorUnit val="0.1"/>
        <c:minorUnit val="5.000000000000001E-2"/>
      </c:valAx>
      <c:spPr>
        <a:noFill/>
        <a:ln w="25400">
          <a:solidFill>
            <a:schemeClr val="tx1"/>
          </a:solidFill>
        </a:ln>
      </c:spPr>
    </c:plotArea>
    <c:legend>
      <c:legendPos val="l"/>
      <c:layout>
        <c:manualLayout>
          <c:xMode val="edge"/>
          <c:yMode val="edge"/>
          <c:x val="0.55612761654006782"/>
          <c:y val="0.11015537680772962"/>
          <c:w val="0.39053679084777387"/>
          <c:h val="0.13764737003353059"/>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Une marche limitée et contrariée vers l'égalité:</a:t>
            </a:r>
          </a:p>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la concentration de la propriété en France, 1780-2020 </a:t>
            </a:r>
          </a:p>
        </c:rich>
      </c:tx>
      <c:layout>
        <c:manualLayout>
          <c:xMode val="edge"/>
          <c:yMode val="edge"/>
          <c:x val="0.16286698539731123"/>
          <c:y val="2.203281288119053E-3"/>
        </c:manualLayout>
      </c:layout>
      <c:overlay val="0"/>
      <c:spPr>
        <a:noFill/>
        <a:ln w="25400">
          <a:noFill/>
        </a:ln>
      </c:spPr>
    </c:title>
    <c:autoTitleDeleted val="0"/>
    <c:plotArea>
      <c:layout>
        <c:manualLayout>
          <c:layoutTarget val="inner"/>
          <c:xMode val="edge"/>
          <c:yMode val="edge"/>
          <c:x val="9.4599660088082918E-2"/>
          <c:y val="0.11304391456793206"/>
          <c:w val="0.87198296434755418"/>
          <c:h val="0.66983740362084898"/>
        </c:manualLayout>
      </c:layout>
      <c:lineChart>
        <c:grouping val="standard"/>
        <c:varyColors val="0"/>
        <c:ser>
          <c:idx val="0"/>
          <c:order val="0"/>
          <c:tx>
            <c:v>Part des 1% les plus riches (Paris)</c:v>
          </c:tx>
          <c:spPr>
            <a:ln w="34925">
              <a:solidFill>
                <a:schemeClr val="accent5"/>
              </a:solidFill>
            </a:ln>
          </c:spPr>
          <c:marker>
            <c:symbol val="triangle"/>
            <c:size val="10"/>
            <c:spPr>
              <a:solidFill>
                <a:schemeClr val="bg1"/>
              </a:solidFill>
              <a:ln>
                <a:solidFill>
                  <a:schemeClr val="accent5"/>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DataG4!$F$7:$F$247</c:f>
              <c:numCache>
                <c:formatCode>0.0%</c:formatCode>
                <c:ptCount val="241"/>
                <c:pt idx="0">
                  <c:v>0.55535087719298248</c:v>
                </c:pt>
                <c:pt idx="20">
                  <c:v>0.47136100950216664</c:v>
                </c:pt>
                <c:pt idx="30">
                  <c:v>0.49434302511966333</c:v>
                </c:pt>
                <c:pt idx="40">
                  <c:v>0.56006535887735542</c:v>
                </c:pt>
                <c:pt idx="50">
                  <c:v>0.50607490414109468</c:v>
                </c:pt>
                <c:pt idx="60">
                  <c:v>0.55440242180389343</c:v>
                </c:pt>
                <c:pt idx="70">
                  <c:v>0.59844204125781908</c:v>
                </c:pt>
                <c:pt idx="80">
                  <c:v>0.53419958900368181</c:v>
                </c:pt>
                <c:pt idx="90">
                  <c:v>0.52297093527044647</c:v>
                </c:pt>
                <c:pt idx="100">
                  <c:v>0.58967709475088181</c:v>
                </c:pt>
                <c:pt idx="110">
                  <c:v>0.5574330058819138</c:v>
                </c:pt>
                <c:pt idx="120">
                  <c:v>0.63326624956166966</c:v>
                </c:pt>
                <c:pt idx="130">
                  <c:v>0.66500518102927209</c:v>
                </c:pt>
                <c:pt idx="135">
                  <c:v>0.64674842869607863</c:v>
                </c:pt>
                <c:pt idx="140">
                  <c:v>0.61737628244780485</c:v>
                </c:pt>
                <c:pt idx="150">
                  <c:v>0.54859912885868989</c:v>
                </c:pt>
                <c:pt idx="160">
                  <c:v>0.5357285565250689</c:v>
                </c:pt>
                <c:pt idx="170">
                  <c:v>0.3773258598264132</c:v>
                </c:pt>
                <c:pt idx="180">
                  <c:v>0.35169384189415276</c:v>
                </c:pt>
                <c:pt idx="190">
                  <c:v>0.31087559444640905</c:v>
                </c:pt>
                <c:pt idx="200">
                  <c:v>0.20283280279147731</c:v>
                </c:pt>
                <c:pt idx="210">
                  <c:v>0.19583320125989312</c:v>
                </c:pt>
                <c:pt idx="220">
                  <c:v>0.27503534152147913</c:v>
                </c:pt>
                <c:pt idx="230">
                  <c:v>0.25000343107783612</c:v>
                </c:pt>
                <c:pt idx="240">
                  <c:v>0.270616793984787</c:v>
                </c:pt>
              </c:numCache>
            </c:numRef>
          </c:val>
          <c:smooth val="0"/>
        </c:ser>
        <c:ser>
          <c:idx val="1"/>
          <c:order val="1"/>
          <c:tx>
            <c:v>Part des 1% les plus riches (France)</c:v>
          </c:tx>
          <c:spPr>
            <a:ln w="38100">
              <a:solidFill>
                <a:schemeClr val="accent5"/>
              </a:solidFill>
            </a:ln>
          </c:spPr>
          <c:marker>
            <c:symbol val="triangle"/>
            <c:size val="10"/>
            <c:spPr>
              <a:solidFill>
                <a:schemeClr val="accent5"/>
              </a:solidFill>
              <a:ln>
                <a:solidFill>
                  <a:schemeClr val="accent5"/>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DataG4!$C$7:$C$247</c:f>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ser>
        <c:ser>
          <c:idx val="2"/>
          <c:order val="2"/>
          <c:tx>
            <c:v>Part des 50% les plus pauvres (Paris)</c:v>
          </c:tx>
          <c:spPr>
            <a:ln>
              <a:solidFill>
                <a:srgbClr val="C00000"/>
              </a:solidFill>
            </a:ln>
          </c:spPr>
          <c:marker>
            <c:symbol val="circle"/>
            <c:size val="10"/>
            <c:spPr>
              <a:noFill/>
              <a:ln>
                <a:solidFill>
                  <a:srgbClr val="C0000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DataG4!$G$7:$G$247</c:f>
              <c:numCache>
                <c:formatCode>0.0%</c:formatCode>
                <c:ptCount val="241"/>
                <c:pt idx="0">
                  <c:v>1.0035069314468721E-2</c:v>
                </c:pt>
                <c:pt idx="20">
                  <c:v>1.527477226593226E-2</c:v>
                </c:pt>
                <c:pt idx="30">
                  <c:v>1.3393472141097212E-2</c:v>
                </c:pt>
                <c:pt idx="40">
                  <c:v>1.0023043955297127E-2</c:v>
                </c:pt>
                <c:pt idx="50">
                  <c:v>1.3067944853533358E-2</c:v>
                </c:pt>
                <c:pt idx="60">
                  <c:v>9.3692982745586292E-3</c:v>
                </c:pt>
                <c:pt idx="70">
                  <c:v>7.1687926682701911E-3</c:v>
                </c:pt>
                <c:pt idx="80">
                  <c:v>1.1068263184915482E-2</c:v>
                </c:pt>
                <c:pt idx="90">
                  <c:v>9.8890743278187022E-3</c:v>
                </c:pt>
                <c:pt idx="100">
                  <c:v>6.4906673954682036E-3</c:v>
                </c:pt>
                <c:pt idx="110">
                  <c:v>8.3140566044245471E-3</c:v>
                </c:pt>
                <c:pt idx="120">
                  <c:v>2.4185556103838591E-3</c:v>
                </c:pt>
                <c:pt idx="130">
                  <c:v>1.9980441831372389E-3</c:v>
                </c:pt>
                <c:pt idx="135">
                  <c:v>2.5779566751777117E-3</c:v>
                </c:pt>
                <c:pt idx="140">
                  <c:v>2.8067511990497139E-3</c:v>
                </c:pt>
                <c:pt idx="150">
                  <c:v>8.4849724192747941E-3</c:v>
                </c:pt>
                <c:pt idx="160">
                  <c:v>1.2947472154617662E-2</c:v>
                </c:pt>
                <c:pt idx="170">
                  <c:v>1.9400362950803725E-2</c:v>
                </c:pt>
                <c:pt idx="180">
                  <c:v>2.7871610599928716E-2</c:v>
                </c:pt>
                <c:pt idx="190">
                  <c:v>5.0640678664359964E-2</c:v>
                </c:pt>
                <c:pt idx="200">
                  <c:v>6.8798930401624075E-2</c:v>
                </c:pt>
                <c:pt idx="210">
                  <c:v>7.6456808725692937E-2</c:v>
                </c:pt>
                <c:pt idx="220">
                  <c:v>6.0990753518962944E-2</c:v>
                </c:pt>
                <c:pt idx="230">
                  <c:v>5.0966320676134477E-2</c:v>
                </c:pt>
                <c:pt idx="240">
                  <c:v>5.1229428040584911E-2</c:v>
                </c:pt>
              </c:numCache>
            </c:numRef>
          </c:val>
          <c:smooth val="0"/>
        </c:ser>
        <c:ser>
          <c:idx val="3"/>
          <c:order val="3"/>
          <c:tx>
            <c:v>Part des 50% les plus pauvres (France)</c:v>
          </c:tx>
          <c:spPr>
            <a:ln>
              <a:solidFill>
                <a:srgbClr val="C00000"/>
              </a:solidFill>
            </a:ln>
          </c:spPr>
          <c:marker>
            <c:symbol val="circle"/>
            <c:size val="9"/>
            <c:spPr>
              <a:solidFill>
                <a:srgbClr val="C00000"/>
              </a:solidFill>
              <a:ln>
                <a:solidFill>
                  <a:srgbClr val="C0000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691953304"/>
        <c:axId val="691947816"/>
      </c:lineChart>
      <c:catAx>
        <c:axId val="69195330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47816"/>
        <c:crossesAt val="0"/>
        <c:auto val="1"/>
        <c:lblAlgn val="ctr"/>
        <c:lblOffset val="100"/>
        <c:tickLblSkip val="20"/>
        <c:tickMarkSkip val="10"/>
        <c:noMultiLvlLbl val="0"/>
      </c:catAx>
      <c:valAx>
        <c:axId val="691947816"/>
        <c:scaling>
          <c:orientation val="minMax"/>
          <c:max val="0.70000000000000007"/>
          <c:min val="0"/>
        </c:scaling>
        <c:delete val="0"/>
        <c:axPos val="l"/>
        <c:majorGridlines>
          <c:spPr>
            <a:ln w="12700">
              <a:solidFill>
                <a:srgbClr val="000000"/>
              </a:solidFill>
              <a:prstDash val="sysDash"/>
            </a:ln>
          </c:spPr>
        </c:majorGridlines>
        <c:title>
          <c:tx>
            <c:rich>
              <a:bodyPr/>
              <a:lstStyle/>
              <a:p>
                <a:pPr>
                  <a:defRPr/>
                </a:pPr>
                <a:r>
                  <a:rPr lang="fr-FR" sz="1200"/>
                  <a:t>Part de chaque classe</a:t>
                </a:r>
                <a:r>
                  <a:rPr lang="fr-FR" sz="1200" baseline="0"/>
                  <a:t> dans le total des propriétés privées</a:t>
                </a:r>
                <a:endParaRPr lang="fr-FR" sz="1200"/>
              </a:p>
            </c:rich>
          </c:tx>
          <c:layout>
            <c:manualLayout>
              <c:xMode val="edge"/>
              <c:yMode val="edge"/>
              <c:x val="5.5683371934111157E-3"/>
              <c:y val="9.522527042257124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53304"/>
        <c:crosses val="autoZero"/>
        <c:crossBetween val="midCat"/>
        <c:majorUnit val="0.1"/>
      </c:valAx>
      <c:spPr>
        <a:noFill/>
        <a:ln w="25400">
          <a:solidFill>
            <a:schemeClr val="tx1"/>
          </a:solidFill>
        </a:ln>
      </c:spPr>
    </c:plotArea>
    <c:legend>
      <c:legendPos val="l"/>
      <c:layout>
        <c:manualLayout>
          <c:xMode val="edge"/>
          <c:yMode val="edge"/>
          <c:x val="0.19105356460665018"/>
          <c:y val="0.40951872760064861"/>
          <c:w val="0.45808935366634856"/>
          <c:h val="0.2325846739693458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La propriété des entreprises en Chine, 1978-2020</a:t>
            </a:r>
            <a:endParaRPr lang="fr-FR" sz="1800" b="0" baseline="0">
              <a:latin typeface="Arial" panose="020B0604020202020204" pitchFamily="34" charset="0"/>
              <a:cs typeface="Arial" panose="020B0604020202020204" pitchFamily="34" charset="0"/>
            </a:endParaRPr>
          </a:p>
        </c:rich>
      </c:tx>
      <c:layout>
        <c:manualLayout>
          <c:xMode val="edge"/>
          <c:yMode val="edge"/>
          <c:x val="0.22573360933921899"/>
          <c:y val="2.2031039901961339E-3"/>
        </c:manualLayout>
      </c:layout>
      <c:overlay val="0"/>
      <c:spPr>
        <a:noFill/>
        <a:ln w="25400">
          <a:noFill/>
        </a:ln>
      </c:spPr>
    </c:title>
    <c:autoTitleDeleted val="0"/>
    <c:plotArea>
      <c:layout>
        <c:manualLayout>
          <c:layoutTarget val="inner"/>
          <c:xMode val="edge"/>
          <c:yMode val="edge"/>
          <c:x val="9.181755878058967E-2"/>
          <c:y val="5.4416278502414088E-2"/>
          <c:w val="0.87476512244520843"/>
          <c:h val="0.72615147909019229"/>
        </c:manualLayout>
      </c:layout>
      <c:lineChart>
        <c:grouping val="standard"/>
        <c:varyColors val="0"/>
        <c:ser>
          <c:idx val="0"/>
          <c:order val="0"/>
          <c:tx>
            <c:v>Public (Etat chinois)</c:v>
          </c:tx>
          <c:spPr>
            <a:ln w="41275">
              <a:solidFill>
                <a:schemeClr val="accent6"/>
              </a:solidFill>
            </a:ln>
          </c:spPr>
          <c:marker>
            <c:symbol val="square"/>
            <c:size val="8"/>
            <c:spPr>
              <a:solidFill>
                <a:schemeClr val="accent6"/>
              </a:solidFill>
              <a:ln>
                <a:solidFill>
                  <a:schemeClr val="accent6"/>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DataG40!$D$4:$D$46</c:f>
              <c:numCache>
                <c:formatCode>0.0%</c:formatCode>
                <c:ptCount val="43"/>
                <c:pt idx="0">
                  <c:v>1</c:v>
                </c:pt>
                <c:pt idx="1">
                  <c:v>0.99716898258267661</c:v>
                </c:pt>
                <c:pt idx="2">
                  <c:v>0.99099341545675179</c:v>
                </c:pt>
                <c:pt idx="3">
                  <c:v>0.984645283950211</c:v>
                </c:pt>
                <c:pt idx="4">
                  <c:v>0.97892248279021987</c:v>
                </c:pt>
                <c:pt idx="5">
                  <c:v>0.97263944164458138</c:v>
                </c:pt>
                <c:pt idx="6">
                  <c:v>0.9623752139173769</c:v>
                </c:pt>
                <c:pt idx="7">
                  <c:v>0.94805890530524017</c:v>
                </c:pt>
                <c:pt idx="8">
                  <c:v>0.93053271586679276</c:v>
                </c:pt>
                <c:pt idx="9">
                  <c:v>0.91491214703835322</c:v>
                </c:pt>
                <c:pt idx="10">
                  <c:v>0.90145927617794508</c:v>
                </c:pt>
                <c:pt idx="11">
                  <c:v>0.89830092737295908</c:v>
                </c:pt>
                <c:pt idx="12">
                  <c:v>0.89468615889662229</c:v>
                </c:pt>
                <c:pt idx="13">
                  <c:v>0.89252577151855428</c:v>
                </c:pt>
                <c:pt idx="14">
                  <c:v>0.89280579941101534</c:v>
                </c:pt>
                <c:pt idx="15">
                  <c:v>0.87704829931729311</c:v>
                </c:pt>
                <c:pt idx="16">
                  <c:v>0.84271567429943717</c:v>
                </c:pt>
                <c:pt idx="17">
                  <c:v>0.81820385665145901</c:v>
                </c:pt>
                <c:pt idx="18">
                  <c:v>0.80822953363986161</c:v>
                </c:pt>
                <c:pt idx="19">
                  <c:v>0.79070581856015454</c:v>
                </c:pt>
                <c:pt idx="20">
                  <c:v>0.77031702181691553</c:v>
                </c:pt>
                <c:pt idx="21">
                  <c:v>0.74903674481101079</c:v>
                </c:pt>
                <c:pt idx="22">
                  <c:v>0.72914514007456688</c:v>
                </c:pt>
                <c:pt idx="23">
                  <c:v>0.70539400495425297</c:v>
                </c:pt>
                <c:pt idx="24">
                  <c:v>0.67803881282432843</c:v>
                </c:pt>
                <c:pt idx="25">
                  <c:v>0.65171665027096093</c:v>
                </c:pt>
                <c:pt idx="26">
                  <c:v>0.63072097805262506</c:v>
                </c:pt>
                <c:pt idx="27">
                  <c:v>0.60644857521522078</c:v>
                </c:pt>
                <c:pt idx="28">
                  <c:v>0.58100764742044331</c:v>
                </c:pt>
                <c:pt idx="29">
                  <c:v>0.60798046795663907</c:v>
                </c:pt>
                <c:pt idx="30">
                  <c:v>0.59820295969837523</c:v>
                </c:pt>
                <c:pt idx="31">
                  <c:v>0.5534975445521606</c:v>
                </c:pt>
                <c:pt idx="32">
                  <c:v>0.54784579982209813</c:v>
                </c:pt>
                <c:pt idx="33">
                  <c:v>0.54725861466556569</c:v>
                </c:pt>
                <c:pt idx="34">
                  <c:v>0.55767629475977032</c:v>
                </c:pt>
                <c:pt idx="35">
                  <c:v>0.56660205282647258</c:v>
                </c:pt>
                <c:pt idx="36">
                  <c:v>0.55731517196488911</c:v>
                </c:pt>
                <c:pt idx="37">
                  <c:v>0.54456737291420088</c:v>
                </c:pt>
                <c:pt idx="38">
                  <c:v>0.55094127243954505</c:v>
                </c:pt>
                <c:pt idx="39">
                  <c:v>0.54775432267687296</c:v>
                </c:pt>
                <c:pt idx="40">
                  <c:v>0.54934779755820906</c:v>
                </c:pt>
                <c:pt idx="41">
                  <c:v>0.54855106011754096</c:v>
                </c:pt>
                <c:pt idx="42">
                  <c:v>0.54934779755820906</c:v>
                </c:pt>
              </c:numCache>
            </c:numRef>
          </c:val>
          <c:smooth val="0"/>
        </c:ser>
        <c:ser>
          <c:idx val="2"/>
          <c:order val="1"/>
          <c:tx>
            <c:v>Privé (ménages chinois)</c:v>
          </c:tx>
          <c:spPr>
            <a:ln w="41275">
              <a:solidFill>
                <a:schemeClr val="accent5"/>
              </a:solidFill>
            </a:ln>
          </c:spPr>
          <c:marker>
            <c:symbol val="square"/>
            <c:size val="8"/>
            <c:spPr>
              <a:solidFill>
                <a:schemeClr val="accent5"/>
              </a:solidFill>
              <a:ln>
                <a:solidFill>
                  <a:schemeClr val="accent5"/>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DataG40!$C$4:$C$46</c:f>
              <c:numCache>
                <c:formatCode>0.0%</c:formatCode>
                <c:ptCount val="43"/>
                <c:pt idx="0">
                  <c:v>0</c:v>
                </c:pt>
                <c:pt idx="1">
                  <c:v>1.9657704596910035E-3</c:v>
                </c:pt>
                <c:pt idx="2">
                  <c:v>6.1038429492060514E-3</c:v>
                </c:pt>
                <c:pt idx="3">
                  <c:v>1.0489241830302082E-2</c:v>
                </c:pt>
                <c:pt idx="4">
                  <c:v>1.4629457738922042E-2</c:v>
                </c:pt>
                <c:pt idx="5">
                  <c:v>1.8771592092442869E-2</c:v>
                </c:pt>
                <c:pt idx="6">
                  <c:v>2.2915176911839519E-2</c:v>
                </c:pt>
                <c:pt idx="7">
                  <c:v>2.7059884981916291E-2</c:v>
                </c:pt>
                <c:pt idx="8">
                  <c:v>3.1311600155217438E-2</c:v>
                </c:pt>
                <c:pt idx="9">
                  <c:v>3.5342028289703245E-2</c:v>
                </c:pt>
                <c:pt idx="10">
                  <c:v>3.9490004139454075E-2</c:v>
                </c:pt>
                <c:pt idx="11">
                  <c:v>4.3638289768744565E-2</c:v>
                </c:pt>
                <c:pt idx="12">
                  <c:v>4.7786840647116254E-2</c:v>
                </c:pt>
                <c:pt idx="13">
                  <c:v>5.2348797850682346E-2</c:v>
                </c:pt>
                <c:pt idx="14">
                  <c:v>5.5386043409051275E-2</c:v>
                </c:pt>
                <c:pt idx="15">
                  <c:v>5.5547929020344139E-2</c:v>
                </c:pt>
                <c:pt idx="16">
                  <c:v>5.3979163539135643E-2</c:v>
                </c:pt>
                <c:pt idx="17">
                  <c:v>5.359131077780243E-2</c:v>
                </c:pt>
                <c:pt idx="18">
                  <c:v>5.4272120299410712E-2</c:v>
                </c:pt>
                <c:pt idx="19">
                  <c:v>6.7181261575641818E-2</c:v>
                </c:pt>
                <c:pt idx="20">
                  <c:v>8.94008795215918E-2</c:v>
                </c:pt>
                <c:pt idx="21">
                  <c:v>0.11363311232395114</c:v>
                </c:pt>
                <c:pt idx="22">
                  <c:v>0.14254267019092534</c:v>
                </c:pt>
                <c:pt idx="23">
                  <c:v>0.16943066729789807</c:v>
                </c:pt>
                <c:pt idx="24">
                  <c:v>0.18990248457877415</c:v>
                </c:pt>
                <c:pt idx="25">
                  <c:v>0.20644665334452292</c:v>
                </c:pt>
                <c:pt idx="26">
                  <c:v>0.22914488826637847</c:v>
                </c:pt>
                <c:pt idx="27">
                  <c:v>0.247176660972586</c:v>
                </c:pt>
                <c:pt idx="28">
                  <c:v>0.25200056580260743</c:v>
                </c:pt>
                <c:pt idx="29">
                  <c:v>0.24701190337972143</c:v>
                </c:pt>
                <c:pt idx="30">
                  <c:v>0.27020607287452902</c:v>
                </c:pt>
                <c:pt idx="31">
                  <c:v>0.30189505461650784</c:v>
                </c:pt>
                <c:pt idx="32">
                  <c:v>0.3035807347491315</c:v>
                </c:pt>
                <c:pt idx="33">
                  <c:v>0.30537647181651301</c:v>
                </c:pt>
                <c:pt idx="34">
                  <c:v>0.31070524967528534</c:v>
                </c:pt>
                <c:pt idx="35">
                  <c:v>0.31896690954247919</c:v>
                </c:pt>
                <c:pt idx="36">
                  <c:v>0.32576159142906558</c:v>
                </c:pt>
                <c:pt idx="37">
                  <c:v>0.33532615143465411</c:v>
                </c:pt>
                <c:pt idx="38">
                  <c:v>0.33054387143185981</c:v>
                </c:pt>
                <c:pt idx="39">
                  <c:v>0.33293501143325699</c:v>
                </c:pt>
                <c:pt idx="40">
                  <c:v>0.3317394414325584</c:v>
                </c:pt>
                <c:pt idx="41">
                  <c:v>0.3323372264329077</c:v>
                </c:pt>
                <c:pt idx="42">
                  <c:v>0.3317394414325584</c:v>
                </c:pt>
              </c:numCache>
            </c:numRef>
          </c:val>
          <c:smooth val="0"/>
        </c:ser>
        <c:ser>
          <c:idx val="4"/>
          <c:order val="2"/>
          <c:tx>
            <c:v>Etranger (reste du monde)</c:v>
          </c:tx>
          <c:spPr>
            <a:ln w="41275">
              <a:solidFill>
                <a:schemeClr val="accent2"/>
              </a:solidFill>
            </a:ln>
          </c:spPr>
          <c:marker>
            <c:symbol val="circle"/>
            <c:size val="9"/>
            <c:spPr>
              <a:solidFill>
                <a:schemeClr val="accent2"/>
              </a:solidFill>
              <a:ln>
                <a:solidFill>
                  <a:schemeClr val="accent2"/>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DataG40!$B$4:$B$46</c:f>
              <c:numCache>
                <c:formatCode>0.0%</c:formatCode>
                <c:ptCount val="43"/>
                <c:pt idx="0">
                  <c:v>0</c:v>
                </c:pt>
                <c:pt idx="1">
                  <c:v>8.65246957632413E-4</c:v>
                </c:pt>
                <c:pt idx="2">
                  <c:v>2.9027415940422866E-3</c:v>
                </c:pt>
                <c:pt idx="3">
                  <c:v>4.8654742194868903E-3</c:v>
                </c:pt>
                <c:pt idx="4">
                  <c:v>6.4480594708581102E-3</c:v>
                </c:pt>
                <c:pt idx="5">
                  <c:v>8.5889662629757037E-3</c:v>
                </c:pt>
                <c:pt idx="6">
                  <c:v>1.4709609170783559E-2</c:v>
                </c:pt>
                <c:pt idx="7">
                  <c:v>2.4881209712843484E-2</c:v>
                </c:pt>
                <c:pt idx="8">
                  <c:v>3.8155683977989782E-2</c:v>
                </c:pt>
                <c:pt idx="9">
                  <c:v>4.9745824671943502E-2</c:v>
                </c:pt>
                <c:pt idx="10">
                  <c:v>5.9050719682600783E-2</c:v>
                </c:pt>
                <c:pt idx="11">
                  <c:v>5.8060782858296384E-2</c:v>
                </c:pt>
                <c:pt idx="12">
                  <c:v>5.7527000456261551E-2</c:v>
                </c:pt>
                <c:pt idx="13">
                  <c:v>5.5125430630763493E-2</c:v>
                </c:pt>
                <c:pt idx="14">
                  <c:v>5.1808157179933437E-2</c:v>
                </c:pt>
                <c:pt idx="15">
                  <c:v>6.7403771662362971E-2</c:v>
                </c:pt>
                <c:pt idx="16">
                  <c:v>0.10330516216142729</c:v>
                </c:pt>
                <c:pt idx="17">
                  <c:v>0.12820483257073856</c:v>
                </c:pt>
                <c:pt idx="18">
                  <c:v>0.13749834606072769</c:v>
                </c:pt>
                <c:pt idx="19">
                  <c:v>0.14211291986420382</c:v>
                </c:pt>
                <c:pt idx="20">
                  <c:v>0.14028209866149263</c:v>
                </c:pt>
                <c:pt idx="21">
                  <c:v>0.1373301428650382</c:v>
                </c:pt>
                <c:pt idx="22">
                  <c:v>0.1283121897345077</c:v>
                </c:pt>
                <c:pt idx="23">
                  <c:v>0.12517532774784909</c:v>
                </c:pt>
                <c:pt idx="24">
                  <c:v>0.13205870259689717</c:v>
                </c:pt>
                <c:pt idx="25">
                  <c:v>0.14183669638451601</c:v>
                </c:pt>
                <c:pt idx="26">
                  <c:v>0.14013413368099653</c:v>
                </c:pt>
                <c:pt idx="27">
                  <c:v>0.14637476381219339</c:v>
                </c:pt>
                <c:pt idx="28">
                  <c:v>0.16699178677694929</c:v>
                </c:pt>
                <c:pt idx="29">
                  <c:v>0.14500762866363967</c:v>
                </c:pt>
                <c:pt idx="30">
                  <c:v>0.13159096742709575</c:v>
                </c:pt>
                <c:pt idx="31">
                  <c:v>0.14460740083133142</c:v>
                </c:pt>
                <c:pt idx="32">
                  <c:v>0.1485734654287704</c:v>
                </c:pt>
                <c:pt idx="33">
                  <c:v>0.14736491351792125</c:v>
                </c:pt>
                <c:pt idx="34">
                  <c:v>0.13161845556494436</c:v>
                </c:pt>
                <c:pt idx="35">
                  <c:v>0.1144310376310483</c:v>
                </c:pt>
                <c:pt idx="36">
                  <c:v>0.11692323660604534</c:v>
                </c:pt>
                <c:pt idx="37">
                  <c:v>0.1201064756511452</c:v>
                </c:pt>
                <c:pt idx="38">
                  <c:v>0.11851485612859528</c:v>
                </c:pt>
                <c:pt idx="39">
                  <c:v>0.11931066588987024</c:v>
                </c:pt>
                <c:pt idx="40">
                  <c:v>0.11891276100923276</c:v>
                </c:pt>
                <c:pt idx="41">
                  <c:v>0.1191117134495515</c:v>
                </c:pt>
                <c:pt idx="42">
                  <c:v>0.11891276100923276</c:v>
                </c:pt>
              </c:numCache>
            </c:numRef>
          </c:val>
          <c:smooth val="0"/>
        </c:ser>
        <c:dLbls>
          <c:showLegendKey val="0"/>
          <c:showVal val="0"/>
          <c:showCatName val="0"/>
          <c:showSerName val="0"/>
          <c:showPercent val="0"/>
          <c:showBubbleSize val="0"/>
        </c:dLbls>
        <c:marker val="1"/>
        <c:smooth val="0"/>
        <c:axId val="691925080"/>
        <c:axId val="691919592"/>
        <c:extLst/>
      </c:lineChart>
      <c:catAx>
        <c:axId val="69192508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691919592"/>
        <c:crossesAt val="0"/>
        <c:auto val="1"/>
        <c:lblAlgn val="ctr"/>
        <c:lblOffset val="100"/>
        <c:tickLblSkip val="4"/>
        <c:tickMarkSkip val="4"/>
        <c:noMultiLvlLbl val="0"/>
      </c:catAx>
      <c:valAx>
        <c:axId val="691919592"/>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dans le capital total des entreprises chinoises</a:t>
                </a:r>
                <a:endParaRPr lang="fr-FR" sz="1300"/>
              </a:p>
            </c:rich>
          </c:tx>
          <c:layout>
            <c:manualLayout>
              <c:xMode val="edge"/>
              <c:yMode val="edge"/>
              <c:x val="1.4005677350213839E-3"/>
              <c:y val="8.52101645190724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91925080"/>
        <c:crosses val="autoZero"/>
        <c:crossBetween val="midCat"/>
        <c:majorUnit val="0.1"/>
        <c:minorUnit val="5.000000000000001E-2"/>
      </c:valAx>
      <c:spPr>
        <a:noFill/>
        <a:ln w="25400">
          <a:solidFill>
            <a:schemeClr val="tx1"/>
          </a:solidFill>
        </a:ln>
      </c:spPr>
    </c:plotArea>
    <c:legend>
      <c:legendPos val="l"/>
      <c:layout>
        <c:manualLayout>
          <c:xMode val="edge"/>
          <c:yMode val="edge"/>
          <c:x val="0.32123753280839895"/>
          <c:y val="0.35388204440107346"/>
          <c:w val="0.30852962933493883"/>
          <c:h val="0.23920008742602328"/>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800" baseline="0"/>
              <a:t>La taille des bilans des banques centrales, 1900-2020</a:t>
            </a:r>
            <a:endParaRPr lang="fr-FR" sz="1800"/>
          </a:p>
        </c:rich>
      </c:tx>
      <c:layout>
        <c:manualLayout>
          <c:xMode val="edge"/>
          <c:yMode val="edge"/>
          <c:x val="0.19504214412063814"/>
          <c:y val="2.2193327157767938E-3"/>
        </c:manualLayout>
      </c:layout>
      <c:overlay val="0"/>
      <c:spPr>
        <a:noFill/>
        <a:ln w="25400">
          <a:noFill/>
        </a:ln>
      </c:spPr>
    </c:title>
    <c:autoTitleDeleted val="0"/>
    <c:plotArea>
      <c:layout>
        <c:manualLayout>
          <c:layoutTarget val="inner"/>
          <c:xMode val="edge"/>
          <c:yMode val="edge"/>
          <c:x val="0.100752924024614"/>
          <c:y val="6.3377125220646494E-2"/>
          <c:w val="0.86616395114914202"/>
          <c:h val="0.70856126069491598"/>
        </c:manualLayout>
      </c:layout>
      <c:lineChart>
        <c:grouping val="standard"/>
        <c:varyColors val="0"/>
        <c:ser>
          <c:idx val="7"/>
          <c:order val="0"/>
          <c:tx>
            <c:v>Moyenne pays riches (17 pays)</c:v>
          </c:tx>
          <c:spPr>
            <a:ln w="41275">
              <a:solidFill>
                <a:srgbClr val="FF0000"/>
              </a:solidFill>
            </a:ln>
          </c:spPr>
          <c:marker>
            <c:symbol val="circle"/>
            <c:size val="9"/>
            <c:spPr>
              <a:solidFill>
                <a:srgbClr val="FF0000"/>
              </a:solidFill>
              <a:ln>
                <a:solidFill>
                  <a:srgbClr val="FF0000"/>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DataG41!$D$6:$D$126</c:f>
              <c:numCache>
                <c:formatCode>0%</c:formatCode>
                <c:ptCount val="121"/>
                <c:pt idx="0">
                  <c:v>0.11456780379363142</c:v>
                </c:pt>
                <c:pt idx="1">
                  <c:v>0.11741247072086934</c:v>
                </c:pt>
                <c:pt idx="2">
                  <c:v>0.12034543977369444</c:v>
                </c:pt>
                <c:pt idx="3">
                  <c:v>0.11802333236808703</c:v>
                </c:pt>
                <c:pt idx="4">
                  <c:v>0.11882383912843734</c:v>
                </c:pt>
                <c:pt idx="5">
                  <c:v>0.13239019346226574</c:v>
                </c:pt>
                <c:pt idx="6">
                  <c:v>0.11998690256606996</c:v>
                </c:pt>
                <c:pt idx="7">
                  <c:v>0.12149978301316849</c:v>
                </c:pt>
                <c:pt idx="8">
                  <c:v>0.11384116658059773</c:v>
                </c:pt>
                <c:pt idx="9">
                  <c:v>0.11486957875769122</c:v>
                </c:pt>
                <c:pt idx="10">
                  <c:v>0.11844085390896524</c:v>
                </c:pt>
                <c:pt idx="11">
                  <c:v>0.11442402500681866</c:v>
                </c:pt>
                <c:pt idx="12">
                  <c:v>0.1112718427721044</c:v>
                </c:pt>
                <c:pt idx="13">
                  <c:v>0.12078220687387005</c:v>
                </c:pt>
                <c:pt idx="14">
                  <c:v>0.12229188613867474</c:v>
                </c:pt>
                <c:pt idx="15">
                  <c:v>0.1555700785675041</c:v>
                </c:pt>
                <c:pt idx="16">
                  <c:v>0.15687882729483271</c:v>
                </c:pt>
                <c:pt idx="17">
                  <c:v>0.17959676573335467</c:v>
                </c:pt>
                <c:pt idx="18">
                  <c:v>0.21051377183675807</c:v>
                </c:pt>
                <c:pt idx="19">
                  <c:v>0.17372665442526342</c:v>
                </c:pt>
                <c:pt idx="20">
                  <c:v>0.1867373182692311</c:v>
                </c:pt>
                <c:pt idx="21">
                  <c:v>0.18869046152879795</c:v>
                </c:pt>
                <c:pt idx="22">
                  <c:v>0.17137119783596558</c:v>
                </c:pt>
                <c:pt idx="23">
                  <c:v>0.15740169988324246</c:v>
                </c:pt>
                <c:pt idx="24">
                  <c:v>0.14553661271929741</c:v>
                </c:pt>
                <c:pt idx="25">
                  <c:v>0.13859060406684875</c:v>
                </c:pt>
                <c:pt idx="26">
                  <c:v>0.13695986196398735</c:v>
                </c:pt>
                <c:pt idx="27">
                  <c:v>0.13808070278416076</c:v>
                </c:pt>
                <c:pt idx="28">
                  <c:v>0.13231776685764393</c:v>
                </c:pt>
                <c:pt idx="29">
                  <c:v>0.13801785372197628</c:v>
                </c:pt>
                <c:pt idx="30">
                  <c:v>0.16413549861560264</c:v>
                </c:pt>
                <c:pt idx="31">
                  <c:v>0.18462630733847618</c:v>
                </c:pt>
                <c:pt idx="32">
                  <c:v>0.18260241610308489</c:v>
                </c:pt>
                <c:pt idx="33">
                  <c:v>0.19308996759355068</c:v>
                </c:pt>
                <c:pt idx="34">
                  <c:v>0.18884777153531709</c:v>
                </c:pt>
                <c:pt idx="35">
                  <c:v>0.20150826814082953</c:v>
                </c:pt>
                <c:pt idx="36">
                  <c:v>0.19911685700599963</c:v>
                </c:pt>
                <c:pt idx="37">
                  <c:v>0.20349099257817635</c:v>
                </c:pt>
                <c:pt idx="38">
                  <c:v>0.202504456262001</c:v>
                </c:pt>
                <c:pt idx="39">
                  <c:v>0.20425371034002224</c:v>
                </c:pt>
                <c:pt idx="40">
                  <c:v>0.21672732828865368</c:v>
                </c:pt>
                <c:pt idx="41">
                  <c:v>0.25895843865035018</c:v>
                </c:pt>
                <c:pt idx="42">
                  <c:v>0.28334886558511135</c:v>
                </c:pt>
                <c:pt idx="43">
                  <c:v>0.31254643931558024</c:v>
                </c:pt>
                <c:pt idx="44">
                  <c:v>0.35125991512752519</c:v>
                </c:pt>
                <c:pt idx="45">
                  <c:v>0.40226595353995148</c:v>
                </c:pt>
                <c:pt idx="46">
                  <c:v>0.31437458447370809</c:v>
                </c:pt>
                <c:pt idx="47">
                  <c:v>0.25363111771203922</c:v>
                </c:pt>
                <c:pt idx="48">
                  <c:v>0.20132979063330167</c:v>
                </c:pt>
                <c:pt idx="49">
                  <c:v>0.19597611232445791</c:v>
                </c:pt>
                <c:pt idx="50">
                  <c:v>0.18918821616814688</c:v>
                </c:pt>
                <c:pt idx="51">
                  <c:v>0.17698169614260012</c:v>
                </c:pt>
                <c:pt idx="52">
                  <c:v>0.17671353026078299</c:v>
                </c:pt>
                <c:pt idx="53">
                  <c:v>0.17829367174552038</c:v>
                </c:pt>
                <c:pt idx="54">
                  <c:v>0.17475341432369673</c:v>
                </c:pt>
                <c:pt idx="55">
                  <c:v>0.16689026355743408</c:v>
                </c:pt>
                <c:pt idx="56">
                  <c:v>0.16116922234113401</c:v>
                </c:pt>
                <c:pt idx="57">
                  <c:v>0.15688380484397596</c:v>
                </c:pt>
                <c:pt idx="58">
                  <c:v>0.15203509938258392</c:v>
                </c:pt>
                <c:pt idx="59">
                  <c:v>0.14681047602341726</c:v>
                </c:pt>
                <c:pt idx="60">
                  <c:v>0.14854395733429834</c:v>
                </c:pt>
                <c:pt idx="61">
                  <c:v>0.14660117202080214</c:v>
                </c:pt>
                <c:pt idx="62">
                  <c:v>0.1407360784136332</c:v>
                </c:pt>
                <c:pt idx="63">
                  <c:v>0.14179259825211304</c:v>
                </c:pt>
                <c:pt idx="64">
                  <c:v>0.13728086707683709</c:v>
                </c:pt>
                <c:pt idx="65">
                  <c:v>0.13307316085466972</c:v>
                </c:pt>
                <c:pt idx="66">
                  <c:v>0.1306988877745775</c:v>
                </c:pt>
                <c:pt idx="67">
                  <c:v>0.13276558541334593</c:v>
                </c:pt>
                <c:pt idx="68">
                  <c:v>0.12763670172828895</c:v>
                </c:pt>
                <c:pt idx="69">
                  <c:v>0.12610802828119352</c:v>
                </c:pt>
                <c:pt idx="70">
                  <c:v>0.12542992400435302</c:v>
                </c:pt>
                <c:pt idx="71">
                  <c:v>0.12860909390908021</c:v>
                </c:pt>
                <c:pt idx="72">
                  <c:v>0.12578845138733202</c:v>
                </c:pt>
                <c:pt idx="73">
                  <c:v>0.12998638347937511</c:v>
                </c:pt>
                <c:pt idx="74">
                  <c:v>0.12907975803201016</c:v>
                </c:pt>
                <c:pt idx="75">
                  <c:v>0.13491870170602432</c:v>
                </c:pt>
                <c:pt idx="76">
                  <c:v>0.1322226651586019</c:v>
                </c:pt>
                <c:pt idx="77">
                  <c:v>0.13768357984148538</c:v>
                </c:pt>
                <c:pt idx="78">
                  <c:v>0.13183833945256013</c:v>
                </c:pt>
                <c:pt idx="79">
                  <c:v>0.13912422369633401</c:v>
                </c:pt>
                <c:pt idx="80">
                  <c:v>0.14346783129232271</c:v>
                </c:pt>
                <c:pt idx="81">
                  <c:v>0.14748623967170715</c:v>
                </c:pt>
                <c:pt idx="82">
                  <c:v>0.15559455672545092</c:v>
                </c:pt>
                <c:pt idx="83">
                  <c:v>0.158475663246853</c:v>
                </c:pt>
                <c:pt idx="84">
                  <c:v>0.16509883983858994</c:v>
                </c:pt>
                <c:pt idx="85">
                  <c:v>0.1595117005386523</c:v>
                </c:pt>
                <c:pt idx="86">
                  <c:v>0.15306011161633901</c:v>
                </c:pt>
                <c:pt idx="87">
                  <c:v>0.14448522217571735</c:v>
                </c:pt>
                <c:pt idx="88">
                  <c:v>0.142301651516131</c:v>
                </c:pt>
                <c:pt idx="89">
                  <c:v>0.14342992832618101</c:v>
                </c:pt>
                <c:pt idx="90">
                  <c:v>0.1324616071901151</c:v>
                </c:pt>
                <c:pt idx="91">
                  <c:v>0.13912555947899818</c:v>
                </c:pt>
                <c:pt idx="92">
                  <c:v>0.14965839843664849</c:v>
                </c:pt>
                <c:pt idx="93">
                  <c:v>0.13790066274149076</c:v>
                </c:pt>
                <c:pt idx="94">
                  <c:v>0.12660955344992025</c:v>
                </c:pt>
                <c:pt idx="95">
                  <c:v>0.12330882237958056</c:v>
                </c:pt>
                <c:pt idx="96">
                  <c:v>0.12027353447462831</c:v>
                </c:pt>
                <c:pt idx="97">
                  <c:v>0.12063294742256403</c:v>
                </c:pt>
                <c:pt idx="98">
                  <c:v>0.12988392343478544</c:v>
                </c:pt>
                <c:pt idx="99">
                  <c:v>0.14620126863675459</c:v>
                </c:pt>
                <c:pt idx="100">
                  <c:v>0.12917773372360639</c:v>
                </c:pt>
                <c:pt idx="101">
                  <c:v>0.12842350213655404</c:v>
                </c:pt>
                <c:pt idx="102">
                  <c:v>0.13209314910428865</c:v>
                </c:pt>
                <c:pt idx="103">
                  <c:v>0.1339910522635494</c:v>
                </c:pt>
                <c:pt idx="104">
                  <c:v>0.13983393141201564</c:v>
                </c:pt>
                <c:pt idx="105">
                  <c:v>0.14446617290377617</c:v>
                </c:pt>
                <c:pt idx="106">
                  <c:v>0.14917233639529773</c:v>
                </c:pt>
                <c:pt idx="107">
                  <c:v>0.18912161005076347</c:v>
                </c:pt>
                <c:pt idx="108">
                  <c:v>0.21973854605294263</c:v>
                </c:pt>
                <c:pt idx="109">
                  <c:v>0.22462497532133149</c:v>
                </c:pt>
                <c:pt idx="110">
                  <c:v>0.26512647322334859</c:v>
                </c:pt>
                <c:pt idx="111">
                  <c:v>0.3522335984591673</c:v>
                </c:pt>
                <c:pt idx="112">
                  <c:v>0.32312350070469703</c:v>
                </c:pt>
                <c:pt idx="113">
                  <c:v>0.30627741174369943</c:v>
                </c:pt>
                <c:pt idx="114">
                  <c:v>0.30430791728668311</c:v>
                </c:pt>
                <c:pt idx="115">
                  <c:v>0.34634982988569446</c:v>
                </c:pt>
                <c:pt idx="116">
                  <c:v>0.4157239791399362</c:v>
                </c:pt>
                <c:pt idx="117">
                  <c:v>0.48189640679748097</c:v>
                </c:pt>
                <c:pt idx="118">
                  <c:v>0.49781486933871999</c:v>
                </c:pt>
                <c:pt idx="119">
                  <c:v>0.48821399559060219</c:v>
                </c:pt>
                <c:pt idx="120">
                  <c:v>0.68343610167356661</c:v>
                </c:pt>
              </c:numCache>
            </c:numRef>
          </c:val>
          <c:smooth val="0"/>
        </c:ser>
        <c:ser>
          <c:idx val="4"/>
          <c:order val="1"/>
          <c:tx>
            <c:v>Zone euro 1999-2020 (moyenne Allemagne-France 1900-1998)</c:v>
          </c:tx>
          <c:spPr>
            <a:ln w="41275">
              <a:solidFill>
                <a:srgbClr val="00B050"/>
              </a:solidFill>
            </a:ln>
          </c:spPr>
          <c:marker>
            <c:symbol val="star"/>
            <c:size val="6"/>
            <c:spPr>
              <a:solidFill>
                <a:srgbClr val="00B050"/>
              </a:solidFill>
              <a:ln>
                <a:solidFill>
                  <a:srgbClr val="00B050"/>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DataG41!$C$6:$C$126</c:f>
              <c:numCache>
                <c:formatCode>0%</c:formatCode>
                <c:ptCount val="121"/>
                <c:pt idx="0">
                  <c:v>9.3357327873828638E-2</c:v>
                </c:pt>
                <c:pt idx="1">
                  <c:v>9.6570487765185994E-2</c:v>
                </c:pt>
                <c:pt idx="2">
                  <c:v>9.8228390566847068E-2</c:v>
                </c:pt>
                <c:pt idx="3">
                  <c:v>9.5984684633518752E-2</c:v>
                </c:pt>
                <c:pt idx="4">
                  <c:v>9.8917363347470658E-2</c:v>
                </c:pt>
                <c:pt idx="5">
                  <c:v>0.10010991315794988</c:v>
                </c:pt>
                <c:pt idx="6">
                  <c:v>0.10383270360858253</c:v>
                </c:pt>
                <c:pt idx="7">
                  <c:v>9.7026689178483588E-2</c:v>
                </c:pt>
                <c:pt idx="8">
                  <c:v>9.9967610167885593E-2</c:v>
                </c:pt>
                <c:pt idx="9">
                  <c:v>0.10103557564643784</c:v>
                </c:pt>
                <c:pt idx="10">
                  <c:v>0.10077563604263895</c:v>
                </c:pt>
                <c:pt idx="11">
                  <c:v>9.8500604869021791E-2</c:v>
                </c:pt>
                <c:pt idx="12">
                  <c:v>9.5119633158865236E-2</c:v>
                </c:pt>
                <c:pt idx="13">
                  <c:v>0.14585585496795736</c:v>
                </c:pt>
                <c:pt idx="14">
                  <c:v>0.17224452526472861</c:v>
                </c:pt>
                <c:pt idx="15">
                  <c:v>0.23151210517024684</c:v>
                </c:pt>
                <c:pt idx="16">
                  <c:v>0.23538377868583296</c:v>
                </c:pt>
                <c:pt idx="17">
                  <c:v>0.30505259492633097</c:v>
                </c:pt>
                <c:pt idx="18">
                  <c:v>0.38515923227787174</c:v>
                </c:pt>
                <c:pt idx="19">
                  <c:v>0.24671192169189454</c:v>
                </c:pt>
                <c:pt idx="20">
                  <c:v>0.29071888923645017</c:v>
                </c:pt>
                <c:pt idx="21">
                  <c:v>0.28293714523315427</c:v>
                </c:pt>
                <c:pt idx="22">
                  <c:v>9.1316151618957522E-2</c:v>
                </c:pt>
                <c:pt idx="23">
                  <c:v>0.13656145334243774</c:v>
                </c:pt>
                <c:pt idx="24">
                  <c:v>0.13497443199157716</c:v>
                </c:pt>
                <c:pt idx="25">
                  <c:v>0.11956341564655304</c:v>
                </c:pt>
                <c:pt idx="26">
                  <c:v>0.13971332907676698</c:v>
                </c:pt>
                <c:pt idx="27">
                  <c:v>0.15019126981496811</c:v>
                </c:pt>
                <c:pt idx="28">
                  <c:v>0.15221526026725771</c:v>
                </c:pt>
                <c:pt idx="29">
                  <c:v>0.17329409718513489</c:v>
                </c:pt>
                <c:pt idx="30">
                  <c:v>0.2220796972513199</c:v>
                </c:pt>
                <c:pt idx="31">
                  <c:v>0.22826247960329055</c:v>
                </c:pt>
                <c:pt idx="32">
                  <c:v>0.22002757787704469</c:v>
                </c:pt>
                <c:pt idx="33">
                  <c:v>0.24200986027717591</c:v>
                </c:pt>
                <c:pt idx="34">
                  <c:v>0.24296145290136337</c:v>
                </c:pt>
                <c:pt idx="35">
                  <c:v>0.23224245905876162</c:v>
                </c:pt>
                <c:pt idx="36">
                  <c:v>0.19373512417078018</c:v>
                </c:pt>
                <c:pt idx="37">
                  <c:v>0.21133606433868407</c:v>
                </c:pt>
                <c:pt idx="38">
                  <c:v>0.20018502587585135</c:v>
                </c:pt>
                <c:pt idx="39">
                  <c:v>0.20518038030356939</c:v>
                </c:pt>
                <c:pt idx="40">
                  <c:v>0.28590700203938924</c:v>
                </c:pt>
                <c:pt idx="41">
                  <c:v>0.4416676852192023</c:v>
                </c:pt>
                <c:pt idx="42">
                  <c:v>0.47244183323479139</c:v>
                </c:pt>
                <c:pt idx="43">
                  <c:v>0.50953087209560832</c:v>
                </c:pt>
                <c:pt idx="44">
                  <c:v>0.6190575218343195</c:v>
                </c:pt>
                <c:pt idx="45">
                  <c:v>0.21783189582484505</c:v>
                </c:pt>
                <c:pt idx="46">
                  <c:v>0.1051916826607648</c:v>
                </c:pt>
                <c:pt idx="47">
                  <c:v>0.1865452581713678</c:v>
                </c:pt>
                <c:pt idx="48">
                  <c:v>0.14815750422396246</c:v>
                </c:pt>
                <c:pt idx="49">
                  <c:v>0.1669558823108673</c:v>
                </c:pt>
                <c:pt idx="50">
                  <c:v>0.15056228935718535</c:v>
                </c:pt>
                <c:pt idx="51">
                  <c:v>0.13955443501472475</c:v>
                </c:pt>
                <c:pt idx="52">
                  <c:v>0.14636545479297638</c:v>
                </c:pt>
                <c:pt idx="53">
                  <c:v>0.15366198122501373</c:v>
                </c:pt>
                <c:pt idx="54">
                  <c:v>0.18497742712497711</c:v>
                </c:pt>
                <c:pt idx="55">
                  <c:v>0.15481221079826354</c:v>
                </c:pt>
                <c:pt idx="56">
                  <c:v>0.16032251417636872</c:v>
                </c:pt>
                <c:pt idx="57">
                  <c:v>0.15458737611770629</c:v>
                </c:pt>
                <c:pt idx="58">
                  <c:v>0.13607034385204314</c:v>
                </c:pt>
                <c:pt idx="59">
                  <c:v>0.1422801822423935</c:v>
                </c:pt>
                <c:pt idx="60">
                  <c:v>0.14078558683395387</c:v>
                </c:pt>
                <c:pt idx="61">
                  <c:v>0.1354503095149994</c:v>
                </c:pt>
                <c:pt idx="62">
                  <c:v>0.13517042398452758</c:v>
                </c:pt>
                <c:pt idx="63">
                  <c:v>0.12942816317081451</c:v>
                </c:pt>
                <c:pt idx="64">
                  <c:v>0.12318430691957474</c:v>
                </c:pt>
                <c:pt idx="65">
                  <c:v>0.12062579542398452</c:v>
                </c:pt>
                <c:pt idx="66">
                  <c:v>0.1201731950044632</c:v>
                </c:pt>
                <c:pt idx="67">
                  <c:v>0.12543719112873078</c:v>
                </c:pt>
                <c:pt idx="68">
                  <c:v>0.11251864880323409</c:v>
                </c:pt>
                <c:pt idx="69">
                  <c:v>0.12091517746448516</c:v>
                </c:pt>
                <c:pt idx="70">
                  <c:v>0.124863401055336</c:v>
                </c:pt>
                <c:pt idx="71">
                  <c:v>0.13763301670551301</c:v>
                </c:pt>
                <c:pt idx="72">
                  <c:v>0.14025942683219911</c:v>
                </c:pt>
                <c:pt idx="73">
                  <c:v>0.1445200914144516</c:v>
                </c:pt>
                <c:pt idx="74">
                  <c:v>0.15107145637273789</c:v>
                </c:pt>
                <c:pt idx="75">
                  <c:v>0.15750038743019107</c:v>
                </c:pt>
                <c:pt idx="76">
                  <c:v>0.16709753930568697</c:v>
                </c:pt>
                <c:pt idx="77">
                  <c:v>0.18779650628566741</c:v>
                </c:pt>
                <c:pt idx="78">
                  <c:v>0.18331882059574128</c:v>
                </c:pt>
                <c:pt idx="79">
                  <c:v>0.18866268396377564</c:v>
                </c:pt>
                <c:pt idx="80">
                  <c:v>0.18389424979686736</c:v>
                </c:pt>
                <c:pt idx="81">
                  <c:v>0.17957177907228472</c:v>
                </c:pt>
                <c:pt idx="82">
                  <c:v>0.17387839257717133</c:v>
                </c:pt>
                <c:pt idx="83">
                  <c:v>0.1702402949333191</c:v>
                </c:pt>
                <c:pt idx="84">
                  <c:v>0.16238486170768737</c:v>
                </c:pt>
                <c:pt idx="85">
                  <c:v>0.14966417700052262</c:v>
                </c:pt>
                <c:pt idx="86">
                  <c:v>0.15099021345376967</c:v>
                </c:pt>
                <c:pt idx="87">
                  <c:v>0.15349520146846771</c:v>
                </c:pt>
                <c:pt idx="88">
                  <c:v>0.15073520839214324</c:v>
                </c:pt>
                <c:pt idx="89">
                  <c:v>0.14840870797634126</c:v>
                </c:pt>
                <c:pt idx="90">
                  <c:v>0.13343865275382996</c:v>
                </c:pt>
                <c:pt idx="91">
                  <c:v>0.12905431687831881</c:v>
                </c:pt>
                <c:pt idx="92">
                  <c:v>0.13602865040302276</c:v>
                </c:pt>
                <c:pt idx="93">
                  <c:v>0.11070268750190734</c:v>
                </c:pt>
                <c:pt idx="94">
                  <c:v>9.399598091840744E-2</c:v>
                </c:pt>
                <c:pt idx="95">
                  <c:v>9.3697735667228693E-2</c:v>
                </c:pt>
                <c:pt idx="96">
                  <c:v>9.5341557264327997E-2</c:v>
                </c:pt>
                <c:pt idx="97">
                  <c:v>9.49860319495201E-2</c:v>
                </c:pt>
                <c:pt idx="98">
                  <c:v>0.11644092947244644</c:v>
                </c:pt>
                <c:pt idx="99">
                  <c:v>0.11269094887451163</c:v>
                </c:pt>
                <c:pt idx="100">
                  <c:v>0.11282935576464441</c:v>
                </c:pt>
                <c:pt idx="101">
                  <c:v>0.10655918125018002</c:v>
                </c:pt>
                <c:pt idx="102">
                  <c:v>0.10275626858935187</c:v>
                </c:pt>
                <c:pt idx="103">
                  <c:v>0.10616103116225659</c:v>
                </c:pt>
                <c:pt idx="104">
                  <c:v>0.10764095272525619</c:v>
                </c:pt>
                <c:pt idx="105">
                  <c:v>0.12345946628566096</c:v>
                </c:pt>
                <c:pt idx="106">
                  <c:v>0.13019801605633088</c:v>
                </c:pt>
                <c:pt idx="107">
                  <c:v>0.16288999129218615</c:v>
                </c:pt>
                <c:pt idx="108">
                  <c:v>0.21840750239817489</c:v>
                </c:pt>
                <c:pt idx="109">
                  <c:v>0.20603549051359277</c:v>
                </c:pt>
                <c:pt idx="110">
                  <c:v>0.2109438763136306</c:v>
                </c:pt>
                <c:pt idx="111">
                  <c:v>0.28021692901593515</c:v>
                </c:pt>
                <c:pt idx="112">
                  <c:v>0.30257424227397073</c:v>
                </c:pt>
                <c:pt idx="113">
                  <c:v>0.22994443987412125</c:v>
                </c:pt>
                <c:pt idx="114">
                  <c:v>0.21780505853491219</c:v>
                </c:pt>
                <c:pt idx="115">
                  <c:v>0.26390963968871722</c:v>
                </c:pt>
                <c:pt idx="116">
                  <c:v>0.33815489646765834</c:v>
                </c:pt>
                <c:pt idx="117">
                  <c:v>0.39868180819727433</c:v>
                </c:pt>
                <c:pt idx="118">
                  <c:v>0.40309782134708549</c:v>
                </c:pt>
                <c:pt idx="119">
                  <c:v>0.38924999999999998</c:v>
                </c:pt>
                <c:pt idx="120">
                  <c:v>0.6121929824561404</c:v>
                </c:pt>
              </c:numCache>
            </c:numRef>
          </c:val>
          <c:smooth val="0"/>
        </c:ser>
        <c:ser>
          <c:idx val="0"/>
          <c:order val="2"/>
          <c:tx>
            <c:v>Etats-Unis (Federal reserve)</c:v>
          </c:tx>
          <c:spPr>
            <a:ln w="44450">
              <a:solidFill>
                <a:schemeClr val="accent1"/>
              </a:solidFill>
            </a:ln>
          </c:spPr>
          <c:marker>
            <c:symbol val="triangle"/>
            <c:size val="8"/>
            <c:spPr>
              <a:solidFill>
                <a:schemeClr val="accent1"/>
              </a:solidFill>
              <a:ln>
                <a:solidFill>
                  <a:schemeClr val="accent1"/>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DataG41!$B$6:$B$126</c:f>
              <c:numCache>
                <c:formatCode>0%</c:formatCode>
                <c:ptCount val="121"/>
                <c:pt idx="14">
                  <c:v>8.9560151100158691E-3</c:v>
                </c:pt>
                <c:pt idx="15">
                  <c:v>1.7845727503299713E-2</c:v>
                </c:pt>
                <c:pt idx="16">
                  <c:v>2.4162819609045982E-2</c:v>
                </c:pt>
                <c:pt idx="17">
                  <c:v>5.2490130066871643E-2</c:v>
                </c:pt>
                <c:pt idx="18">
                  <c:v>6.8570896983146667E-2</c:v>
                </c:pt>
                <c:pt idx="19">
                  <c:v>7.9958491027355194E-2</c:v>
                </c:pt>
                <c:pt idx="20">
                  <c:v>7.0077143609523773E-2</c:v>
                </c:pt>
                <c:pt idx="21">
                  <c:v>6.9315455853939056E-2</c:v>
                </c:pt>
                <c:pt idx="22">
                  <c:v>7.0838533341884613E-2</c:v>
                </c:pt>
                <c:pt idx="23">
                  <c:v>5.8748986572027206E-2</c:v>
                </c:pt>
                <c:pt idx="24">
                  <c:v>5.8054588735103607E-2</c:v>
                </c:pt>
                <c:pt idx="25">
                  <c:v>5.5871620774269104E-2</c:v>
                </c:pt>
                <c:pt idx="26">
                  <c:v>5.2613586187362671E-2</c:v>
                </c:pt>
                <c:pt idx="27">
                  <c:v>5.5414196103811264E-2</c:v>
                </c:pt>
                <c:pt idx="28">
                  <c:v>5.4438155144453049E-2</c:v>
                </c:pt>
                <c:pt idx="29">
                  <c:v>5.2183985710144043E-2</c:v>
                </c:pt>
                <c:pt idx="30">
                  <c:v>5.6406158953905106E-2</c:v>
                </c:pt>
                <c:pt idx="31">
                  <c:v>7.3285855352878571E-2</c:v>
                </c:pt>
                <c:pt idx="32">
                  <c:v>0.10277290642261505</c:v>
                </c:pt>
                <c:pt idx="33">
                  <c:v>0.12308894842863083</c:v>
                </c:pt>
                <c:pt idx="34">
                  <c:v>0.12637941539287567</c:v>
                </c:pt>
                <c:pt idx="35">
                  <c:v>0.14839568734169006</c:v>
                </c:pt>
                <c:pt idx="36">
                  <c:v>0.14752288162708282</c:v>
                </c:pt>
                <c:pt idx="37">
                  <c:v>0.13849064707756042</c:v>
                </c:pt>
                <c:pt idx="38">
                  <c:v>0.17826879024505615</c:v>
                </c:pt>
                <c:pt idx="39">
                  <c:v>0.20350091159343719</c:v>
                </c:pt>
                <c:pt idx="40">
                  <c:v>0.2260628342628479</c:v>
                </c:pt>
                <c:pt idx="41">
                  <c:v>0.18819817900657654</c:v>
                </c:pt>
                <c:pt idx="42">
                  <c:v>0.17481109499931335</c:v>
                </c:pt>
                <c:pt idx="43">
                  <c:v>0.16718152165412903</c:v>
                </c:pt>
                <c:pt idx="44">
                  <c:v>0.17929033935070038</c:v>
                </c:pt>
                <c:pt idx="45">
                  <c:v>0.19747106730937958</c:v>
                </c:pt>
                <c:pt idx="46">
                  <c:v>0.21558384597301483</c:v>
                </c:pt>
                <c:pt idx="47">
                  <c:v>0.20092436671257019</c:v>
                </c:pt>
                <c:pt idx="48">
                  <c:v>0.19168485701084137</c:v>
                </c:pt>
                <c:pt idx="49">
                  <c:v>0.17677052319049835</c:v>
                </c:pt>
                <c:pt idx="50">
                  <c:v>0.1649833470582962</c:v>
                </c:pt>
                <c:pt idx="51">
                  <c:v>0.15089547634124756</c:v>
                </c:pt>
                <c:pt idx="52">
                  <c:v>0.14644002914428711</c:v>
                </c:pt>
                <c:pt idx="53">
                  <c:v>0.13808058202266693</c:v>
                </c:pt>
                <c:pt idx="54">
                  <c:v>0.13444387912750244</c:v>
                </c:pt>
                <c:pt idx="55">
                  <c:v>0.12484513968229294</c:v>
                </c:pt>
                <c:pt idx="56">
                  <c:v>0.11958453804254532</c:v>
                </c:pt>
                <c:pt idx="57">
                  <c:v>0.11335649341344833</c:v>
                </c:pt>
                <c:pt idx="58">
                  <c:v>0.11114729940891266</c:v>
                </c:pt>
                <c:pt idx="59">
                  <c:v>0.10274258255958557</c:v>
                </c:pt>
                <c:pt idx="60">
                  <c:v>9.678630530834198E-2</c:v>
                </c:pt>
                <c:pt idx="61">
                  <c:v>9.5829933881759644E-2</c:v>
                </c:pt>
                <c:pt idx="62">
                  <c:v>9.2057511210441589E-2</c:v>
                </c:pt>
                <c:pt idx="63">
                  <c:v>9.0518318116664886E-2</c:v>
                </c:pt>
                <c:pt idx="64">
                  <c:v>8.92038494348526E-2</c:v>
                </c:pt>
                <c:pt idx="65">
                  <c:v>8.5414819419384003E-2</c:v>
                </c:pt>
                <c:pt idx="66">
                  <c:v>8.3411045372486115E-2</c:v>
                </c:pt>
                <c:pt idx="67">
                  <c:v>8.4441222250461578E-2</c:v>
                </c:pt>
                <c:pt idx="68">
                  <c:v>8.14175084233284E-2</c:v>
                </c:pt>
                <c:pt idx="69">
                  <c:v>7.9162664711475372E-2</c:v>
                </c:pt>
                <c:pt idx="70">
                  <c:v>8.0048330128192902E-2</c:v>
                </c:pt>
                <c:pt idx="71">
                  <c:v>8.1005312502384186E-2</c:v>
                </c:pt>
                <c:pt idx="72">
                  <c:v>7.610417902469635E-2</c:v>
                </c:pt>
                <c:pt idx="73">
                  <c:v>7.4826039373874664E-2</c:v>
                </c:pt>
                <c:pt idx="74">
                  <c:v>7.3236696422100067E-2</c:v>
                </c:pt>
                <c:pt idx="75">
                  <c:v>7.3859319090843201E-2</c:v>
                </c:pt>
                <c:pt idx="76">
                  <c:v>7.1610033512115479E-2</c:v>
                </c:pt>
                <c:pt idx="77">
                  <c:v>6.8540744483470917E-2</c:v>
                </c:pt>
                <c:pt idx="78">
                  <c:v>6.6253073513507843E-2</c:v>
                </c:pt>
                <c:pt idx="79">
                  <c:v>6.3316740095615387E-2</c:v>
                </c:pt>
                <c:pt idx="80">
                  <c:v>6.0690306127071381E-2</c:v>
                </c:pt>
                <c:pt idx="81">
                  <c:v>5.6649331003427505E-2</c:v>
                </c:pt>
                <c:pt idx="82">
                  <c:v>5.8074440807104111E-2</c:v>
                </c:pt>
                <c:pt idx="83">
                  <c:v>5.5981144309043884E-2</c:v>
                </c:pt>
                <c:pt idx="84">
                  <c:v>5.401168018579483E-2</c:v>
                </c:pt>
                <c:pt idx="85">
                  <c:v>5.5941980332136154E-2</c:v>
                </c:pt>
                <c:pt idx="86">
                  <c:v>5.9928324073553085E-2</c:v>
                </c:pt>
                <c:pt idx="87">
                  <c:v>5.8690812438726425E-2</c:v>
                </c:pt>
                <c:pt idx="88">
                  <c:v>5.8043826371431351E-2</c:v>
                </c:pt>
                <c:pt idx="89">
                  <c:v>5.5624015629291534E-2</c:v>
                </c:pt>
                <c:pt idx="90">
                  <c:v>5.7243961840867996E-2</c:v>
                </c:pt>
                <c:pt idx="91">
                  <c:v>5.9054583311080933E-2</c:v>
                </c:pt>
                <c:pt idx="92">
                  <c:v>5.8375973254442215E-2</c:v>
                </c:pt>
                <c:pt idx="93">
                  <c:v>6.1615712940692902E-2</c:v>
                </c:pt>
                <c:pt idx="94">
                  <c:v>6.1854477971792221E-2</c:v>
                </c:pt>
                <c:pt idx="95">
                  <c:v>6.157226487994194E-2</c:v>
                </c:pt>
                <c:pt idx="96">
                  <c:v>6.1134170740842819E-2</c:v>
                </c:pt>
                <c:pt idx="97">
                  <c:v>6.2028810381889343E-2</c:v>
                </c:pt>
                <c:pt idx="98">
                  <c:v>6.2363684177398682E-2</c:v>
                </c:pt>
                <c:pt idx="99">
                  <c:v>7.2133719921112061E-2</c:v>
                </c:pt>
                <c:pt idx="100">
                  <c:v>6.1832509934902191E-2</c:v>
                </c:pt>
                <c:pt idx="101">
                  <c:v>6.4297765493392944E-2</c:v>
                </c:pt>
                <c:pt idx="102">
                  <c:v>6.8653970956802368E-2</c:v>
                </c:pt>
                <c:pt idx="103">
                  <c:v>6.9225937128067017E-2</c:v>
                </c:pt>
                <c:pt idx="104">
                  <c:v>6.8536281585693359E-2</c:v>
                </c:pt>
                <c:pt idx="105">
                  <c:v>6.7105479538440704E-2</c:v>
                </c:pt>
                <c:pt idx="106">
                  <c:v>6.5547458827495575E-2</c:v>
                </c:pt>
                <c:pt idx="107">
                  <c:v>6.1617142960549209E-2</c:v>
                </c:pt>
                <c:pt idx="108">
                  <c:v>0.1531545309237434</c:v>
                </c:pt>
                <c:pt idx="109">
                  <c:v>0.15582131039792721</c:v>
                </c:pt>
                <c:pt idx="110">
                  <c:v>0.16225016982607274</c:v>
                </c:pt>
                <c:pt idx="111">
                  <c:v>0.18809072931373391</c:v>
                </c:pt>
                <c:pt idx="112">
                  <c:v>0.17849960768127204</c:v>
                </c:pt>
                <c:pt idx="113">
                  <c:v>0.23910518949805223</c:v>
                </c:pt>
                <c:pt idx="114">
                  <c:v>0.25545287842291819</c:v>
                </c:pt>
                <c:pt idx="115">
                  <c:v>0.24532088756201434</c:v>
                </c:pt>
                <c:pt idx="116">
                  <c:v>0.23772715426447905</c:v>
                </c:pt>
                <c:pt idx="117">
                  <c:v>0.22705721154311603</c:v>
                </c:pt>
                <c:pt idx="118">
                  <c:v>0.20002682334541175</c:v>
                </c:pt>
                <c:pt idx="119">
                  <c:v>0.19467289719626168</c:v>
                </c:pt>
                <c:pt idx="120">
                  <c:v>0.36217412690605016</c:v>
                </c:pt>
              </c:numCache>
            </c:numRef>
          </c:val>
          <c:smooth val="1"/>
        </c:ser>
        <c:dLbls>
          <c:showLegendKey val="0"/>
          <c:showVal val="0"/>
          <c:showCatName val="0"/>
          <c:showSerName val="0"/>
          <c:showPercent val="0"/>
          <c:showBubbleSize val="0"/>
        </c:dLbls>
        <c:marker val="1"/>
        <c:smooth val="0"/>
        <c:axId val="691928216"/>
        <c:axId val="691917632"/>
        <c:extLst/>
      </c:lineChart>
      <c:catAx>
        <c:axId val="691928216"/>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17632"/>
        <c:crossesAt val="0"/>
        <c:auto val="1"/>
        <c:lblAlgn val="ctr"/>
        <c:lblOffset val="100"/>
        <c:tickLblSkip val="10"/>
        <c:tickMarkSkip val="10"/>
        <c:noMultiLvlLbl val="0"/>
      </c:catAx>
      <c:valAx>
        <c:axId val="691917632"/>
        <c:scaling>
          <c:orientation val="minMax"/>
          <c:max val="0.70000000000000007"/>
          <c:min val="0"/>
        </c:scaling>
        <c:delete val="0"/>
        <c:axPos val="l"/>
        <c:majorGridlines>
          <c:spPr>
            <a:ln w="12700">
              <a:solidFill>
                <a:srgbClr val="000000"/>
              </a:solidFill>
              <a:prstDash val="sysDash"/>
            </a:ln>
          </c:spPr>
        </c:majorGridlines>
        <c:title>
          <c:tx>
            <c:rich>
              <a:bodyPr/>
              <a:lstStyle/>
              <a:p>
                <a:pPr>
                  <a:defRPr sz="1175" b="0" i="0" u="none" strike="noStrike" baseline="0">
                    <a:solidFill>
                      <a:srgbClr val="000000"/>
                    </a:solidFill>
                    <a:latin typeface="Arial"/>
                    <a:ea typeface="Arial"/>
                    <a:cs typeface="Arial"/>
                  </a:defRPr>
                </a:pPr>
                <a:r>
                  <a:rPr lang="fr-FR" sz="1300"/>
                  <a:t>Actifs</a:t>
                </a:r>
                <a:r>
                  <a:rPr lang="fr-FR" sz="1300" baseline="0"/>
                  <a:t> totaux de la banque centrale en % du PIB du pays</a:t>
                </a:r>
                <a:endParaRPr lang="fr-FR" sz="1300"/>
              </a:p>
            </c:rich>
          </c:tx>
          <c:layout>
            <c:manualLayout>
              <c:xMode val="edge"/>
              <c:yMode val="edge"/>
              <c:x val="1.09452540284057E-6"/>
              <c:y val="6.7875471925955097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28216"/>
        <c:crosses val="autoZero"/>
        <c:crossBetween val="midCat"/>
        <c:majorUnit val="0.05"/>
        <c:minorUnit val="0.05"/>
      </c:valAx>
      <c:spPr>
        <a:solidFill>
          <a:srgbClr val="FFFFFF"/>
        </a:solidFill>
        <a:ln w="28575">
          <a:solidFill>
            <a:srgbClr val="000000"/>
          </a:solidFill>
          <a:prstDash val="solid"/>
        </a:ln>
      </c:spPr>
    </c:plotArea>
    <c:legend>
      <c:legendPos val="r"/>
      <c:layout>
        <c:manualLayout>
          <c:xMode val="edge"/>
          <c:yMode val="edge"/>
          <c:x val="0.49037404861120198"/>
          <c:y val="0.124484388707163"/>
          <c:w val="0.39446671837138902"/>
          <c:h val="0.24848291121931801"/>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fr-FR" sz="2000" baseline="0">
                <a:latin typeface="Arial" panose="020B0604020202020204" pitchFamily="34" charset="0"/>
                <a:cs typeface="Arial" panose="020B0604020202020204" pitchFamily="34" charset="0"/>
              </a:rPr>
              <a:t>La composition de la propriété (France 2020)</a:t>
            </a:r>
            <a:endParaRPr lang="fr-FR" sz="2000">
              <a:latin typeface="Arial" panose="020B0604020202020204" pitchFamily="34" charset="0"/>
              <a:cs typeface="Arial" panose="020B0604020202020204" pitchFamily="34" charset="0"/>
            </a:endParaRPr>
          </a:p>
        </c:rich>
      </c:tx>
      <c:layout>
        <c:manualLayout>
          <c:xMode val="edge"/>
          <c:yMode val="edge"/>
          <c:x val="0.20680559236239485"/>
          <c:y val="2.0929194230968349E-3"/>
        </c:manualLayout>
      </c:layout>
      <c:overlay val="0"/>
    </c:title>
    <c:autoTitleDeleted val="0"/>
    <c:plotArea>
      <c:layout>
        <c:manualLayout>
          <c:layoutTarget val="inner"/>
          <c:xMode val="edge"/>
          <c:yMode val="edge"/>
          <c:x val="6.7439816506574768E-2"/>
          <c:y val="5.2188236364673422E-2"/>
          <c:w val="0.91985649312432083"/>
          <c:h val="0.76057603890989278"/>
        </c:manualLayout>
      </c:layout>
      <c:areaChart>
        <c:grouping val="stacked"/>
        <c:varyColors val="0"/>
        <c:ser>
          <c:idx val="0"/>
          <c:order val="0"/>
          <c:tx>
            <c:v>Housing assets (net of debts)</c:v>
          </c:tx>
          <c:spPr>
            <a:solidFill>
              <a:schemeClr val="accent2"/>
            </a:solidFill>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1.718705243547447E-5</c:v>
              </c:pt>
              <c:pt idx="1">
                <c:v>7.0400774711742997E-4</c:v>
              </c:pt>
              <c:pt idx="2">
                <c:v>1.8372327089309692E-2</c:v>
              </c:pt>
              <c:pt idx="3">
                <c:v>0.29031941294670105</c:v>
              </c:pt>
              <c:pt idx="4">
                <c:v>0.67065221071243286</c:v>
              </c:pt>
              <c:pt idx="5">
                <c:v>0.78422051668167114</c:v>
              </c:pt>
              <c:pt idx="6">
                <c:v>0.80170196294784546</c:v>
              </c:pt>
              <c:pt idx="7">
                <c:v>0.70347875356674194</c:v>
              </c:pt>
              <c:pt idx="8">
                <c:v>0.65296751260757446</c:v>
              </c:pt>
              <c:pt idx="9">
                <c:v>0.48476552963256836</c:v>
              </c:pt>
              <c:pt idx="10">
                <c:v>0.41146570444107056</c:v>
              </c:pt>
              <c:pt idx="11">
                <c:v>0.29624894261360168</c:v>
              </c:pt>
              <c:pt idx="12">
                <c:v>0.23151199519634247</c:v>
              </c:pt>
              <c:pt idx="13">
                <c:v>0.13154414296150208</c:v>
              </c:pt>
            </c:numLit>
          </c:val>
          <c:extLst xmlns:c16r2="http://schemas.microsoft.com/office/drawing/2015/06/chart">
            <c:ext xmlns:c16="http://schemas.microsoft.com/office/drawing/2014/chart" uri="{C3380CC4-5D6E-409C-BE32-E72D297353CC}">
              <c16:uniqueId val="{00000000-2313-40C3-9923-3DECB5AC0058}"/>
            </c:ext>
          </c:extLst>
        </c:ser>
        <c:ser>
          <c:idx val="1"/>
          <c:order val="1"/>
          <c:tx>
            <c:v>Business assets</c:v>
          </c:tx>
          <c:spPr>
            <a:solidFill>
              <a:srgbClr val="C00000"/>
            </a:solidFill>
            <a:ln w="25400">
              <a:solidFill>
                <a:srgbClr val="C00000"/>
              </a:solid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3.2621741711617261E-4</c:v>
              </c:pt>
              <c:pt idx="1">
                <c:v>2.5901033438054289E-3</c:v>
              </c:pt>
              <c:pt idx="2">
                <c:v>8.2032903470590987E-3</c:v>
              </c:pt>
              <c:pt idx="3">
                <c:v>2.9051795008618545E-2</c:v>
              </c:pt>
              <c:pt idx="4">
                <c:v>2.8155257679606856E-2</c:v>
              </c:pt>
              <c:pt idx="5">
                <c:v>2.3552099631744958E-2</c:v>
              </c:pt>
              <c:pt idx="6">
                <c:v>2.4018816800636531E-2</c:v>
              </c:pt>
              <c:pt idx="7">
                <c:v>3.5438574330002859E-2</c:v>
              </c:pt>
              <c:pt idx="8">
                <c:v>6.8218981634326686E-2</c:v>
              </c:pt>
              <c:pt idx="9">
                <c:v>0.12395105852317249</c:v>
              </c:pt>
              <c:pt idx="10">
                <c:v>0.18695149221863672</c:v>
              </c:pt>
              <c:pt idx="11">
                <c:v>0.12695307700981587</c:v>
              </c:pt>
              <c:pt idx="12">
                <c:v>6.1403238890183481E-2</c:v>
              </c:pt>
              <c:pt idx="13">
                <c:v>2.393387079581534E-2</c:v>
              </c:pt>
            </c:numLit>
          </c:val>
          <c:extLst xmlns:c16r2="http://schemas.microsoft.com/office/drawing/2015/06/chart">
            <c:ext xmlns:c16="http://schemas.microsoft.com/office/drawing/2014/chart" uri="{C3380CC4-5D6E-409C-BE32-E72D297353CC}">
              <c16:uniqueId val="{00000001-2313-40C3-9923-3DECB5AC0058}"/>
            </c:ext>
          </c:extLst>
        </c:ser>
        <c:ser>
          <c:idx val="2"/>
          <c:order val="2"/>
          <c:tx>
            <c:v>Financial assets (excl.deposits)</c:v>
          </c:tx>
          <c:spPr>
            <a:solidFill>
              <a:schemeClr val="accent1"/>
            </a:solidFill>
            <a:ln w="25400">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3.8009386043995619E-3</c:v>
              </c:pt>
              <c:pt idx="1">
                <c:v>4.6922206878662109E-2</c:v>
              </c:pt>
              <c:pt idx="2">
                <c:v>0.14905478060245514</c:v>
              </c:pt>
              <c:pt idx="3">
                <c:v>0.2277304083108902</c:v>
              </c:pt>
              <c:pt idx="4">
                <c:v>0.13337206840515137</c:v>
              </c:pt>
              <c:pt idx="5">
                <c:v>6.847420334815979E-2</c:v>
              </c:pt>
              <c:pt idx="6">
                <c:v>7.2990015149116516E-2</c:v>
              </c:pt>
              <c:pt idx="7">
                <c:v>0.14368093013763428</c:v>
              </c:pt>
              <c:pt idx="8">
                <c:v>0.17230844497680664</c:v>
              </c:pt>
              <c:pt idx="9">
                <c:v>0.30135959386825562</c:v>
              </c:pt>
              <c:pt idx="10">
                <c:v>0.34371814131736755</c:v>
              </c:pt>
              <c:pt idx="11">
                <c:v>0.55240422487258911</c:v>
              </c:pt>
              <c:pt idx="12">
                <c:v>0.69009882211685181</c:v>
              </c:pt>
              <c:pt idx="13">
                <c:v>0.83973085880279541</c:v>
              </c:pt>
            </c:numLit>
          </c:val>
          <c:extLst xmlns:c16r2="http://schemas.microsoft.com/office/drawing/2015/06/chart">
            <c:ext xmlns:c16="http://schemas.microsoft.com/office/drawing/2014/chart" uri="{C3380CC4-5D6E-409C-BE32-E72D297353CC}">
              <c16:uniqueId val="{00000002-2313-40C3-9923-3DECB5AC0058}"/>
            </c:ext>
          </c:extLst>
        </c:ser>
        <c:ser>
          <c:idx val="3"/>
          <c:order val="3"/>
          <c:tx>
            <c:v>Deposits</c:v>
          </c:tx>
          <c:spPr>
            <a:solidFill>
              <a:schemeClr val="accent6"/>
            </a:solidFill>
            <a:ln w="25400">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0.99585565674957754</c:v>
              </c:pt>
              <c:pt idx="1">
                <c:v>0.94978368535367386</c:v>
              </c:pt>
              <c:pt idx="2">
                <c:v>0.82436959894273176</c:v>
              </c:pt>
              <c:pt idx="3">
                <c:v>0.45289838999246729</c:v>
              </c:pt>
              <c:pt idx="4">
                <c:v>0.16782047523533639</c:v>
              </c:pt>
              <c:pt idx="5">
                <c:v>0.12375316209511743</c:v>
              </c:pt>
              <c:pt idx="6">
                <c:v>0.10128921250736557</c:v>
              </c:pt>
              <c:pt idx="7">
                <c:v>0.11740173230825787</c:v>
              </c:pt>
              <c:pt idx="8">
                <c:v>0.10650505553931766</c:v>
              </c:pt>
              <c:pt idx="9">
                <c:v>8.9923804944459743E-2</c:v>
              </c:pt>
              <c:pt idx="10">
                <c:v>5.786467783469959E-2</c:v>
              </c:pt>
              <c:pt idx="11">
                <c:v>2.439373835995096E-2</c:v>
              </c:pt>
              <c:pt idx="12">
                <c:v>1.6985933883085804E-2</c:v>
              </c:pt>
              <c:pt idx="13">
                <c:v>4.7911706036765879E-3</c:v>
              </c:pt>
            </c:numLit>
          </c:val>
          <c:extLst xmlns:c16r2="http://schemas.microsoft.com/office/drawing/2015/06/chart">
            <c:ext xmlns:c16="http://schemas.microsoft.com/office/drawing/2014/chart" uri="{C3380CC4-5D6E-409C-BE32-E72D297353CC}">
              <c16:uniqueId val="{00000003-2313-40C3-9923-3DECB5AC0058}"/>
            </c:ext>
          </c:extLst>
        </c:ser>
        <c:dLbls>
          <c:showLegendKey val="0"/>
          <c:showVal val="0"/>
          <c:showCatName val="0"/>
          <c:showSerName val="0"/>
          <c:showPercent val="0"/>
          <c:showBubbleSize val="0"/>
        </c:dLbls>
        <c:axId val="691953696"/>
        <c:axId val="691954088"/>
      </c:areaChart>
      <c:catAx>
        <c:axId val="691953696"/>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691954088"/>
        <c:crosses val="autoZero"/>
        <c:auto val="1"/>
        <c:lblAlgn val="ctr"/>
        <c:lblOffset val="100"/>
        <c:tickLblSkip val="1"/>
        <c:noMultiLvlLbl val="0"/>
      </c:catAx>
      <c:valAx>
        <c:axId val="691954088"/>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691953696"/>
        <c:crosses val="autoZero"/>
        <c:crossBetween val="midCat"/>
      </c:valAx>
      <c:spPr>
        <a:ln w="25400">
          <a:solidFill>
            <a:srgbClr val="000000"/>
          </a:solidFill>
        </a:ln>
      </c:spPr>
    </c:plotArea>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La répartition de la propriété en France, 1780-2020: </a:t>
            </a:r>
          </a:p>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l'émergence difficile d'une classe moyenne patrimoniale</a:t>
            </a:r>
            <a:endParaRPr lang="fr-FR" sz="2000" b="0" baseline="0">
              <a:latin typeface="Arial" panose="020B0604020202020204" pitchFamily="34" charset="0"/>
              <a:cs typeface="Arial" panose="020B0604020202020204" pitchFamily="34" charset="0"/>
            </a:endParaRPr>
          </a:p>
        </c:rich>
      </c:tx>
      <c:layout>
        <c:manualLayout>
          <c:xMode val="edge"/>
          <c:yMode val="edge"/>
          <c:x val="0.14889454341446329"/>
          <c:y val="2.2031039901961339E-3"/>
        </c:manualLayout>
      </c:layout>
      <c:overlay val="0"/>
      <c:spPr>
        <a:noFill/>
        <a:ln w="25400">
          <a:noFill/>
        </a:ln>
      </c:spPr>
    </c:title>
    <c:autoTitleDeleted val="0"/>
    <c:plotArea>
      <c:layout>
        <c:manualLayout>
          <c:layoutTarget val="inner"/>
          <c:xMode val="edge"/>
          <c:yMode val="edge"/>
          <c:x val="9.4599660088082918E-2"/>
          <c:y val="0.10626971552902864"/>
          <c:w val="0.87198296434755418"/>
          <c:h val="0.66307136028640001"/>
        </c:manualLayout>
      </c:layout>
      <c:lineChart>
        <c:grouping val="standard"/>
        <c:varyColors val="0"/>
        <c:ser>
          <c:idx val="0"/>
          <c:order val="0"/>
          <c:tx>
            <c:v>Part des 10% les plus riches</c:v>
          </c:tx>
          <c:spPr>
            <a:ln w="41275">
              <a:solidFill>
                <a:schemeClr val="accent1"/>
              </a:solidFill>
            </a:ln>
          </c:spPr>
          <c:marker>
            <c:symbol val="circle"/>
            <c:size val="10"/>
            <c:spPr>
              <a:solidFill>
                <a:schemeClr val="accent1"/>
              </a:solidFill>
              <a:ln>
                <a:solidFill>
                  <a:schemeClr val="accent1"/>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DataG4!$B$7:$B$247</c:f>
              <c:numCache>
                <c:formatCode>0.0%</c:formatCode>
                <c:ptCount val="241"/>
                <c:pt idx="0">
                  <c:v>0.83</c:v>
                </c:pt>
                <c:pt idx="20">
                  <c:v>0.79005908966100002</c:v>
                </c:pt>
                <c:pt idx="30">
                  <c:v>0.81904965639149996</c:v>
                </c:pt>
                <c:pt idx="40">
                  <c:v>0.83632645010950002</c:v>
                </c:pt>
                <c:pt idx="50">
                  <c:v>0.81190982460950001</c:v>
                </c:pt>
                <c:pt idx="60">
                  <c:v>0.83324962854399998</c:v>
                </c:pt>
                <c:pt idx="70">
                  <c:v>0.84875300526649999</c:v>
                </c:pt>
                <c:pt idx="80">
                  <c:v>0.81979820132250003</c:v>
                </c:pt>
                <c:pt idx="90">
                  <c:v>0.81761723756799998</c:v>
                </c:pt>
                <c:pt idx="100">
                  <c:v>0.82931485772149993</c:v>
                </c:pt>
                <c:pt idx="110">
                  <c:v>0.83277791738499995</c:v>
                </c:pt>
                <c:pt idx="120">
                  <c:v>0.84557470679299995</c:v>
                </c:pt>
                <c:pt idx="130">
                  <c:v>0.8512820899487501</c:v>
                </c:pt>
                <c:pt idx="135">
                  <c:v>0.84178264439099992</c:v>
                </c:pt>
                <c:pt idx="140">
                  <c:v>0.82399085760120006</c:v>
                </c:pt>
                <c:pt idx="145">
                  <c:v>0.79603471755980004</c:v>
                </c:pt>
                <c:pt idx="150">
                  <c:v>0.79303523898100003</c:v>
                </c:pt>
                <c:pt idx="155">
                  <c:v>0.77101862430549994</c:v>
                </c:pt>
                <c:pt idx="160">
                  <c:v>0.74058663845060002</c:v>
                </c:pt>
                <c:pt idx="165">
                  <c:v>0.72910113334659998</c:v>
                </c:pt>
                <c:pt idx="170">
                  <c:v>0.71195579767219996</c:v>
                </c:pt>
                <c:pt idx="175">
                  <c:v>0.70969376564039999</c:v>
                </c:pt>
                <c:pt idx="180">
                  <c:v>0.70395830273625004</c:v>
                </c:pt>
                <c:pt idx="185">
                  <c:v>0.67572395290642862</c:v>
                </c:pt>
                <c:pt idx="190">
                  <c:v>0.64613006512316662</c:v>
                </c:pt>
                <c:pt idx="195">
                  <c:v>0.56684252619750009</c:v>
                </c:pt>
                <c:pt idx="200">
                  <c:v>0.53053785363833328</c:v>
                </c:pt>
                <c:pt idx="205">
                  <c:v>0.50237474441520003</c:v>
                </c:pt>
                <c:pt idx="210">
                  <c:v>0.5063542842862</c:v>
                </c:pt>
                <c:pt idx="215">
                  <c:v>0.52554925680160003</c:v>
                </c:pt>
                <c:pt idx="220">
                  <c:v>0.53979516029359997</c:v>
                </c:pt>
                <c:pt idx="225">
                  <c:v>0.53117421865459991</c:v>
                </c:pt>
                <c:pt idx="230">
                  <c:v>0.54551197290419995</c:v>
                </c:pt>
                <c:pt idx="235">
                  <c:v>0.55276471376400005</c:v>
                </c:pt>
                <c:pt idx="240">
                  <c:v>0.56276471376399995</c:v>
                </c:pt>
              </c:numCache>
            </c:numRef>
          </c:val>
          <c:smooth val="0"/>
        </c:ser>
        <c:ser>
          <c:idx val="2"/>
          <c:order val="2"/>
          <c:tx>
            <c:v>Part des 40% du milieu</c:v>
          </c:tx>
          <c:spPr>
            <a:ln w="44450">
              <a:solidFill>
                <a:srgbClr val="00B050"/>
              </a:solidFill>
            </a:ln>
          </c:spPr>
          <c:marker>
            <c:symbol val="triangle"/>
            <c:size val="10"/>
            <c:spPr>
              <a:solidFill>
                <a:schemeClr val="bg1"/>
              </a:solidFill>
              <a:ln>
                <a:solidFill>
                  <a:srgbClr val="00B05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DataG4!$D$7:$D$247</c:f>
              <c:numCache>
                <c:formatCode>0.0%</c:formatCode>
                <c:ptCount val="241"/>
                <c:pt idx="0">
                  <c:v>0.14837208536421925</c:v>
                </c:pt>
                <c:pt idx="20">
                  <c:v>0.183231592178</c:v>
                </c:pt>
                <c:pt idx="30">
                  <c:v>0.15610107779499999</c:v>
                </c:pt>
                <c:pt idx="40">
                  <c:v>0.139803737402</c:v>
                </c:pt>
                <c:pt idx="50">
                  <c:v>0.162976861</c:v>
                </c:pt>
                <c:pt idx="60">
                  <c:v>0.144357264042</c:v>
                </c:pt>
                <c:pt idx="70">
                  <c:v>0.1304541528225</c:v>
                </c:pt>
                <c:pt idx="80">
                  <c:v>0.1577741503715</c:v>
                </c:pt>
                <c:pt idx="90">
                  <c:v>0.160418868065</c:v>
                </c:pt>
                <c:pt idx="100">
                  <c:v>0.1494469940665</c:v>
                </c:pt>
                <c:pt idx="110">
                  <c:v>0.146093964577</c:v>
                </c:pt>
                <c:pt idx="120">
                  <c:v>0.13172283768675</c:v>
                </c:pt>
                <c:pt idx="130">
                  <c:v>0.13260990381224999</c:v>
                </c:pt>
                <c:pt idx="135">
                  <c:v>0.14166560769100001</c:v>
                </c:pt>
                <c:pt idx="140">
                  <c:v>0.1594828248024</c:v>
                </c:pt>
                <c:pt idx="145">
                  <c:v>0.18174611330019999</c:v>
                </c:pt>
                <c:pt idx="150">
                  <c:v>0.1854461580515</c:v>
                </c:pt>
                <c:pt idx="155">
                  <c:v>0.20464375615124999</c:v>
                </c:pt>
                <c:pt idx="160">
                  <c:v>0.22833005189880001</c:v>
                </c:pt>
                <c:pt idx="165">
                  <c:v>0.242435157299</c:v>
                </c:pt>
                <c:pt idx="170">
                  <c:v>0.25612485408800001</c:v>
                </c:pt>
                <c:pt idx="175">
                  <c:v>0.25444536209099999</c:v>
                </c:pt>
                <c:pt idx="180">
                  <c:v>0.25619128346449999</c:v>
                </c:pt>
                <c:pt idx="185">
                  <c:v>0.26740983554300002</c:v>
                </c:pt>
                <c:pt idx="190">
                  <c:v>0.28947446743650002</c:v>
                </c:pt>
                <c:pt idx="195">
                  <c:v>0.36018880208333331</c:v>
                </c:pt>
                <c:pt idx="200">
                  <c:v>0.38825724522266669</c:v>
                </c:pt>
                <c:pt idx="205">
                  <c:v>0.40588645935039996</c:v>
                </c:pt>
                <c:pt idx="210">
                  <c:v>0.40501388311379999</c:v>
                </c:pt>
                <c:pt idx="215">
                  <c:v>0.39764682054520001</c:v>
                </c:pt>
                <c:pt idx="220">
                  <c:v>0.38643862009060004</c:v>
                </c:pt>
                <c:pt idx="225">
                  <c:v>0.39530211687100003</c:v>
                </c:pt>
                <c:pt idx="230">
                  <c:v>0.39142968654640004</c:v>
                </c:pt>
                <c:pt idx="235">
                  <c:v>0.38378417491900002</c:v>
                </c:pt>
                <c:pt idx="240">
                  <c:v>0.37678417491900001</c:v>
                </c:pt>
              </c:numCache>
            </c:numRef>
          </c:val>
          <c:smooth val="0"/>
        </c:ser>
        <c:ser>
          <c:idx val="3"/>
          <c:order val="3"/>
          <c:tx>
            <c:v>Part des 50% les plus pauvres</c:v>
          </c:tx>
          <c:spPr>
            <a:ln w="44450">
              <a:solidFill>
                <a:srgbClr val="C00000"/>
              </a:solidFill>
            </a:ln>
          </c:spPr>
          <c:marker>
            <c:symbol val="circle"/>
            <c:size val="9"/>
            <c:spPr>
              <a:solidFill>
                <a:srgbClr val="C00000"/>
              </a:solidFill>
              <a:ln>
                <a:solidFill>
                  <a:srgbClr val="C0000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691948208"/>
        <c:axId val="691948600"/>
        <c:extLst>
          <c:ext xmlns:c15="http://schemas.microsoft.com/office/drawing/2012/chart" uri="{02D57815-91ED-43cb-92C2-25804820EDAC}">
            <c15:filteredLineSeries>
              <c15:ser>
                <c:idx val="1"/>
                <c:order val="1"/>
                <c:tx>
                  <c:v>Part des 1% les plus riches</c:v>
                </c:tx>
                <c:spPr>
                  <a:ln w="44450">
                    <a:solidFill>
                      <a:schemeClr val="accent5"/>
                    </a:solidFill>
                  </a:ln>
                </c:spPr>
                <c:marker>
                  <c:symbol val="triangle"/>
                  <c:size val="10"/>
                  <c:spPr>
                    <a:solidFill>
                      <a:schemeClr val="accent5"/>
                    </a:solidFill>
                    <a:ln>
                      <a:solidFill>
                        <a:schemeClr val="accent5"/>
                      </a:solidFill>
                    </a:ln>
                  </c:spPr>
                </c:marker>
                <c:cat>
                  <c:numRef>
                    <c:extLst>
                      <c:ext uri="{02D57815-91ED-43cb-92C2-25804820EDAC}">
                        <c15:formulaRef>
                          <c15:sqref>DataG4!$A$7:$A$247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c:ext uri="{02D57815-91ED-43cb-92C2-25804820EDAC}">
                        <c15:formulaRef>
                          <c15:sqref>DataG4!$C$7:$C$247</c15:sqref>
                        </c15:formulaRef>
                      </c:ext>
                    </c:extLst>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15:ser>
            </c15:filteredLineSeries>
          </c:ext>
        </c:extLst>
      </c:lineChart>
      <c:catAx>
        <c:axId val="69194820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48600"/>
        <c:crossesAt val="0"/>
        <c:auto val="1"/>
        <c:lblAlgn val="ctr"/>
        <c:lblOffset val="100"/>
        <c:tickLblSkip val="20"/>
        <c:tickMarkSkip val="10"/>
        <c:noMultiLvlLbl val="0"/>
      </c:catAx>
      <c:valAx>
        <c:axId val="691948600"/>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de chaque classe dans le total des propriétés privés</a:t>
                </a:r>
                <a:endParaRPr lang="fr-FR" sz="1200"/>
              </a:p>
            </c:rich>
          </c:tx>
          <c:layout>
            <c:manualLayout>
              <c:xMode val="edge"/>
              <c:yMode val="edge"/>
              <c:x val="1.3920839193932147E-3"/>
              <c:y val="9.0738175657677445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48208"/>
        <c:crosses val="autoZero"/>
        <c:crossBetween val="midCat"/>
        <c:majorUnit val="0.1"/>
      </c:valAx>
      <c:spPr>
        <a:noFill/>
        <a:ln w="25400">
          <a:solidFill>
            <a:schemeClr val="tx1"/>
          </a:solidFill>
        </a:ln>
      </c:spPr>
    </c:plotArea>
    <c:legend>
      <c:legendPos val="l"/>
      <c:layout>
        <c:manualLayout>
          <c:xMode val="edge"/>
          <c:yMode val="edge"/>
          <c:x val="0.28849021096753336"/>
          <c:y val="0.30335252088773057"/>
          <c:w val="0.34109564022926914"/>
          <c:h val="0.2143674803682208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La répartition des revenus en France, 1800-2020: </a:t>
            </a:r>
          </a:p>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le début d'un mouvement de long terme vers l'égalité?</a:t>
            </a:r>
            <a:endParaRPr lang="fr-FR" sz="2000" b="0" baseline="0">
              <a:latin typeface="Arial" panose="020B0604020202020204" pitchFamily="34" charset="0"/>
              <a:cs typeface="Arial" panose="020B0604020202020204" pitchFamily="34" charset="0"/>
            </a:endParaRPr>
          </a:p>
        </c:rich>
      </c:tx>
      <c:layout>
        <c:manualLayout>
          <c:xMode val="edge"/>
          <c:yMode val="edge"/>
          <c:x val="0.1628629327155148"/>
          <c:y val="2.2031039901961339E-3"/>
        </c:manualLayout>
      </c:layout>
      <c:overlay val="0"/>
      <c:spPr>
        <a:noFill/>
        <a:ln w="25400">
          <a:noFill/>
        </a:ln>
      </c:spPr>
    </c:title>
    <c:autoTitleDeleted val="0"/>
    <c:plotArea>
      <c:layout>
        <c:manualLayout>
          <c:layoutTarget val="inner"/>
          <c:xMode val="edge"/>
          <c:yMode val="edge"/>
          <c:x val="9.4599704669637491E-2"/>
          <c:y val="0.10626652416641609"/>
          <c:w val="0.87198296434755418"/>
          <c:h val="0.66533031312231583"/>
        </c:manualLayout>
      </c:layout>
      <c:lineChart>
        <c:grouping val="standard"/>
        <c:varyColors val="0"/>
        <c:ser>
          <c:idx val="0"/>
          <c:order val="0"/>
          <c:tx>
            <c:v>Part des 10% les plus riches</c:v>
          </c:tx>
          <c:spPr>
            <a:ln w="44450">
              <a:solidFill>
                <a:schemeClr val="accent1"/>
              </a:solidFill>
            </a:ln>
          </c:spPr>
          <c:marker>
            <c:symbol val="circle"/>
            <c:size val="10"/>
            <c:spPr>
              <a:solidFill>
                <a:schemeClr val="accent1"/>
              </a:solidFill>
              <a:ln>
                <a:solidFill>
                  <a:schemeClr val="accent1"/>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DataG7!$B$5:$B$225</c:f>
              <c:numCache>
                <c:formatCode>0.0%</c:formatCode>
                <c:ptCount val="221"/>
                <c:pt idx="0">
                  <c:v>0.50962533090105899</c:v>
                </c:pt>
                <c:pt idx="20">
                  <c:v>0.50771310098741063</c:v>
                </c:pt>
                <c:pt idx="50">
                  <c:v>0.51525695524734172</c:v>
                </c:pt>
                <c:pt idx="80">
                  <c:v>0.50345653668323831</c:v>
                </c:pt>
                <c:pt idx="100">
                  <c:v>0.51679229999999998</c:v>
                </c:pt>
                <c:pt idx="110">
                  <c:v>0.52679229999999999</c:v>
                </c:pt>
                <c:pt idx="115">
                  <c:v>0.49762983333333333</c:v>
                </c:pt>
                <c:pt idx="120">
                  <c:v>0.47386689999999998</c:v>
                </c:pt>
                <c:pt idx="125">
                  <c:v>0.47335900000000003</c:v>
                </c:pt>
                <c:pt idx="130">
                  <c:v>0.44479974</c:v>
                </c:pt>
                <c:pt idx="135">
                  <c:v>0.44780893999999999</c:v>
                </c:pt>
                <c:pt idx="140">
                  <c:v>0.41288220000000003</c:v>
                </c:pt>
                <c:pt idx="145">
                  <c:v>0.33607338000000003</c:v>
                </c:pt>
                <c:pt idx="150">
                  <c:v>0.34273102</c:v>
                </c:pt>
                <c:pt idx="155">
                  <c:v>0.35906727999999999</c:v>
                </c:pt>
                <c:pt idx="160">
                  <c:v>0.37167472000000001</c:v>
                </c:pt>
                <c:pt idx="165">
                  <c:v>0.37468783333333339</c:v>
                </c:pt>
                <c:pt idx="170">
                  <c:v>0.3589864166666667</c:v>
                </c:pt>
                <c:pt idx="175">
                  <c:v>0.33761508333333334</c:v>
                </c:pt>
                <c:pt idx="180">
                  <c:v>0.31635075000000001</c:v>
                </c:pt>
                <c:pt idx="185">
                  <c:v>0.30542379999999997</c:v>
                </c:pt>
                <c:pt idx="190">
                  <c:v>0.32195532000000004</c:v>
                </c:pt>
                <c:pt idx="195">
                  <c:v>0.31986471999999999</c:v>
                </c:pt>
                <c:pt idx="200">
                  <c:v>0.33253573333333336</c:v>
                </c:pt>
                <c:pt idx="205">
                  <c:v>0.33443195999999997</c:v>
                </c:pt>
                <c:pt idx="210">
                  <c:v>0.32791653999999998</c:v>
                </c:pt>
                <c:pt idx="215">
                  <c:v>0.32663972000000002</c:v>
                </c:pt>
                <c:pt idx="220">
                  <c:v>0.32963972000000002</c:v>
                </c:pt>
              </c:numCache>
            </c:numRef>
          </c:val>
          <c:smooth val="0"/>
        </c:ser>
        <c:ser>
          <c:idx val="2"/>
          <c:order val="1"/>
          <c:tx>
            <c:v>Part des 40% du milieu</c:v>
          </c:tx>
          <c:spPr>
            <a:ln w="44450">
              <a:solidFill>
                <a:schemeClr val="accent6"/>
              </a:solidFill>
            </a:ln>
          </c:spPr>
          <c:marker>
            <c:symbol val="triangle"/>
            <c:size val="10"/>
            <c:spPr>
              <a:solidFill>
                <a:schemeClr val="bg1"/>
              </a:solidFill>
              <a:ln>
                <a:solidFill>
                  <a:schemeClr val="accent6"/>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DataG7!$C$5:$C$225</c:f>
              <c:numCache>
                <c:formatCode>0.0%</c:formatCode>
                <c:ptCount val="221"/>
                <c:pt idx="0">
                  <c:v>0.35839121703334498</c:v>
                </c:pt>
                <c:pt idx="20">
                  <c:v>0.35796715310815264</c:v>
                </c:pt>
                <c:pt idx="50">
                  <c:v>0.35248162822762702</c:v>
                </c:pt>
                <c:pt idx="80">
                  <c:v>0.36106232019271761</c:v>
                </c:pt>
                <c:pt idx="100">
                  <c:v>0.35136520000000004</c:v>
                </c:pt>
                <c:pt idx="110">
                  <c:v>0.34636519999999998</c:v>
                </c:pt>
                <c:pt idx="115">
                  <c:v>0.36470023333333335</c:v>
                </c:pt>
                <c:pt idx="120">
                  <c:v>0.38083290000000003</c:v>
                </c:pt>
                <c:pt idx="125">
                  <c:v>0.3800192</c:v>
                </c:pt>
                <c:pt idx="130">
                  <c:v>0.39627570000000001</c:v>
                </c:pt>
                <c:pt idx="135">
                  <c:v>0.39202429999999999</c:v>
                </c:pt>
                <c:pt idx="140">
                  <c:v>0.41321675999999991</c:v>
                </c:pt>
                <c:pt idx="145">
                  <c:v>0.46230631999999999</c:v>
                </c:pt>
                <c:pt idx="150">
                  <c:v>0.45899896000000001</c:v>
                </c:pt>
                <c:pt idx="155">
                  <c:v>0.4476683199999999</c:v>
                </c:pt>
                <c:pt idx="160">
                  <c:v>0.44026143999999989</c:v>
                </c:pt>
                <c:pt idx="165">
                  <c:v>0.44073046666666665</c:v>
                </c:pt>
                <c:pt idx="170">
                  <c:v>0.45037523333333329</c:v>
                </c:pt>
                <c:pt idx="175">
                  <c:v>0.45805425</c:v>
                </c:pt>
                <c:pt idx="180">
                  <c:v>0.4606991333333334</c:v>
                </c:pt>
                <c:pt idx="185">
                  <c:v>0.46794555999999987</c:v>
                </c:pt>
                <c:pt idx="190">
                  <c:v>0.46215671999999997</c:v>
                </c:pt>
                <c:pt idx="195">
                  <c:v>0.46835639999999995</c:v>
                </c:pt>
                <c:pt idx="200">
                  <c:v>0.44977438333333325</c:v>
                </c:pt>
                <c:pt idx="205">
                  <c:v>0.44639060000000008</c:v>
                </c:pt>
                <c:pt idx="210">
                  <c:v>0.44872098000000005</c:v>
                </c:pt>
                <c:pt idx="215">
                  <c:v>0.44990054000000007</c:v>
                </c:pt>
                <c:pt idx="220">
                  <c:v>0.44790054000000001</c:v>
                </c:pt>
              </c:numCache>
            </c:numRef>
          </c:val>
          <c:smooth val="0"/>
        </c:ser>
        <c:ser>
          <c:idx val="3"/>
          <c:order val="2"/>
          <c:tx>
            <c:v>Part des 50% les plus pauvres</c:v>
          </c:tx>
          <c:spPr>
            <a:ln w="44450">
              <a:solidFill>
                <a:srgbClr val="C00000"/>
              </a:solidFill>
            </a:ln>
          </c:spPr>
          <c:marker>
            <c:symbol val="circle"/>
            <c:size val="9"/>
            <c:spPr>
              <a:solidFill>
                <a:srgbClr val="C00000"/>
              </a:solidFill>
              <a:ln>
                <a:solidFill>
                  <a:srgbClr val="C00000"/>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DataG7!$D$5:$D$225</c:f>
              <c:numCache>
                <c:formatCode>0.0%</c:formatCode>
                <c:ptCount val="221"/>
                <c:pt idx="0">
                  <c:v>0.131983452065596</c:v>
                </c:pt>
                <c:pt idx="20">
                  <c:v>0.13431974590443677</c:v>
                </c:pt>
                <c:pt idx="50">
                  <c:v>0.13226141652503126</c:v>
                </c:pt>
                <c:pt idx="80">
                  <c:v>0.13548114312404408</c:v>
                </c:pt>
                <c:pt idx="100">
                  <c:v>0.1318425</c:v>
                </c:pt>
                <c:pt idx="110">
                  <c:v>0.1268425</c:v>
                </c:pt>
                <c:pt idx="115">
                  <c:v>0.13766993333333336</c:v>
                </c:pt>
                <c:pt idx="120">
                  <c:v>0.14530019999999999</c:v>
                </c:pt>
                <c:pt idx="125">
                  <c:v>0.14662179999999997</c:v>
                </c:pt>
                <c:pt idx="130">
                  <c:v>0.15892455999999999</c:v>
                </c:pt>
                <c:pt idx="135">
                  <c:v>0.16016675999999999</c:v>
                </c:pt>
                <c:pt idx="140">
                  <c:v>0.17390104000000001</c:v>
                </c:pt>
                <c:pt idx="145">
                  <c:v>0.2016203</c:v>
                </c:pt>
                <c:pt idx="150">
                  <c:v>0.19827001999999999</c:v>
                </c:pt>
                <c:pt idx="155">
                  <c:v>0.1932644</c:v>
                </c:pt>
                <c:pt idx="160">
                  <c:v>0.18806384000000001</c:v>
                </c:pt>
                <c:pt idx="165">
                  <c:v>0.18458169999999999</c:v>
                </c:pt>
                <c:pt idx="170">
                  <c:v>0.19063834999999998</c:v>
                </c:pt>
                <c:pt idx="175">
                  <c:v>0.20433066666666666</c:v>
                </c:pt>
                <c:pt idx="180">
                  <c:v>0.22295011666666664</c:v>
                </c:pt>
                <c:pt idx="185">
                  <c:v>0.22663063999999999</c:v>
                </c:pt>
                <c:pt idx="190">
                  <c:v>0.21588795999999996</c:v>
                </c:pt>
                <c:pt idx="195">
                  <c:v>0.21177888</c:v>
                </c:pt>
                <c:pt idx="200">
                  <c:v>0.21768988333333336</c:v>
                </c:pt>
                <c:pt idx="205">
                  <c:v>0.21917744</c:v>
                </c:pt>
                <c:pt idx="210">
                  <c:v>0.22336247999999997</c:v>
                </c:pt>
                <c:pt idx="215">
                  <c:v>0.22345974000000002</c:v>
                </c:pt>
                <c:pt idx="220">
                  <c:v>0.22245973999999999</c:v>
                </c:pt>
              </c:numCache>
            </c:numRef>
          </c:val>
          <c:smooth val="0"/>
        </c:ser>
        <c:dLbls>
          <c:showLegendKey val="0"/>
          <c:showVal val="0"/>
          <c:showCatName val="0"/>
          <c:showSerName val="0"/>
          <c:showPercent val="0"/>
          <c:showBubbleSize val="0"/>
        </c:dLbls>
        <c:marker val="1"/>
        <c:smooth val="0"/>
        <c:axId val="691951736"/>
        <c:axId val="691950560"/>
      </c:lineChart>
      <c:catAx>
        <c:axId val="6919517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50560"/>
        <c:crossesAt val="0"/>
        <c:auto val="1"/>
        <c:lblAlgn val="ctr"/>
        <c:lblOffset val="100"/>
        <c:tickLblSkip val="20"/>
        <c:tickMarkSkip val="10"/>
        <c:noMultiLvlLbl val="0"/>
      </c:catAx>
      <c:valAx>
        <c:axId val="691950560"/>
        <c:scaling>
          <c:orientation val="minMax"/>
          <c:max val="0.60000000000000009"/>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de chaque classe dans le total des revenus</a:t>
                </a:r>
                <a:endParaRPr lang="fr-FR" sz="1200"/>
              </a:p>
            </c:rich>
          </c:tx>
          <c:layout>
            <c:manualLayout>
              <c:xMode val="edge"/>
              <c:yMode val="edge"/>
              <c:x val="2.7849346461074668E-3"/>
              <c:y val="0.150060910857049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51736"/>
        <c:crosses val="autoZero"/>
        <c:crossBetween val="midCat"/>
        <c:majorUnit val="5.000000000000001E-2"/>
        <c:minorUnit val="5.000000000000001E-2"/>
      </c:valAx>
      <c:spPr>
        <a:noFill/>
        <a:ln w="25400">
          <a:solidFill>
            <a:schemeClr val="tx1"/>
          </a:solidFill>
        </a:ln>
      </c:spPr>
    </c:plotArea>
    <c:legend>
      <c:legendPos val="l"/>
      <c:layout>
        <c:manualLayout>
          <c:xMode val="edge"/>
          <c:yMode val="edge"/>
          <c:x val="0.2591772157791275"/>
          <c:y val="0.40937416669976229"/>
          <c:w val="0.34244725318656694"/>
          <c:h val="0.16704827128407368"/>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Aux origines de la grande divergence: la montée de la capacité fiscale et militaire des Etats européens 1500-1850</a:t>
            </a:r>
            <a:endParaRPr lang="fr-FR" sz="2000" b="0" baseline="0">
              <a:latin typeface="Arial" panose="020B0604020202020204" pitchFamily="34" charset="0"/>
              <a:cs typeface="Arial" panose="020B0604020202020204" pitchFamily="34" charset="0"/>
            </a:endParaRPr>
          </a:p>
        </c:rich>
      </c:tx>
      <c:layout>
        <c:manualLayout>
          <c:xMode val="edge"/>
          <c:yMode val="edge"/>
          <c:x val="0.12376243967939125"/>
          <c:y val="2.2031039901961339E-3"/>
        </c:manualLayout>
      </c:layout>
      <c:overlay val="0"/>
      <c:spPr>
        <a:noFill/>
        <a:ln w="25400">
          <a:noFill/>
        </a:ln>
      </c:spPr>
    </c:title>
    <c:autoTitleDeleted val="0"/>
    <c:plotArea>
      <c:layout>
        <c:manualLayout>
          <c:layoutTarget val="inner"/>
          <c:xMode val="edge"/>
          <c:yMode val="edge"/>
          <c:x val="8.2079402551458916E-2"/>
          <c:y val="0.10619454120971079"/>
          <c:w val="0.88450318341007605"/>
          <c:h val="0.66089378719710434"/>
        </c:manualLayout>
      </c:layout>
      <c:lineChart>
        <c:grouping val="standard"/>
        <c:varyColors val="0"/>
        <c:ser>
          <c:idx val="0"/>
          <c:order val="0"/>
          <c:tx>
            <c:v>Angleterre</c:v>
          </c:tx>
          <c:spPr>
            <a:ln w="41275">
              <a:solidFill>
                <a:schemeClr val="accent6"/>
              </a:solidFill>
            </a:ln>
          </c:spPr>
          <c:marker>
            <c:symbol val="circle"/>
            <c:size val="11"/>
            <c:spPr>
              <a:solidFill>
                <a:schemeClr val="accent6"/>
              </a:solidFill>
              <a:ln>
                <a:solidFill>
                  <a:schemeClr val="accent6"/>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DataG8!$B$7:$B$42</c:f>
              <c:numCache>
                <c:formatCode>0.0</c:formatCode>
                <c:ptCount val="36"/>
                <c:pt idx="0">
                  <c:v>1.5293836978131219</c:v>
                </c:pt>
                <c:pt idx="5">
                  <c:v>2.6848193222358803</c:v>
                </c:pt>
                <c:pt idx="10">
                  <c:v>2.6158442376404771</c:v>
                </c:pt>
                <c:pt idx="15">
                  <c:v>4.1701036013813528</c:v>
                </c:pt>
                <c:pt idx="20">
                  <c:v>8.9254707908664717</c:v>
                </c:pt>
                <c:pt idx="25">
                  <c:v>9.7199879708747989</c:v>
                </c:pt>
                <c:pt idx="28">
                  <c:v>15.477022821327383</c:v>
                </c:pt>
                <c:pt idx="32">
                  <c:v>19.991154477547866</c:v>
                </c:pt>
                <c:pt idx="35">
                  <c:v>19.289710460791799</c:v>
                </c:pt>
              </c:numCache>
            </c:numRef>
          </c:val>
          <c:smooth val="0"/>
        </c:ser>
        <c:ser>
          <c:idx val="1"/>
          <c:order val="1"/>
          <c:tx>
            <c:v>France</c:v>
          </c:tx>
          <c:spPr>
            <a:ln w="41275">
              <a:solidFill>
                <a:schemeClr val="accent1"/>
              </a:solidFill>
            </a:ln>
          </c:spPr>
          <c:marker>
            <c:symbol val="triangle"/>
            <c:size val="11"/>
            <c:spPr>
              <a:solidFill>
                <a:schemeClr val="accent1"/>
              </a:solidFill>
              <a:ln>
                <a:solidFill>
                  <a:schemeClr val="accent1"/>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DataG8!$C$7:$C$42</c:f>
              <c:numCache>
                <c:formatCode>0.0</c:formatCode>
                <c:ptCount val="36"/>
                <c:pt idx="0">
                  <c:v>2.6370004120313144</c:v>
                </c:pt>
                <c:pt idx="5">
                  <c:v>3.1724403609644143</c:v>
                </c:pt>
                <c:pt idx="10">
                  <c:v>3.0101645946608331</c:v>
                </c:pt>
                <c:pt idx="15">
                  <c:v>6</c:v>
                </c:pt>
                <c:pt idx="20">
                  <c:v>7.7</c:v>
                </c:pt>
                <c:pt idx="25">
                  <c:v>10.019461827748975</c:v>
                </c:pt>
                <c:pt idx="28">
                  <c:v>12.874445597126819</c:v>
                </c:pt>
                <c:pt idx="32">
                  <c:v>18.024223835977544</c:v>
                </c:pt>
                <c:pt idx="35">
                  <c:v>20.026915373308384</c:v>
                </c:pt>
              </c:numCache>
            </c:numRef>
          </c:val>
          <c:smooth val="0"/>
        </c:ser>
        <c:ser>
          <c:idx val="2"/>
          <c:order val="2"/>
          <c:tx>
            <c:v>Prusse</c:v>
          </c:tx>
          <c:spPr>
            <a:ln w="41275">
              <a:solidFill>
                <a:schemeClr val="accent2"/>
              </a:solidFill>
            </a:ln>
          </c:spPr>
          <c:marker>
            <c:symbol val="triangle"/>
            <c:size val="11"/>
            <c:spPr>
              <a:solidFill>
                <a:schemeClr val="accent2"/>
              </a:solidFill>
              <a:ln>
                <a:solidFill>
                  <a:schemeClr val="accent2"/>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DataG8!$D$7:$D$42</c:f>
              <c:numCache>
                <c:formatCode>0.0</c:formatCode>
                <c:ptCount val="36"/>
                <c:pt idx="10">
                  <c:v>0.96271733885666799</c:v>
                </c:pt>
                <c:pt idx="15">
                  <c:v>2.036631881189563</c:v>
                </c:pt>
                <c:pt idx="20">
                  <c:v>6.6374930296021235</c:v>
                </c:pt>
                <c:pt idx="25">
                  <c:v>14.311345100790509</c:v>
                </c:pt>
                <c:pt idx="28">
                  <c:v>12.305773523074926</c:v>
                </c:pt>
                <c:pt idx="32">
                  <c:v>16.407698030766571</c:v>
                </c:pt>
                <c:pt idx="35">
                  <c:v>18.595391101535448</c:v>
                </c:pt>
              </c:numCache>
            </c:numRef>
          </c:val>
          <c:smooth val="0"/>
        </c:ser>
        <c:ser>
          <c:idx val="3"/>
          <c:order val="3"/>
          <c:tx>
            <c:v>Empire ottoman</c:v>
          </c:tx>
          <c:spPr>
            <a:ln w="41275">
              <a:solidFill>
                <a:srgbClr val="C00000"/>
              </a:solidFill>
            </a:ln>
          </c:spPr>
          <c:marker>
            <c:symbol val="circle"/>
            <c:size val="10"/>
            <c:spPr>
              <a:solidFill>
                <a:srgbClr val="C00000"/>
              </a:solidFill>
              <a:ln>
                <a:solidFill>
                  <a:srgbClr val="C00000"/>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DataG8!$E$7:$E$42</c:f>
              <c:numCache>
                <c:formatCode>0.0</c:formatCode>
                <c:ptCount val="36"/>
                <c:pt idx="5">
                  <c:v>1.6899874615520845</c:v>
                </c:pt>
                <c:pt idx="10">
                  <c:v>1.4406835198711967</c:v>
                </c:pt>
                <c:pt idx="15">
                  <c:v>1.7147640810453046</c:v>
                </c:pt>
                <c:pt idx="20">
                  <c:v>2.5632692060621256</c:v>
                </c:pt>
                <c:pt idx="25">
                  <c:v>2.485406910599854</c:v>
                </c:pt>
                <c:pt idx="28">
                  <c:v>1.5132280696504448</c:v>
                </c:pt>
                <c:pt idx="32">
                  <c:v>3</c:v>
                </c:pt>
                <c:pt idx="35">
                  <c:v>5</c:v>
                </c:pt>
              </c:numCache>
            </c:numRef>
          </c:val>
          <c:smooth val="0"/>
        </c:ser>
        <c:ser>
          <c:idx val="4"/>
          <c:order val="4"/>
          <c:tx>
            <c:v>Empire chinois</c:v>
          </c:tx>
          <c:spPr>
            <a:ln w="41275">
              <a:solidFill>
                <a:srgbClr val="7030A0"/>
              </a:solidFill>
            </a:ln>
          </c:spPr>
          <c:marker>
            <c:symbol val="circle"/>
            <c:size val="10"/>
            <c:spPr>
              <a:solidFill>
                <a:srgbClr val="7030A0"/>
              </a:solidFill>
              <a:ln>
                <a:solidFill>
                  <a:srgbClr val="7030A0"/>
                </a:solidFill>
              </a:ln>
            </c:spPr>
          </c:marker>
          <c:val>
            <c:numRef>
              <c:f>DataG8!$F$7:$F$42</c:f>
              <c:numCache>
                <c:formatCode>0.0</c:formatCode>
                <c:ptCount val="36"/>
                <c:pt idx="5">
                  <c:v>2.5</c:v>
                </c:pt>
                <c:pt idx="15">
                  <c:v>3.75</c:v>
                </c:pt>
                <c:pt idx="25">
                  <c:v>5</c:v>
                </c:pt>
                <c:pt idx="35">
                  <c:v>3.75</c:v>
                </c:pt>
              </c:numCache>
            </c:numRef>
          </c:val>
          <c:smooth val="0"/>
        </c:ser>
        <c:dLbls>
          <c:showLegendKey val="0"/>
          <c:showVal val="0"/>
          <c:showCatName val="0"/>
          <c:showSerName val="0"/>
          <c:showPercent val="0"/>
          <c:showBubbleSize val="0"/>
        </c:dLbls>
        <c:marker val="1"/>
        <c:smooth val="0"/>
        <c:axId val="691952128"/>
        <c:axId val="691943112"/>
      </c:lineChart>
      <c:catAx>
        <c:axId val="69195212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43112"/>
        <c:crossesAt val="0"/>
        <c:auto val="1"/>
        <c:lblAlgn val="ctr"/>
        <c:lblOffset val="100"/>
        <c:tickLblSkip val="5"/>
        <c:tickMarkSkip val="5"/>
        <c:noMultiLvlLbl val="0"/>
      </c:catAx>
      <c:valAx>
        <c:axId val="691943112"/>
        <c:scaling>
          <c:orientation val="minMax"/>
          <c:max val="21"/>
          <c:min val="0"/>
        </c:scaling>
        <c:delete val="0"/>
        <c:axPos val="l"/>
        <c:majorGridlines>
          <c:spPr>
            <a:ln w="12700">
              <a:solidFill>
                <a:srgbClr val="000000"/>
              </a:solidFill>
              <a:prstDash val="sysDash"/>
            </a:ln>
          </c:spPr>
        </c:majorGridlines>
        <c:title>
          <c:tx>
            <c:rich>
              <a:bodyPr/>
              <a:lstStyle/>
              <a:p>
                <a:pPr>
                  <a:defRPr/>
                </a:pPr>
                <a:r>
                  <a:rPr lang="fr-FR" sz="1200"/>
                  <a:t>Recettes</a:t>
                </a:r>
                <a:r>
                  <a:rPr lang="fr-FR" sz="1200" baseline="0"/>
                  <a:t> fiscales par habitant en équivalent journées de salaire </a:t>
                </a:r>
                <a:endParaRPr lang="fr-FR" sz="1200"/>
              </a:p>
            </c:rich>
          </c:tx>
          <c:layout>
            <c:manualLayout>
              <c:xMode val="edge"/>
              <c:yMode val="edge"/>
              <c:x val="5.5673210326347587E-3"/>
              <c:y val="4.131049175742455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91952128"/>
        <c:crosses val="autoZero"/>
        <c:crossBetween val="midCat"/>
        <c:majorUnit val="2"/>
      </c:valAx>
      <c:spPr>
        <a:noFill/>
        <a:ln w="25400">
          <a:solidFill>
            <a:schemeClr val="tx1"/>
          </a:solidFill>
        </a:ln>
      </c:spPr>
    </c:plotArea>
    <c:legend>
      <c:legendPos val="l"/>
      <c:layout>
        <c:manualLayout>
          <c:xMode val="edge"/>
          <c:yMode val="edge"/>
          <c:x val="0.16467645611140524"/>
          <c:y val="0.16813813270366135"/>
          <c:w val="0.20284243839879137"/>
          <c:h val="0.305075816167966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pPr>
            <a:r>
              <a:rPr lang="fr-FR" sz="2000" baseline="0">
                <a:latin typeface="Arial" panose="020B0604020202020204" pitchFamily="34" charset="0"/>
                <a:cs typeface="Arial" panose="020B0604020202020204" pitchFamily="34" charset="0"/>
              </a:rPr>
              <a:t>Essor et déclin de l'esclavage euro-américain, 1700-1890</a:t>
            </a:r>
            <a:endParaRPr lang="fr-FR" sz="2000">
              <a:latin typeface="Arial" panose="020B0604020202020204" pitchFamily="34" charset="0"/>
              <a:cs typeface="Arial" panose="020B0604020202020204" pitchFamily="34" charset="0"/>
            </a:endParaRPr>
          </a:p>
        </c:rich>
      </c:tx>
      <c:layout>
        <c:manualLayout>
          <c:xMode val="edge"/>
          <c:yMode val="edge"/>
          <c:x val="0.15543788113706775"/>
          <c:y val="2.0879788773615969E-3"/>
        </c:manualLayout>
      </c:layout>
      <c:overlay val="0"/>
    </c:title>
    <c:autoTitleDeleted val="0"/>
    <c:plotArea>
      <c:layout>
        <c:manualLayout>
          <c:layoutTarget val="inner"/>
          <c:xMode val="edge"/>
          <c:yMode val="edge"/>
          <c:x val="7.7996787522150404E-2"/>
          <c:y val="6.4747292894920802E-2"/>
          <c:w val="0.89251171843880495"/>
          <c:h val="0.73753956791833186"/>
        </c:manualLayout>
      </c:layout>
      <c:areaChart>
        <c:grouping val="stacked"/>
        <c:varyColors val="0"/>
        <c:ser>
          <c:idx val="0"/>
          <c:order val="0"/>
          <c:tx>
            <c:v>Antilles françaises et britanniques</c:v>
          </c:tx>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DataG9!$B$5:$B$11</c:f>
              <c:numCache>
                <c:formatCode>0.00</c:formatCode>
                <c:ptCount val="7"/>
                <c:pt idx="0">
                  <c:v>0.2</c:v>
                </c:pt>
                <c:pt idx="1">
                  <c:v>0.7</c:v>
                </c:pt>
                <c:pt idx="2">
                  <c:v>1.3</c:v>
                </c:pt>
                <c:pt idx="3">
                  <c:v>0.9</c:v>
                </c:pt>
                <c:pt idx="4">
                  <c:v>0</c:v>
                </c:pt>
                <c:pt idx="5">
                  <c:v>0</c:v>
                </c:pt>
                <c:pt idx="6">
                  <c:v>0</c:v>
                </c:pt>
              </c:numCache>
            </c:numRef>
          </c:val>
          <c:extLst xmlns:c16r2="http://schemas.microsoft.com/office/drawing/2015/06/chart">
            <c:ext xmlns:c16="http://schemas.microsoft.com/office/drawing/2014/chart" uri="{C3380CC4-5D6E-409C-BE32-E72D297353CC}">
              <c16:uniqueId val="{00000000-EC50-4E9A-B1D4-0CFB523FDF94}"/>
            </c:ext>
          </c:extLst>
        </c:ser>
        <c:ser>
          <c:idx val="2"/>
          <c:order val="1"/>
          <c:tx>
            <c:v>Sud des Etats-Unis</c:v>
          </c:tx>
          <c:val>
            <c:numRef>
              <c:f>DataG9!$C$5:$C$11</c:f>
              <c:numCache>
                <c:formatCode>0.00</c:formatCode>
                <c:ptCount val="7"/>
                <c:pt idx="0">
                  <c:v>0.05</c:v>
                </c:pt>
                <c:pt idx="1">
                  <c:v>0.2</c:v>
                </c:pt>
                <c:pt idx="2">
                  <c:v>0.6</c:v>
                </c:pt>
                <c:pt idx="3">
                  <c:v>1.5</c:v>
                </c:pt>
                <c:pt idx="4">
                  <c:v>4</c:v>
                </c:pt>
                <c:pt idx="5">
                  <c:v>0</c:v>
                </c:pt>
                <c:pt idx="6">
                  <c:v>0</c:v>
                </c:pt>
              </c:numCache>
            </c:numRef>
          </c:val>
        </c:ser>
        <c:ser>
          <c:idx val="1"/>
          <c:order val="2"/>
          <c:tx>
            <c:v>Brésil</c:v>
          </c:tx>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DataG9!$D$5:$D$11</c:f>
              <c:numCache>
                <c:formatCode>0.00</c:formatCode>
                <c:ptCount val="7"/>
                <c:pt idx="0">
                  <c:v>0.04</c:v>
                </c:pt>
                <c:pt idx="1">
                  <c:v>1</c:v>
                </c:pt>
                <c:pt idx="2">
                  <c:v>1.1000000000000001</c:v>
                </c:pt>
                <c:pt idx="3">
                  <c:v>1.5</c:v>
                </c:pt>
                <c:pt idx="4">
                  <c:v>1.6</c:v>
                </c:pt>
                <c:pt idx="5">
                  <c:v>1.6</c:v>
                </c:pt>
                <c:pt idx="6">
                  <c:v>0</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3"/>
          <c:tx>
            <c:v>Cuba</c:v>
          </c:tx>
          <c:spPr>
            <a:ln w="25400">
              <a:noFill/>
            </a:ln>
            <a:effectLst/>
          </c:spPr>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DataG9!$E$5:$E$11</c:f>
              <c:numCache>
                <c:formatCode>0.00</c:formatCode>
                <c:ptCount val="7"/>
                <c:pt idx="0">
                  <c:v>0.01</c:v>
                </c:pt>
                <c:pt idx="1">
                  <c:v>0.1</c:v>
                </c:pt>
                <c:pt idx="2">
                  <c:v>0.1</c:v>
                </c:pt>
                <c:pt idx="3">
                  <c:v>0.2</c:v>
                </c:pt>
                <c:pt idx="4">
                  <c:v>0.4</c:v>
                </c:pt>
                <c:pt idx="5">
                  <c:v>0.4</c:v>
                </c:pt>
                <c:pt idx="6">
                  <c:v>0</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691952520"/>
        <c:axId val="691954480"/>
      </c:areaChart>
      <c:catAx>
        <c:axId val="691952520"/>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691954480"/>
        <c:crosses val="autoZero"/>
        <c:auto val="1"/>
        <c:lblAlgn val="ctr"/>
        <c:lblOffset val="100"/>
        <c:tickLblSkip val="1"/>
        <c:noMultiLvlLbl val="0"/>
      </c:catAx>
      <c:valAx>
        <c:axId val="691954480"/>
        <c:scaling>
          <c:orientation val="minMax"/>
          <c:max val="6.5"/>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Nombre</a:t>
                </a:r>
                <a:r>
                  <a:rPr lang="fr-FR" sz="1200" b="0" baseline="0">
                    <a:latin typeface="Arial" panose="020B0604020202020204" pitchFamily="34" charset="0"/>
                    <a:cs typeface="Arial" panose="020B0604020202020204" pitchFamily="34" charset="0"/>
                  </a:rPr>
                  <a:t> d'esclaves en millions</a:t>
                </a:r>
                <a:endParaRPr lang="fr-FR" sz="1200" b="0">
                  <a:latin typeface="Arial" panose="020B0604020202020204" pitchFamily="34" charset="0"/>
                  <a:cs typeface="Arial" panose="020B0604020202020204" pitchFamily="34" charset="0"/>
                </a:endParaRPr>
              </a:p>
            </c:rich>
          </c:tx>
          <c:overlay val="0"/>
        </c:title>
        <c:numFmt formatCode="#,##0.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691952520"/>
        <c:crosses val="autoZero"/>
        <c:crossBetween val="midCat"/>
        <c:majorUnit val="0.5"/>
      </c:valAx>
      <c:spPr>
        <a:ln w="25400">
          <a:solidFill>
            <a:sysClr val="windowText" lastClr="000000"/>
          </a:solidFill>
        </a:ln>
      </c:spPr>
    </c:plotArea>
    <c:legend>
      <c:legendPos val="r"/>
      <c:layout>
        <c:manualLayout>
          <c:xMode val="edge"/>
          <c:yMode val="edge"/>
          <c:x val="0.13554169654141879"/>
          <c:y val="0.1075703319748348"/>
          <c:w val="0.21989723085270618"/>
          <c:h val="0.32991994091190857"/>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0.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1.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4.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tabColor theme="4"/>
  </sheetPr>
  <sheetViews>
    <sheetView zoomScale="110"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6.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5" right="0.75" top="1" bottom="1" header="0.5" footer="0.5"/>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5" right="0.75" top="1" bottom="1" header="0.5" footer="0.5"/>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9.xml><?xml version="1.0" encoding="utf-8"?>
<chartsheet xmlns="http://schemas.openxmlformats.org/spreadsheetml/2006/main" xmlns:r="http://schemas.openxmlformats.org/officeDocument/2006/relationships">
  <sheetPr>
    <tabColor theme="5"/>
  </sheetPr>
  <sheetViews>
    <sheetView zoomScale="110"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0.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1.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2.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3.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5" right="0.75" top="1" bottom="1" header="0.5" footer="0.5"/>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5.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6.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5" right="0.75" top="1" bottom="1" header="0.5" footer="0.5"/>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2.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3.xml><?xml version="1.0" encoding="utf-8"?>
<chartsheet xmlns="http://schemas.openxmlformats.org/spreadsheetml/2006/main" xmlns:r="http://schemas.openxmlformats.org/officeDocument/2006/relationships">
  <sheetPr>
    <tabColor theme="7"/>
  </sheetPr>
  <sheetViews>
    <sheetView zoomScale="90"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5.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6.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8.xml><?xml version="1.0" encoding="utf-8"?>
<chartsheet xmlns="http://schemas.openxmlformats.org/spreadsheetml/2006/main" xmlns:r="http://schemas.openxmlformats.org/officeDocument/2006/relationships">
  <sheetPr>
    <tabColor theme="8"/>
  </sheetPr>
  <sheetViews>
    <sheetView zoomScale="90" workbookViewId="0"/>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0.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1.xml><?xml version="1.0" encoding="utf-8"?>
<chartsheet xmlns="http://schemas.openxmlformats.org/spreadsheetml/2006/main" xmlns:r="http://schemas.openxmlformats.org/officeDocument/2006/relationships">
  <sheetPr>
    <tabColor rgb="FFFF0000"/>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5.xml><?xml version="1.0" encoding="utf-8"?>
<chartsheet xmlns="http://schemas.openxmlformats.org/spreadsheetml/2006/main" xmlns:r="http://schemas.openxmlformats.org/officeDocument/2006/relationships">
  <sheetPr>
    <tabColor rgb="FFFF0000"/>
  </sheetPr>
  <sheetViews>
    <sheetView zoomScale="99"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7.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8.xml><?xml version="1.0" encoding="utf-8"?>
<chartsheet xmlns="http://schemas.openxmlformats.org/spreadsheetml/2006/main" xmlns:r="http://schemas.openxmlformats.org/officeDocument/2006/relationships">
  <sheetPr>
    <tabColor rgb="FF7030A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9.xml><?xml version="1.0" encoding="utf-8"?>
<chartsheet xmlns="http://schemas.openxmlformats.org/spreadsheetml/2006/main" xmlns:r="http://schemas.openxmlformats.org/officeDocument/2006/relationships">
  <sheetPr>
    <tabColor rgb="FF7030A0"/>
  </sheetPr>
  <sheetViews>
    <sheetView zoomScale="11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0.38955</cdr:x>
      <cdr:y>0.4836</cdr:y>
    </cdr:from>
    <cdr:to>
      <cdr:x>0.64699</cdr:x>
      <cdr:y>0.58131</cdr:y>
    </cdr:to>
    <cdr:sp macro="" textlink="">
      <cdr:nvSpPr>
        <cdr:cNvPr id="2" name="ZoneTexte 1"/>
        <cdr:cNvSpPr txBox="1"/>
      </cdr:nvSpPr>
      <cdr:spPr>
        <a:xfrm xmlns:a="http://schemas.openxmlformats.org/drawingml/2006/main">
          <a:off x="3620265" y="2933570"/>
          <a:ext cx="2392496" cy="592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Actifs</a:t>
          </a:r>
          <a:r>
            <a:rPr lang="fr-FR" sz="1300" b="1" baseline="0">
              <a:solidFill>
                <a:schemeClr val="tx1"/>
              </a:solidFill>
              <a:latin typeface="Arial" panose="020B0604020202020204" pitchFamily="34" charset="0"/>
              <a:cs typeface="Arial" panose="020B0604020202020204" pitchFamily="34" charset="0"/>
            </a:rPr>
            <a:t> immobiliers (logements), nets de dettes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0.66469</cdr:x>
      <cdr:y>0.35756</cdr:y>
    </cdr:from>
    <cdr:to>
      <cdr:x>0.81431</cdr:x>
      <cdr:y>0.44994</cdr:y>
    </cdr:to>
    <cdr:sp macro="" textlink="">
      <cdr:nvSpPr>
        <cdr:cNvPr id="3" name="ZoneTexte 1"/>
        <cdr:cNvSpPr txBox="1"/>
      </cdr:nvSpPr>
      <cdr:spPr>
        <a:xfrm xmlns:a="http://schemas.openxmlformats.org/drawingml/2006/main">
          <a:off x="6177230" y="2168991"/>
          <a:ext cx="1390476" cy="5603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i="0">
              <a:solidFill>
                <a:sysClr val="windowText" lastClr="000000"/>
              </a:solidFill>
              <a:latin typeface="Arial" panose="020B0604020202020204" pitchFamily="34" charset="0"/>
              <a:cs typeface="Arial" panose="020B0604020202020204" pitchFamily="34" charset="0"/>
            </a:rPr>
            <a:t>Actifs</a:t>
          </a:r>
          <a:r>
            <a:rPr lang="fr-FR" sz="1300" b="1" i="0" baseline="0">
              <a:solidFill>
                <a:sysClr val="windowText" lastClr="000000"/>
              </a:solidFill>
              <a:latin typeface="Arial" panose="020B0604020202020204" pitchFamily="34" charset="0"/>
              <a:cs typeface="Arial" panose="020B0604020202020204" pitchFamily="34" charset="0"/>
            </a:rPr>
            <a:t> professionnels (indépendants)</a:t>
          </a:r>
          <a:endParaRPr lang="fr-FR" sz="1300" b="1"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0.69079</cdr:x>
      <cdr:y>0.1706</cdr:y>
    </cdr:from>
    <cdr:to>
      <cdr:x>0.9701</cdr:x>
      <cdr:y>0.2956</cdr:y>
    </cdr:to>
    <cdr:sp macro="" textlink="">
      <cdr:nvSpPr>
        <cdr:cNvPr id="5" name="ZoneTexte 1"/>
        <cdr:cNvSpPr txBox="1"/>
      </cdr:nvSpPr>
      <cdr:spPr>
        <a:xfrm xmlns:a="http://schemas.openxmlformats.org/drawingml/2006/main">
          <a:off x="6419783" y="1034893"/>
          <a:ext cx="2595743" cy="758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ysClr val="windowText" lastClr="000000"/>
              </a:solidFill>
              <a:latin typeface="Arial" panose="020B0604020202020204" pitchFamily="34" charset="0"/>
              <a:cs typeface="Arial" panose="020B0604020202020204" pitchFamily="34" charset="0"/>
            </a:rPr>
            <a:t>Actifs</a:t>
          </a:r>
          <a:r>
            <a:rPr lang="fr-FR" sz="1300" b="1" baseline="0">
              <a:solidFill>
                <a:sysClr val="windowText" lastClr="000000"/>
              </a:solidFill>
              <a:latin typeface="Arial" panose="020B0604020202020204" pitchFamily="34" charset="0"/>
              <a:cs typeface="Arial" panose="020B0604020202020204" pitchFamily="34" charset="0"/>
            </a:rPr>
            <a:t> financiers </a:t>
          </a:r>
          <a:r>
            <a:rPr lang="fr-FR" sz="1300" b="1">
              <a:solidFill>
                <a:sysClr val="windowText" lastClr="000000"/>
              </a:solidFill>
              <a:latin typeface="Arial" panose="020B0604020202020204" pitchFamily="34" charset="0"/>
              <a:cs typeface="Arial" panose="020B0604020202020204" pitchFamily="34" charset="0"/>
            </a:rPr>
            <a:t>(actions, obligations,</a:t>
          </a:r>
          <a:r>
            <a:rPr lang="fr-FR" sz="1300" b="1" baseline="0">
              <a:solidFill>
                <a:sysClr val="windowText" lastClr="000000"/>
              </a:solidFill>
              <a:latin typeface="Arial" panose="020B0604020202020204" pitchFamily="34" charset="0"/>
              <a:cs typeface="Arial" panose="020B0604020202020204" pitchFamily="34" charset="0"/>
            </a:rPr>
            <a:t> etc., </a:t>
          </a:r>
          <a:r>
            <a:rPr lang="fr-FR" sz="1300" b="1">
              <a:solidFill>
                <a:sysClr val="windowText" lastClr="000000"/>
              </a:solidFill>
              <a:latin typeface="Arial" panose="020B0604020202020204" pitchFamily="34" charset="0"/>
              <a:cs typeface="Arial" panose="020B0604020202020204" pitchFamily="34" charset="0"/>
            </a:rPr>
            <a:t>sauf</a:t>
          </a:r>
          <a:r>
            <a:rPr lang="fr-FR" sz="1300" b="1" baseline="0">
              <a:solidFill>
                <a:sysClr val="windowText" lastClr="000000"/>
              </a:solidFill>
              <a:latin typeface="Arial" panose="020B0604020202020204" pitchFamily="34" charset="0"/>
              <a:cs typeface="Arial" panose="020B0604020202020204" pitchFamily="34" charset="0"/>
            </a:rPr>
            <a:t> liquidités et dépôts bancaires</a:t>
          </a:r>
          <a:r>
            <a:rPr lang="fr-FR" sz="1300" b="1">
              <a:solidFill>
                <a:sysClr val="windowText" lastClr="000000"/>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0.10911</cdr:x>
      <cdr:y>0.31113</cdr:y>
    </cdr:from>
    <cdr:to>
      <cdr:x>0.28055</cdr:x>
      <cdr:y>0.40764</cdr:y>
    </cdr:to>
    <cdr:sp macro="" textlink="">
      <cdr:nvSpPr>
        <cdr:cNvPr id="6" name="ZoneTexte 1"/>
        <cdr:cNvSpPr txBox="1"/>
      </cdr:nvSpPr>
      <cdr:spPr>
        <a:xfrm xmlns:a="http://schemas.openxmlformats.org/drawingml/2006/main">
          <a:off x="1014004" y="1887351"/>
          <a:ext cx="1593231" cy="585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Liquidités, depôts</a:t>
          </a:r>
          <a:r>
            <a:rPr lang="fr-FR" sz="1300" b="1" baseline="0">
              <a:solidFill>
                <a:schemeClr val="tx1"/>
              </a:solidFill>
              <a:latin typeface="Arial" panose="020B0604020202020204" pitchFamily="34" charset="0"/>
              <a:cs typeface="Arial" panose="020B0604020202020204" pitchFamily="34" charset="0"/>
            </a:rPr>
            <a:t> bancaires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0.0917</cdr:x>
      <cdr:y>0.74465</cdr:y>
    </cdr:from>
    <cdr:to>
      <cdr:x>0.18303</cdr:x>
      <cdr:y>0.80518</cdr:y>
    </cdr:to>
    <cdr:sp macro="" textlink="">
      <cdr:nvSpPr>
        <cdr:cNvPr id="4" name="Rounded Rectangle 3"/>
        <cdr:cNvSpPr/>
      </cdr:nvSpPr>
      <cdr:spPr>
        <a:xfrm xmlns:a="http://schemas.openxmlformats.org/drawingml/2006/main">
          <a:off x="852221" y="4517107"/>
          <a:ext cx="848767" cy="367183"/>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2 450 €</a:t>
          </a:r>
          <a:r>
            <a:rPr lang="fr-FR" sz="1200" b="1">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0.22695</cdr:x>
      <cdr:y>0.74656</cdr:y>
    </cdr:from>
    <cdr:to>
      <cdr:x>0.32444</cdr:x>
      <cdr:y>0.80709</cdr:y>
    </cdr:to>
    <cdr:sp macro="" textlink="">
      <cdr:nvSpPr>
        <cdr:cNvPr id="13" name="Rounded Rectangle 12"/>
        <cdr:cNvSpPr/>
      </cdr:nvSpPr>
      <cdr:spPr>
        <a:xfrm xmlns:a="http://schemas.openxmlformats.org/drawingml/2006/main">
          <a:off x="2109097" y="4528746"/>
          <a:ext cx="906015" cy="36718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23 000 €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0.36095</cdr:x>
      <cdr:y>0.74143</cdr:y>
    </cdr:from>
    <cdr:to>
      <cdr:x>0.46433</cdr:x>
      <cdr:y>0.80417</cdr:y>
    </cdr:to>
    <cdr:sp macro="" textlink="">
      <cdr:nvSpPr>
        <cdr:cNvPr id="15" name="Rounded Rectangle 14"/>
        <cdr:cNvSpPr/>
      </cdr:nvSpPr>
      <cdr:spPr>
        <a:xfrm xmlns:a="http://schemas.openxmlformats.org/drawingml/2006/main">
          <a:off x="3354479" y="4497579"/>
          <a:ext cx="960753"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111 000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0.49362</cdr:x>
      <cdr:y>0.738</cdr:y>
    </cdr:from>
    <cdr:to>
      <cdr:x>0.59892</cdr:x>
      <cdr:y>0.80663</cdr:y>
    </cdr:to>
    <cdr:sp macro="" textlink="">
      <cdr:nvSpPr>
        <cdr:cNvPr id="17" name="Rounded Rectangle 16"/>
        <cdr:cNvSpPr/>
      </cdr:nvSpPr>
      <cdr:spPr>
        <a:xfrm xmlns:a="http://schemas.openxmlformats.org/drawingml/2006/main">
          <a:off x="4587371" y="4476791"/>
          <a:ext cx="978597" cy="416317"/>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198 000 €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0.64372</cdr:x>
      <cdr:y>0.74366</cdr:y>
    </cdr:from>
    <cdr:to>
      <cdr:x>0.7446</cdr:x>
      <cdr:y>0.80236</cdr:y>
    </cdr:to>
    <cdr:sp macro="" textlink="">
      <cdr:nvSpPr>
        <cdr:cNvPr id="19" name="Rounded Rectangle 18"/>
        <cdr:cNvSpPr/>
      </cdr:nvSpPr>
      <cdr:spPr>
        <a:xfrm xmlns:a="http://schemas.openxmlformats.org/drawingml/2006/main">
          <a:off x="5982377" y="4511153"/>
          <a:ext cx="937519" cy="356081"/>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497 000 €</a:t>
          </a:r>
          <a:endParaRPr lang="fr-FR"/>
        </a:p>
      </cdr:txBody>
    </cdr:sp>
  </cdr:relSizeAnchor>
  <cdr:relSizeAnchor xmlns:cdr="http://schemas.openxmlformats.org/drawingml/2006/chartDrawing">
    <cdr:from>
      <cdr:x>0.75908</cdr:x>
      <cdr:y>0.74562</cdr:y>
    </cdr:from>
    <cdr:to>
      <cdr:x>0.87049</cdr:x>
      <cdr:y>0.80836</cdr:y>
    </cdr:to>
    <cdr:sp macro="" textlink="">
      <cdr:nvSpPr>
        <cdr:cNvPr id="22" name="Rounded Rectangle 21"/>
        <cdr:cNvSpPr/>
      </cdr:nvSpPr>
      <cdr:spPr>
        <a:xfrm xmlns:a="http://schemas.openxmlformats.org/drawingml/2006/main">
          <a:off x="7054441" y="4523044"/>
          <a:ext cx="1035379"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2 368</a:t>
          </a:r>
          <a:r>
            <a:rPr lang="fr-FR" sz="1200" b="1">
              <a:solidFill>
                <a:schemeClr val="dk1"/>
              </a:solidFill>
              <a:effectLst/>
              <a:latin typeface="Arial" panose="020B0604020202020204" pitchFamily="34" charset="0"/>
              <a:ea typeface="+mn-ea"/>
              <a:cs typeface="Arial" panose="020B0604020202020204" pitchFamily="34" charset="0"/>
            </a:rPr>
            <a:t> 000 €</a:t>
          </a:r>
          <a:endParaRPr lang="fr-FR"/>
        </a:p>
      </cdr:txBody>
    </cdr:sp>
  </cdr:relSizeAnchor>
  <cdr:relSizeAnchor xmlns:cdr="http://schemas.openxmlformats.org/drawingml/2006/chartDrawing">
    <cdr:from>
      <cdr:x>0.87675</cdr:x>
      <cdr:y>0.74562</cdr:y>
    </cdr:from>
    <cdr:to>
      <cdr:x>0.99839</cdr:x>
      <cdr:y>0.80552</cdr:y>
    </cdr:to>
    <cdr:sp macro="" textlink="">
      <cdr:nvSpPr>
        <cdr:cNvPr id="24" name="Rounded Rectangle 23"/>
        <cdr:cNvSpPr/>
      </cdr:nvSpPr>
      <cdr:spPr>
        <a:xfrm xmlns:a="http://schemas.openxmlformats.org/drawingml/2006/main">
          <a:off x="8148020" y="4523043"/>
          <a:ext cx="1130451" cy="36336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15 650</a:t>
          </a:r>
          <a:r>
            <a:rPr lang="fr-FR" sz="1200" b="1">
              <a:solidFill>
                <a:schemeClr val="dk1"/>
              </a:solidFill>
              <a:effectLst/>
              <a:latin typeface="Arial" panose="020B0604020202020204" pitchFamily="34" charset="0"/>
              <a:ea typeface="+mn-ea"/>
              <a:cs typeface="Arial" panose="020B0604020202020204" pitchFamily="34" charset="0"/>
            </a:rPr>
            <a:t>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0.00249</cdr:x>
      <cdr:y>0.89607</cdr:y>
    </cdr:from>
    <cdr:to>
      <cdr:x>1</cdr:x>
      <cdr:y>0.99138</cdr:y>
    </cdr:to>
    <cdr:sp macro="" textlink="">
      <cdr:nvSpPr>
        <cdr:cNvPr id="14" name="Rectangle 13"/>
        <cdr:cNvSpPr/>
      </cdr:nvSpPr>
      <cdr:spPr>
        <a:xfrm xmlns:a="http://schemas.openxmlformats.org/drawingml/2006/main">
          <a:off x="23091" y="5434855"/>
          <a:ext cx="9267151" cy="57807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2020 (comme dans tous les pays pour lesquels ces données sont disponibles), les bas patrimoines sont composés surtout de liquidités et dépôts bancaires, les patrimoines moyens d'actifs immobiliers, et les hauts patrimoines d'actifs financiers (notamment des actions).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patrimoine par adulte (patrimoine des couples divisé par deux).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5)</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0.03088</cdr:x>
      <cdr:y>0.83256</cdr:y>
    </cdr:from>
    <cdr:to>
      <cdr:x>0.97664</cdr:x>
      <cdr:y>0.98896</cdr:y>
    </cdr:to>
    <cdr:sp macro="" textlink="">
      <cdr:nvSpPr>
        <cdr:cNvPr id="4" name="Rectangle 3"/>
        <cdr:cNvSpPr/>
      </cdr:nvSpPr>
      <cdr:spPr>
        <a:xfrm xmlns:a="http://schemas.openxmlformats.org/drawingml/2006/main">
          <a:off x="282324" y="4695839"/>
          <a:ext cx="8648031" cy="88213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riches dans le total des propriétés privées (actifs immobiliers, professionnels et financiers, nets de dettes) était comprise entre 80% et 90% en France entre les années 1780 et 1910. La déconcentration des patrimoines commence à la suite de la Première guerre mondiale et s'interrompt au début des années 1980. Elle s'est faite principalement au bénéfice des "classes moyennes patrimoniales" (les 40% du milieu), ici définies comme les groupes intermédiaires entre les "classes populaires" (les 50% les plus pauvres) et les "classes supérieures" (les 10% les plus riches).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(grahique 6)</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0.03617</cdr:x>
      <cdr:y>0.8436</cdr:y>
    </cdr:from>
    <cdr:to>
      <cdr:x>0.97021</cdr:x>
      <cdr:y>1</cdr:y>
    </cdr:to>
    <cdr:sp macro="" textlink="">
      <cdr:nvSpPr>
        <cdr:cNvPr id="4" name="Rectangle 3"/>
        <cdr:cNvSpPr/>
      </cdr:nvSpPr>
      <cdr:spPr>
        <a:xfrm xmlns:a="http://schemas.openxmlformats.org/drawingml/2006/main">
          <a:off x="330149" y="4750464"/>
          <a:ext cx="8526627" cy="8807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élevés dans le total des revenus, y compris revenus du travail (salaires, revenus d'activité non salariée, retraites, allocations chômage) et revenus du capital (profits, dividendes, intérêts, loyers, plus-values, etc.), se situait autour de 50% en France entre 1800 et 1910. La déconcentration des revenus commence à la suite des deux guerres mondiales et s'est faite à la fois au bénéfice des "classes populaires" (les 50% des revenus les plus bas) et des "classes moyennes" (les 40% du milieu), et au détriment des "classes supérieures" (les 10% les plus élevés).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7)</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0.00312</cdr:x>
      <cdr:y>0.8313</cdr:y>
    </cdr:from>
    <cdr:to>
      <cdr:x>1</cdr:x>
      <cdr:y>0.9877</cdr:y>
    </cdr:to>
    <cdr:sp macro="" textlink="">
      <cdr:nvSpPr>
        <cdr:cNvPr id="4" name="Rectangle 3"/>
        <cdr:cNvSpPr/>
      </cdr:nvSpPr>
      <cdr:spPr>
        <a:xfrm xmlns:a="http://schemas.openxmlformats.org/drawingml/2006/main">
          <a:off x="28485" y="4688718"/>
          <a:ext cx="9115515" cy="88213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Autour de 1500-1600, les recettes fiscales par habitant des Etats européens se situaient entre l'équivalent de 2 et 4 journées de salaire de manoeuvre urbain non qualifié; en 1750-1850, elles se situaient entre 10 et 20 journées de salaire. En comparaison, les recettes fiscales sont restées stables autour de 2-5 journées dans l'Empire ottoman comme dans l'Empire chinois. Avec un revenu national par habitant autour de 250 journées de salaire urbain, cela signifie que les recettes ont stagné autour de 1%-2% du revenu national dans les empires chinois et ottomans, alors qu'elles passaient de 1%-2% à 6%-8% du revenu national en Europe.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8)</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0.00075</cdr:x>
      <cdr:y>0.86312</cdr:y>
    </cdr:from>
    <cdr:to>
      <cdr:x>1</cdr:x>
      <cdr:y>0.99098</cdr:y>
    </cdr:to>
    <cdr:sp macro="" textlink="">
      <cdr:nvSpPr>
        <cdr:cNvPr id="26" name="Rectangle 25"/>
        <cdr:cNvSpPr/>
      </cdr:nvSpPr>
      <cdr:spPr>
        <a:xfrm xmlns:a="http://schemas.openxmlformats.org/drawingml/2006/main">
          <a:off x="6927" y="5231658"/>
          <a:ext cx="9282546" cy="7750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200" b="0" i="0" baseline="0">
              <a:solidFill>
                <a:sysClr val="windowText" lastClr="000000"/>
              </a:solidFill>
              <a:effectLst/>
              <a:latin typeface="Arial" panose="020B0604020202020204" pitchFamily="34" charset="0"/>
              <a:ea typeface="+mn-ea"/>
              <a:cs typeface="Arial" panose="020B0604020202020204" pitchFamily="34" charset="0"/>
            </a:rPr>
            <a:t> Le nombre total d'esclaves dans les plantations euro-américaines de l'espace atlantique atteint 6 millions en 1860 (dont 4 dans le sud des Etats-Unis, 1,6 millions au Brésil et 0,4 million à Cuba). L'esclavage dans les Antilles françaises et britanniques (auxquelles nous avons rattaché Maurice, la Réunion et le Cap), atteint son zénith vers 1780-1790 (1,3 millions), puis décline à la suite de la révolte de St-Domingue (Haïti) et des abolitions de 1833 et 1848.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(graphique 9)</a:t>
          </a:r>
          <a:endParaRPr lang="fr-FR">
            <a:effectLst/>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0.02648</cdr:x>
      <cdr:y>0.83352</cdr:y>
    </cdr:from>
    <cdr:to>
      <cdr:x>0.99118</cdr:x>
      <cdr:y>0.96619</cdr:y>
    </cdr:to>
    <cdr:sp macro="" textlink="">
      <cdr:nvSpPr>
        <cdr:cNvPr id="4" name="Rectangle 3"/>
        <cdr:cNvSpPr/>
      </cdr:nvSpPr>
      <cdr:spPr>
        <a:xfrm xmlns:a="http://schemas.openxmlformats.org/drawingml/2006/main">
          <a:off x="241788" y="4696389"/>
          <a:ext cx="8807037" cy="7475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L'espérance de vie à la naissance (toutes naissances confondues) est passée d'environ 26 ans en moyenne dans le monde en 1820 à 72 ans en 2020. L'espérance de vie à la naissance parmi les personnes atteignant l'âge d'un an est passée de 32 ans à 73 ans (la mortalité infantile avant l'âge de un an est passée d'environ 20% en 1820 à moins de 1% en 2020). Le taux d'alphabétisation au sein de la population mondiale âgée de 15 ans ou plus est passé de 12% à 85%.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1)</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0.01665</cdr:x>
      <cdr:y>0.80377</cdr:y>
    </cdr:from>
    <cdr:to>
      <cdr:x>1</cdr:x>
      <cdr:y>0.90339</cdr:y>
    </cdr:to>
    <cdr:sp macro="" textlink="">
      <cdr:nvSpPr>
        <cdr:cNvPr id="13" name="Rectangle 12"/>
        <cdr:cNvSpPr/>
      </cdr:nvSpPr>
      <cdr:spPr>
        <a:xfrm xmlns:a="http://schemas.openxmlformats.org/drawingml/2006/main">
          <a:off x="153334" y="4511121"/>
          <a:ext cx="9056608" cy="5591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Les esclaves représentaient environ un tiers de la population dans le sud des Etats-Unis de 1800 à 1860. Cette proportion est passée de près de 50% à moins de 20% au Brésil entre 1750 et 1880. Elle dépassait les 80% dans les îles esclavagistes des Antilles britanniques et françaises en 1780-1830, et atteignait même 90% à Saint-Domingue (Haïti) en 1790.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(graphique 10)</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0.44022</cdr:x>
      <cdr:y>0.5741</cdr:y>
    </cdr:from>
    <cdr:to>
      <cdr:x>0.69708</cdr:x>
      <cdr:y>0.6586</cdr:y>
    </cdr:to>
    <cdr:sp macro="" textlink="">
      <cdr:nvSpPr>
        <cdr:cNvPr id="14" name="ZoneTexte 1"/>
        <cdr:cNvSpPr txBox="1"/>
      </cdr:nvSpPr>
      <cdr:spPr>
        <a:xfrm xmlns:a="http://schemas.openxmlformats.org/drawingml/2006/main">
          <a:off x="4089144" y="3482233"/>
          <a:ext cx="2385916"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19% </a:t>
          </a:r>
        </a:p>
      </cdr:txBody>
    </cdr:sp>
  </cdr:relSizeAnchor>
  <cdr:relSizeAnchor xmlns:cdr="http://schemas.openxmlformats.org/drawingml/2006/chartDrawing">
    <cdr:from>
      <cdr:x>0.47306</cdr:x>
      <cdr:y>0.7472</cdr:y>
    </cdr:from>
    <cdr:to>
      <cdr:x>0.6653</cdr:x>
      <cdr:y>0.8286</cdr:y>
    </cdr:to>
    <cdr:sp macro="" textlink="">
      <cdr:nvSpPr>
        <cdr:cNvPr id="18" name="ZoneTexte 1"/>
        <cdr:cNvSpPr txBox="1"/>
      </cdr:nvSpPr>
      <cdr:spPr>
        <a:xfrm xmlns:a="http://schemas.openxmlformats.org/drawingml/2006/main">
          <a:off x="4394188" y="4532167"/>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0.44135</cdr:x>
      <cdr:y>0.61697</cdr:y>
    </cdr:from>
    <cdr:to>
      <cdr:x>0.69821</cdr:x>
      <cdr:y>0.68054</cdr:y>
    </cdr:to>
    <cdr:sp macro="" textlink="">
      <cdr:nvSpPr>
        <cdr:cNvPr id="25" name="ZoneTexte 1"/>
        <cdr:cNvSpPr txBox="1"/>
      </cdr:nvSpPr>
      <cdr:spPr>
        <a:xfrm xmlns:a="http://schemas.openxmlformats.org/drawingml/2006/main">
          <a:off x="4099561" y="3742267"/>
          <a:ext cx="2385916" cy="385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4%</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0.06922</cdr:x>
      <cdr:y>0.88581</cdr:y>
    </cdr:from>
    <cdr:to>
      <cdr:x>0.97723</cdr:x>
      <cdr:y>0.98729</cdr:y>
    </cdr:to>
    <cdr:sp macro="" textlink="">
      <cdr:nvSpPr>
        <cdr:cNvPr id="26" name="Rectangle 25"/>
        <cdr:cNvSpPr/>
      </cdr:nvSpPr>
      <cdr:spPr>
        <a:xfrm xmlns:a="http://schemas.openxmlformats.org/drawingml/2006/main">
          <a:off x="643467" y="5377384"/>
          <a:ext cx="8441266" cy="61604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200" b="0" i="0" baseline="0">
              <a:solidFill>
                <a:sysClr val="windowText" lastClr="000000"/>
              </a:solidFill>
              <a:effectLst/>
              <a:latin typeface="Arial" panose="020B0604020202020204" pitchFamily="34" charset="0"/>
              <a:ea typeface="+mn-ea"/>
              <a:cs typeface="Arial" panose="020B0604020202020204" pitchFamily="34" charset="0"/>
            </a:rPr>
            <a:t> La population totale de Saint-Domingue (Haïti) est passée d'à peine 50 000 personnes en 1700-1710 (dont 56% d'esclaves, 3% de libres de couleur et métis, et 41% de blancs) à plus de 500 000 personnes en 1790 (dont 90% d'esclaves, 5% de libres de couleur et métis, et 5% de blancs).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(graphique 11)</a:t>
          </a:r>
          <a:endParaRPr lang="fr-FR">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0.08258</cdr:x>
      <cdr:y>0.70938</cdr:y>
    </cdr:from>
    <cdr:to>
      <cdr:x>0.27482</cdr:x>
      <cdr:y>0.79078</cdr:y>
    </cdr:to>
    <cdr:sp macro="" textlink="">
      <cdr:nvSpPr>
        <cdr:cNvPr id="22" name="ZoneTexte 1"/>
        <cdr:cNvSpPr txBox="1"/>
      </cdr:nvSpPr>
      <cdr:spPr>
        <a:xfrm xmlns:a="http://schemas.openxmlformats.org/drawingml/2006/main">
          <a:off x="767080" y="430276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0.0834</cdr:x>
      <cdr:y>0.7634</cdr:y>
    </cdr:from>
    <cdr:to>
      <cdr:x>0.27564</cdr:x>
      <cdr:y>0.8448</cdr:y>
    </cdr:to>
    <cdr:sp macro="" textlink="">
      <cdr:nvSpPr>
        <cdr:cNvPr id="24" name="ZoneTexte 1"/>
        <cdr:cNvSpPr txBox="1"/>
      </cdr:nvSpPr>
      <cdr:spPr>
        <a:xfrm xmlns:a="http://schemas.openxmlformats.org/drawingml/2006/main">
          <a:off x="774700" y="463042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0.92699</cdr:x>
      <cdr:y>0.11139</cdr:y>
    </cdr:from>
    <cdr:to>
      <cdr:x>1</cdr:x>
      <cdr:y>0.17728</cdr:y>
    </cdr:to>
    <cdr:sp macro="" textlink="">
      <cdr:nvSpPr>
        <cdr:cNvPr id="33" name="ZoneTexte 1"/>
        <cdr:cNvSpPr txBox="1"/>
      </cdr:nvSpPr>
      <cdr:spPr>
        <a:xfrm xmlns:a="http://schemas.openxmlformats.org/drawingml/2006/main">
          <a:off x="8610606" y="675638"/>
          <a:ext cx="678174" cy="3996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0.93537</cdr:x>
      <cdr:y>0.15857</cdr:y>
    </cdr:from>
    <cdr:to>
      <cdr:x>0.99526</cdr:x>
      <cdr:y>0.21496</cdr:y>
    </cdr:to>
    <cdr:sp macro="" textlink="">
      <cdr:nvSpPr>
        <cdr:cNvPr id="35" name="ZoneTexte 1"/>
        <cdr:cNvSpPr txBox="1"/>
      </cdr:nvSpPr>
      <cdr:spPr>
        <a:xfrm xmlns:a="http://schemas.openxmlformats.org/drawingml/2006/main">
          <a:off x="8688474" y="961790"/>
          <a:ext cx="556305" cy="3420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0.74707</cdr:y>
    </cdr:from>
    <cdr:to>
      <cdr:x>0.98687</cdr:x>
      <cdr:y>0.82847</cdr:y>
    </cdr:to>
    <cdr:sp macro="" textlink="">
      <cdr:nvSpPr>
        <cdr:cNvPr id="37" name="ZoneTexte 1"/>
        <cdr:cNvSpPr txBox="1"/>
      </cdr:nvSpPr>
      <cdr:spPr>
        <a:xfrm xmlns:a="http://schemas.openxmlformats.org/drawingml/2006/main">
          <a:off x="8569948" y="4531360"/>
          <a:ext cx="59691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90%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0.01083</cdr:x>
      <cdr:y>0.82422</cdr:y>
    </cdr:from>
    <cdr:to>
      <cdr:x>0.98882</cdr:x>
      <cdr:y>0.95607</cdr:y>
    </cdr:to>
    <cdr:sp macro="" textlink="">
      <cdr:nvSpPr>
        <cdr:cNvPr id="13" name="Rectangle 12"/>
        <cdr:cNvSpPr/>
      </cdr:nvSpPr>
      <cdr:spPr>
        <a:xfrm xmlns:a="http://schemas.openxmlformats.org/drawingml/2006/main">
          <a:off x="99701" y="4631177"/>
          <a:ext cx="9005470" cy="74084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Sur l'ensemble des sociétés observées, la part du revenu total allant au décile supérieur (les 10% des revenus les plus élevés) varie de 23% en Suède en 1980 à 81% à Saint-Domingue (Haiti) en 1780 (qui comprenait 90% d'esclaves). Les sociétés coloniales telles que l'Algérie en 1930 ou l'Afrique du Sud en 1950 se situent parmi les plus hauts niveaux d'inégalité observés dans l'histoire, avec environ 70% du revenu total pour le décile supérieur, qui regroupe la population européenne.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(graphique 12)</a:t>
          </a:r>
          <a:r>
            <a:rPr lang="fr-FR" sz="1100" b="0" i="0" baseline="0">
              <a:solidFill>
                <a:schemeClr val="lt1"/>
              </a:solidFill>
              <a:effectLst/>
              <a:latin typeface="Arial Narrow" panose="020B0606020202030204" pitchFamily="34" charset="0"/>
              <a:ea typeface="+mn-ea"/>
              <a:cs typeface="Arial" panose="020B0604020202020204" pitchFamily="34" charset="0"/>
            </a:rPr>
            <a:t>012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0.12569</cdr:x>
      <cdr:y>0.70626</cdr:y>
    </cdr:from>
    <cdr:to>
      <cdr:x>0.21462</cdr:x>
      <cdr:y>0.79764</cdr:y>
    </cdr:to>
    <cdr:sp macro="" textlink="">
      <cdr:nvSpPr>
        <cdr:cNvPr id="7" name="ZoneTexte 6"/>
        <cdr:cNvSpPr txBox="1"/>
      </cdr:nvSpPr>
      <cdr:spPr>
        <a:xfrm xmlns:a="http://schemas.openxmlformats.org/drawingml/2006/main">
          <a:off x="1157639" y="3963847"/>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0.20745</cdr:x>
      <cdr:y>0.54699</cdr:y>
    </cdr:from>
    <cdr:to>
      <cdr:x>0.29992</cdr:x>
      <cdr:y>0.62662</cdr:y>
    </cdr:to>
    <cdr:sp macro="" textlink="">
      <cdr:nvSpPr>
        <cdr:cNvPr id="8" name="ZoneTexte 7"/>
        <cdr:cNvSpPr txBox="1"/>
      </cdr:nvSpPr>
      <cdr:spPr>
        <a:xfrm xmlns:a="http://schemas.openxmlformats.org/drawingml/2006/main">
          <a:off x="1910624" y="3069961"/>
          <a:ext cx="851643" cy="446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0.28162</cdr:x>
      <cdr:y>0.36031</cdr:y>
    </cdr:from>
    <cdr:to>
      <cdr:x>0.39539</cdr:x>
      <cdr:y>0.52089</cdr:y>
    </cdr:to>
    <cdr:sp macro="" textlink="">
      <cdr:nvSpPr>
        <cdr:cNvPr id="9" name="ZoneTexte 8"/>
        <cdr:cNvSpPr txBox="1"/>
      </cdr:nvSpPr>
      <cdr:spPr>
        <a:xfrm xmlns:a="http://schemas.openxmlformats.org/drawingml/2006/main">
          <a:off x="2593704" y="2022198"/>
          <a:ext cx="1047815" cy="901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0.00309</cdr:x>
      <cdr:y>0.87728</cdr:y>
    </cdr:from>
    <cdr:to>
      <cdr:x>0.99761</cdr:x>
      <cdr:y>0.98825</cdr:y>
    </cdr:to>
    <cdr:sp macro="" textlink="">
      <cdr:nvSpPr>
        <cdr:cNvPr id="18" name="Rectangle 17"/>
        <cdr:cNvSpPr/>
      </cdr:nvSpPr>
      <cdr:spPr>
        <a:xfrm xmlns:a="http://schemas.openxmlformats.org/drawingml/2006/main">
          <a:off x="28486" y="4929314"/>
          <a:ext cx="9157601" cy="62352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des revenus les plus élevés dans le revenu total dépassait 80% à Saint-Domingue (Haïti) en 1780 (composé à environ 90% d'esclaves et 10% de colons européens), contre plus de 65% en Algérie en 1930 (composée à environ 90% de "Musulmans algériens" et 10% de colons européens), et autour de 50% en France métropolitaine en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13)</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0.57115</cdr:x>
      <cdr:y>0.22054</cdr:y>
    </cdr:from>
    <cdr:to>
      <cdr:x>0.68491</cdr:x>
      <cdr:y>0.38112</cdr:y>
    </cdr:to>
    <cdr:sp macro="" textlink="">
      <cdr:nvSpPr>
        <cdr:cNvPr id="14" name="ZoneTexte 1"/>
        <cdr:cNvSpPr txBox="1"/>
      </cdr:nvSpPr>
      <cdr:spPr>
        <a:xfrm xmlns:a="http://schemas.openxmlformats.org/drawingml/2006/main">
          <a:off x="5260242" y="1237761"/>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0.7955</cdr:x>
      <cdr:y>0.71271</cdr:y>
    </cdr:from>
    <cdr:to>
      <cdr:x>0.88797</cdr:x>
      <cdr:y>0.79234</cdr:y>
    </cdr:to>
    <cdr:sp macro="" textlink="">
      <cdr:nvSpPr>
        <cdr:cNvPr id="19" name="ZoneTexte 1"/>
        <cdr:cNvSpPr txBox="1"/>
      </cdr:nvSpPr>
      <cdr:spPr>
        <a:xfrm xmlns:a="http://schemas.openxmlformats.org/drawingml/2006/main">
          <a:off x="7326468" y="4000010"/>
          <a:ext cx="851643"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0.50114</cdr:x>
      <cdr:y>0.65918</cdr:y>
    </cdr:from>
    <cdr:to>
      <cdr:x>0.59361</cdr:x>
      <cdr:y>0.73881</cdr:y>
    </cdr:to>
    <cdr:sp macro="" textlink="">
      <cdr:nvSpPr>
        <cdr:cNvPr id="20" name="ZoneTexte 1"/>
        <cdr:cNvSpPr txBox="1"/>
      </cdr:nvSpPr>
      <cdr:spPr>
        <a:xfrm xmlns:a="http://schemas.openxmlformats.org/drawingml/2006/main">
          <a:off x="4615429" y="3699611"/>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0.72054</cdr:y>
    </cdr:from>
    <cdr:to>
      <cdr:x>0.50813</cdr:x>
      <cdr:y>0.81192</cdr:y>
    </cdr:to>
    <cdr:sp macro="" textlink="">
      <cdr:nvSpPr>
        <cdr:cNvPr id="22" name="ZoneTexte 1"/>
        <cdr:cNvSpPr txBox="1"/>
      </cdr:nvSpPr>
      <cdr:spPr>
        <a:xfrm xmlns:a="http://schemas.openxmlformats.org/drawingml/2006/main">
          <a:off x="3860808" y="4043990"/>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0.71275</cdr:x>
      <cdr:y>0.72837</cdr:y>
    </cdr:from>
    <cdr:to>
      <cdr:x>0.80168</cdr:x>
      <cdr:y>0.81975</cdr:y>
    </cdr:to>
    <cdr:sp macro="" textlink="">
      <cdr:nvSpPr>
        <cdr:cNvPr id="23" name="ZoneTexte 1"/>
        <cdr:cNvSpPr txBox="1"/>
      </cdr:nvSpPr>
      <cdr:spPr>
        <a:xfrm xmlns:a="http://schemas.openxmlformats.org/drawingml/2006/main">
          <a:off x="6564396" y="4087925"/>
          <a:ext cx="819040" cy="512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0.1233</cdr:x>
      <cdr:y>0.64882</cdr:y>
    </cdr:from>
    <cdr:to>
      <cdr:x>0.21223</cdr:x>
      <cdr:y>0.7402</cdr:y>
    </cdr:to>
    <cdr:sp macro="" textlink="">
      <cdr:nvSpPr>
        <cdr:cNvPr id="7" name="ZoneTexte 6"/>
        <cdr:cNvSpPr txBox="1"/>
      </cdr:nvSpPr>
      <cdr:spPr>
        <a:xfrm xmlns:a="http://schemas.openxmlformats.org/drawingml/2006/main">
          <a:off x="1135617" y="3641445"/>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0.20586</cdr:x>
      <cdr:y>0.58615</cdr:y>
    </cdr:from>
    <cdr:to>
      <cdr:x>0.29833</cdr:x>
      <cdr:y>0.66578</cdr:y>
    </cdr:to>
    <cdr:sp macro="" textlink="">
      <cdr:nvSpPr>
        <cdr:cNvPr id="8" name="ZoneTexte 7"/>
        <cdr:cNvSpPr txBox="1"/>
      </cdr:nvSpPr>
      <cdr:spPr>
        <a:xfrm xmlns:a="http://schemas.openxmlformats.org/drawingml/2006/main">
          <a:off x="1895948" y="3289747"/>
          <a:ext cx="851644"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0.28401</cdr:x>
      <cdr:y>0.48172</cdr:y>
    </cdr:from>
    <cdr:to>
      <cdr:x>0.39778</cdr:x>
      <cdr:y>0.6423</cdr:y>
    </cdr:to>
    <cdr:sp macro="" textlink="">
      <cdr:nvSpPr>
        <cdr:cNvPr id="9" name="ZoneTexte 8"/>
        <cdr:cNvSpPr txBox="1"/>
      </cdr:nvSpPr>
      <cdr:spPr>
        <a:xfrm xmlns:a="http://schemas.openxmlformats.org/drawingml/2006/main">
          <a:off x="2615685" y="2703616"/>
          <a:ext cx="1047815" cy="901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0.01624</cdr:x>
      <cdr:y>0.84334</cdr:y>
    </cdr:from>
    <cdr:to>
      <cdr:x>0.98922</cdr:x>
      <cdr:y>0.98172</cdr:y>
    </cdr:to>
    <cdr:sp macro="" textlink="">
      <cdr:nvSpPr>
        <cdr:cNvPr id="18" name="Rectangle 17"/>
        <cdr:cNvSpPr/>
      </cdr:nvSpPr>
      <cdr:spPr>
        <a:xfrm xmlns:a="http://schemas.openxmlformats.org/drawingml/2006/main">
          <a:off x="149551" y="4738609"/>
          <a:ext cx="8959279" cy="77753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Algérie en 1950, les 10% de la population bénéficiant de l'investissement éducatif primaire, secondaire et supérieur le plus important (en pratique les enfants de colons) bénéficiaient de 82% de la dépense éducative totale. Par comparaison, la part de la dépense éducative totale allant aux 10% bénéficiant de l'investissement éducatif le plus important était de 38% en France en 1910 et de 20% en 2020 (ce qui reste tout de même deux fois plus élevé que leur part dans la population).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14)</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dr:relSizeAnchor xmlns:cdr="http://schemas.openxmlformats.org/drawingml/2006/chartDrawing">
    <cdr:from>
      <cdr:x>0.57274</cdr:x>
      <cdr:y>0.64221</cdr:y>
    </cdr:from>
    <cdr:to>
      <cdr:x>0.6865</cdr:x>
      <cdr:y>0.80279</cdr:y>
    </cdr:to>
    <cdr:sp macro="" textlink="">
      <cdr:nvSpPr>
        <cdr:cNvPr id="14" name="ZoneTexte 1"/>
        <cdr:cNvSpPr txBox="1"/>
      </cdr:nvSpPr>
      <cdr:spPr>
        <a:xfrm xmlns:a="http://schemas.openxmlformats.org/drawingml/2006/main">
          <a:off x="5274912" y="3604360"/>
          <a:ext cx="1047723" cy="9012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0.79311</cdr:x>
      <cdr:y>0.70096</cdr:y>
    </cdr:from>
    <cdr:to>
      <cdr:x>0.88558</cdr:x>
      <cdr:y>0.78059</cdr:y>
    </cdr:to>
    <cdr:sp macro="" textlink="">
      <cdr:nvSpPr>
        <cdr:cNvPr id="19" name="ZoneTexte 1"/>
        <cdr:cNvSpPr txBox="1"/>
      </cdr:nvSpPr>
      <cdr:spPr>
        <a:xfrm xmlns:a="http://schemas.openxmlformats.org/drawingml/2006/main">
          <a:off x="7304529" y="3934088"/>
          <a:ext cx="851643"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0.49796</cdr:x>
      <cdr:y>0.59913</cdr:y>
    </cdr:from>
    <cdr:to>
      <cdr:x>0.59043</cdr:x>
      <cdr:y>0.67876</cdr:y>
    </cdr:to>
    <cdr:sp macro="" textlink="">
      <cdr:nvSpPr>
        <cdr:cNvPr id="20" name="ZoneTexte 1"/>
        <cdr:cNvSpPr txBox="1"/>
      </cdr:nvSpPr>
      <cdr:spPr>
        <a:xfrm xmlns:a="http://schemas.openxmlformats.org/drawingml/2006/main">
          <a:off x="4586162" y="3362559"/>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0.65004</cdr:y>
    </cdr:from>
    <cdr:to>
      <cdr:x>0.50813</cdr:x>
      <cdr:y>0.74142</cdr:y>
    </cdr:to>
    <cdr:sp macro="" textlink="">
      <cdr:nvSpPr>
        <cdr:cNvPr id="22" name="ZoneTexte 1"/>
        <cdr:cNvSpPr txBox="1"/>
      </cdr:nvSpPr>
      <cdr:spPr>
        <a:xfrm xmlns:a="http://schemas.openxmlformats.org/drawingml/2006/main">
          <a:off x="3860808" y="364832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0.71593</cdr:x>
      <cdr:y>0.70879</cdr:y>
    </cdr:from>
    <cdr:to>
      <cdr:x>0.80486</cdr:x>
      <cdr:y>0.80017</cdr:y>
    </cdr:to>
    <cdr:sp macro="" textlink="">
      <cdr:nvSpPr>
        <cdr:cNvPr id="23" name="ZoneTexte 1"/>
        <cdr:cNvSpPr txBox="1"/>
      </cdr:nvSpPr>
      <cdr:spPr>
        <a:xfrm xmlns:a="http://schemas.openxmlformats.org/drawingml/2006/main">
          <a:off x="6593693" y="397803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0.05004</cdr:x>
      <cdr:y>0.83745</cdr:y>
    </cdr:from>
    <cdr:to>
      <cdr:x>0.96437</cdr:x>
      <cdr:y>0.96229</cdr:y>
    </cdr:to>
    <cdr:sp macro="" textlink="">
      <cdr:nvSpPr>
        <cdr:cNvPr id="4" name="Rectangle 3"/>
        <cdr:cNvSpPr/>
      </cdr:nvSpPr>
      <cdr:spPr>
        <a:xfrm xmlns:a="http://schemas.openxmlformats.org/drawingml/2006/main">
          <a:off x="457201" y="4716412"/>
          <a:ext cx="8354290" cy="70308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noms nobles parmi les 0,1% des successions parisiennes les plus élevées est passée de 50% à 25% entre 1780 et 1810, avant de remonter autour 40-45% pendant la période des monarchies censitaires (1815-1848), puis de s'abaisser autour de 10% à la fin du 19</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et au début du 20</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Par comparaison, les noms nobles ont toujours représenté moins de 2% du nombre total des décès entre 1780 et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15)</a:t>
          </a:r>
          <a:endParaRPr lang="fr-FR" sz="1200">
            <a:effectLst/>
            <a:latin typeface="Arial Narrow" panose="020B0606020202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0.02148</cdr:x>
      <cdr:y>0.85208</cdr:y>
    </cdr:from>
    <cdr:to>
      <cdr:x>0.99287</cdr:x>
      <cdr:y>0.953</cdr:y>
    </cdr:to>
    <cdr:sp macro="" textlink="">
      <cdr:nvSpPr>
        <cdr:cNvPr id="13" name="Rectangle 12"/>
        <cdr:cNvSpPr/>
      </cdr:nvSpPr>
      <cdr:spPr>
        <a:xfrm xmlns:a="http://schemas.openxmlformats.org/drawingml/2006/main">
          <a:off x="197830" y="4782233"/>
          <a:ext cx="8946445" cy="56642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Le pourcentage d'hommes adultes disposant du droit de vote (compte tenu du cens électoral, c'est-à-dire du montant des impôts à acquitter et/ou des propriétés à détenir pour avoir le droit de voter) est passé au Royaume-Uni de 5% en 1820 à 30% en 1870 et 100% en 1920, et en France de 1% en 1820 à 100% en 1880.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(graphique 16)</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dr:relSizeAnchor xmlns:cdr="http://schemas.openxmlformats.org/drawingml/2006/chartDrawing">
    <cdr:from>
      <cdr:x>0.16021</cdr:x>
      <cdr:y>0.11816</cdr:y>
    </cdr:from>
    <cdr:to>
      <cdr:x>0.31726</cdr:x>
      <cdr:y>0.17824</cdr:y>
    </cdr:to>
    <cdr:sp macro="" textlink="">
      <cdr:nvSpPr>
        <cdr:cNvPr id="2" name="Rectangle 1"/>
        <cdr:cNvSpPr/>
      </cdr:nvSpPr>
      <cdr:spPr>
        <a:xfrm xmlns:a="http://schemas.openxmlformats.org/drawingml/2006/main">
          <a:off x="1473810" y="662181"/>
          <a:ext cx="1444794" cy="336698"/>
        </a:xfrm>
        <a:prstGeom xmlns:a="http://schemas.openxmlformats.org/drawingml/2006/main" prst="rect">
          <a:avLst/>
        </a:prstGeom>
        <a:solidFill xmlns:a="http://schemas.openxmlformats.org/drawingml/2006/main">
          <a:sysClr val="window" lastClr="FFFFFF"/>
        </a:solidFill>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400">
              <a:solidFill>
                <a:srgbClr val="C00000"/>
              </a:solidFill>
              <a:latin typeface="Arial" panose="020B0604020202020204" pitchFamily="34" charset="0"/>
              <a:cs typeface="Arial" panose="020B0604020202020204" pitchFamily="34" charset="0"/>
            </a:rPr>
            <a:t>Royaume-Uni</a:t>
          </a:r>
        </a:p>
      </cdr:txBody>
    </cdr:sp>
  </cdr:relSizeAnchor>
  <cdr:relSizeAnchor xmlns:cdr="http://schemas.openxmlformats.org/drawingml/2006/chartDrawing">
    <cdr:from>
      <cdr:x>0.55079</cdr:x>
      <cdr:y>0.12051</cdr:y>
    </cdr:from>
    <cdr:to>
      <cdr:x>0.66723</cdr:x>
      <cdr:y>0.17665</cdr:y>
    </cdr:to>
    <cdr:sp macro="" textlink="">
      <cdr:nvSpPr>
        <cdr:cNvPr id="32" name="Rectangle 31"/>
        <cdr:cNvSpPr/>
      </cdr:nvSpPr>
      <cdr:spPr>
        <a:xfrm xmlns:a="http://schemas.openxmlformats.org/drawingml/2006/main">
          <a:off x="5066926" y="675367"/>
          <a:ext cx="1071181" cy="314618"/>
        </a:xfrm>
        <a:prstGeom xmlns:a="http://schemas.openxmlformats.org/drawingml/2006/main" prst="rect">
          <a:avLst/>
        </a:prstGeom>
        <a:solidFill xmlns:a="http://schemas.openxmlformats.org/drawingml/2006/main">
          <a:sysClr val="window" lastClr="FFFFFF"/>
        </a:solidFill>
        <a:ln xmlns:a="http://schemas.openxmlformats.org/drawingml/2006/main" w="31750">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rgbClr val="0070C0"/>
              </a:solidFill>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0.78991</cdr:x>
      <cdr:y>0.11765</cdr:y>
    </cdr:from>
    <cdr:to>
      <cdr:x>0.90991</cdr:x>
      <cdr:y>0.17379</cdr:y>
    </cdr:to>
    <cdr:sp macro="" textlink="">
      <cdr:nvSpPr>
        <cdr:cNvPr id="9" name="Rectangle 8"/>
        <cdr:cNvSpPr/>
      </cdr:nvSpPr>
      <cdr:spPr>
        <a:xfrm xmlns:a="http://schemas.openxmlformats.org/drawingml/2006/main">
          <a:off x="7266710" y="659308"/>
          <a:ext cx="1103956" cy="314617"/>
        </a:xfrm>
        <a:prstGeom xmlns:a="http://schemas.openxmlformats.org/drawingml/2006/main" prst="rect">
          <a:avLst/>
        </a:prstGeom>
        <a:solidFill xmlns:a="http://schemas.openxmlformats.org/drawingml/2006/main">
          <a:schemeClr val="bg1"/>
        </a:solidFill>
        <a:ln xmlns:a="http://schemas.openxmlformats.org/drawingml/2006/main" w="31750">
          <a:solidFill>
            <a:schemeClr val="accent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accent4"/>
              </a:solidFill>
              <a:latin typeface="Arial" panose="020B0604020202020204" pitchFamily="34" charset="0"/>
              <a:cs typeface="Arial" panose="020B0604020202020204" pitchFamily="34" charset="0"/>
            </a:rPr>
            <a:t>Suède</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0.45297</cdr:x>
      <cdr:y>0.78236</cdr:y>
    </cdr:from>
    <cdr:to>
      <cdr:x>0.52632</cdr:x>
      <cdr:y>0.82898</cdr:y>
    </cdr:to>
    <cdr:sp macro="" textlink="">
      <cdr:nvSpPr>
        <cdr:cNvPr id="3" name="ZoneTexte 2"/>
        <cdr:cNvSpPr txBox="1"/>
      </cdr:nvSpPr>
      <cdr:spPr>
        <a:xfrm xmlns:a="http://schemas.openxmlformats.org/drawingml/2006/main">
          <a:off x="4171793" y="4390927"/>
          <a:ext cx="675549" cy="261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0.57046</cdr:x>
      <cdr:y>0.25166</cdr:y>
    </cdr:from>
    <cdr:to>
      <cdr:x>0.65675</cdr:x>
      <cdr:y>0.66488</cdr:y>
    </cdr:to>
    <cdr:sp macro="" textlink="">
      <cdr:nvSpPr>
        <cdr:cNvPr id="5" name="ZoneTexte 4"/>
        <cdr:cNvSpPr txBox="1"/>
      </cdr:nvSpPr>
      <cdr:spPr>
        <a:xfrm xmlns:a="http://schemas.openxmlformats.org/drawingml/2006/main">
          <a:off x="5253932" y="1412449"/>
          <a:ext cx="794726" cy="2319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p>
        <a:p xmlns:a="http://schemas.openxmlformats.org/drawingml/2006/main">
          <a:pPr algn="ctr"/>
          <a:r>
            <a:rPr lang="fr-FR" sz="1200">
              <a:latin typeface="Arial" panose="020B0604020202020204" pitchFamily="34" charset="0"/>
              <a:cs typeface="Arial" panose="020B0604020202020204" pitchFamily="34" charset="0"/>
            </a:rPr>
            <a:t>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0.51418</cdr:x>
      <cdr:y>0.75849</cdr:y>
    </cdr:from>
    <cdr:to>
      <cdr:x>0.58493</cdr:x>
      <cdr:y>0.81332</cdr:y>
    </cdr:to>
    <cdr:sp macro="" textlink="">
      <cdr:nvSpPr>
        <cdr:cNvPr id="6" name="ZoneTexte 5"/>
        <cdr:cNvSpPr txBox="1"/>
      </cdr:nvSpPr>
      <cdr:spPr>
        <a:xfrm xmlns:a="http://schemas.openxmlformats.org/drawingml/2006/main">
          <a:off x="4735565" y="4256942"/>
          <a:ext cx="651604" cy="307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0.12728</cdr:x>
      <cdr:y>0.76371</cdr:y>
    </cdr:from>
    <cdr:to>
      <cdr:x>0.22497</cdr:x>
      <cdr:y>0.85509</cdr:y>
    </cdr:to>
    <cdr:sp macro="" textlink="">
      <cdr:nvSpPr>
        <cdr:cNvPr id="7" name="ZoneTexte 6"/>
        <cdr:cNvSpPr txBox="1"/>
      </cdr:nvSpPr>
      <cdr:spPr>
        <a:xfrm xmlns:a="http://schemas.openxmlformats.org/drawingml/2006/main">
          <a:off x="1172264" y="4286271"/>
          <a:ext cx="89972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0.21302</cdr:x>
      <cdr:y>0.70888</cdr:y>
    </cdr:from>
    <cdr:to>
      <cdr:x>0.30549</cdr:x>
      <cdr:y>0.78851</cdr:y>
    </cdr:to>
    <cdr:sp macro="" textlink="">
      <cdr:nvSpPr>
        <cdr:cNvPr id="8" name="ZoneTexte 7"/>
        <cdr:cNvSpPr txBox="1"/>
      </cdr:nvSpPr>
      <cdr:spPr>
        <a:xfrm xmlns:a="http://schemas.openxmlformats.org/drawingml/2006/main">
          <a:off x="1961913" y="3978519"/>
          <a:ext cx="851644"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0.28481</cdr:x>
      <cdr:y>0.23107</cdr:y>
    </cdr:from>
    <cdr:to>
      <cdr:x>0.39857</cdr:x>
      <cdr:y>0.41906</cdr:y>
    </cdr:to>
    <cdr:sp macro="" textlink="">
      <cdr:nvSpPr>
        <cdr:cNvPr id="9" name="ZoneTexte 8"/>
        <cdr:cNvSpPr txBox="1"/>
      </cdr:nvSpPr>
      <cdr:spPr>
        <a:xfrm xmlns:a="http://schemas.openxmlformats.org/drawingml/2006/main">
          <a:off x="2623040" y="1296863"/>
          <a:ext cx="1047776" cy="1055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0.00077</cdr:x>
      <cdr:y>0.8812</cdr:y>
    </cdr:from>
    <cdr:to>
      <cdr:x>0.99045</cdr:x>
      <cdr:y>0.99217</cdr:y>
    </cdr:to>
    <cdr:sp macro="" textlink="">
      <cdr:nvSpPr>
        <cdr:cNvPr id="18" name="Rectangle 17"/>
        <cdr:cNvSpPr/>
      </cdr:nvSpPr>
      <cdr:spPr>
        <a:xfrm xmlns:a="http://schemas.openxmlformats.org/drawingml/2006/main">
          <a:off x="7121" y="4951339"/>
          <a:ext cx="9113035" cy="62352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des patrimoines les plus élevés dans le total des propriétés privées (actifs immobiliers, professionnels et financiers, nets de dettes) était en moyenne de 84% en France entre 1880 et 1914 (contre 14% pour les 40% suivants et 2% pour les 50% les plus pauvres), 91% au Royaume-Uni (contre 8% et 1%) et 88% en Suède (contre 11% et 1%).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17)</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dr:relSizeAnchor xmlns:cdr="http://schemas.openxmlformats.org/drawingml/2006/chartDrawing">
    <cdr:from>
      <cdr:x>0.57035</cdr:x>
      <cdr:y>0.22837</cdr:y>
    </cdr:from>
    <cdr:to>
      <cdr:x>0.68412</cdr:x>
      <cdr:y>0.41636</cdr:y>
    </cdr:to>
    <cdr:sp macro="" textlink="">
      <cdr:nvSpPr>
        <cdr:cNvPr id="13" name="ZoneTexte 1"/>
        <cdr:cNvSpPr txBox="1"/>
      </cdr:nvSpPr>
      <cdr:spPr>
        <a:xfrm xmlns:a="http://schemas.openxmlformats.org/drawingml/2006/main">
          <a:off x="5252915" y="1281723"/>
          <a:ext cx="1047776" cy="105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0.86232</cdr:x>
      <cdr:y>0.22707</cdr:y>
    </cdr:from>
    <cdr:to>
      <cdr:x>0.97608</cdr:x>
      <cdr:y>0.41506</cdr:y>
    </cdr:to>
    <cdr:sp macro="" textlink="">
      <cdr:nvSpPr>
        <cdr:cNvPr id="15" name="ZoneTexte 1"/>
        <cdr:cNvSpPr txBox="1"/>
      </cdr:nvSpPr>
      <cdr:spPr>
        <a:xfrm xmlns:a="http://schemas.openxmlformats.org/drawingml/2006/main">
          <a:off x="7941896" y="1274397"/>
          <a:ext cx="1047776" cy="105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0.50671</cdr:x>
      <cdr:y>0.74143</cdr:y>
    </cdr:from>
    <cdr:to>
      <cdr:x>0.59918</cdr:x>
      <cdr:y>0.82106</cdr:y>
    </cdr:to>
    <cdr:sp macro="" textlink="">
      <cdr:nvSpPr>
        <cdr:cNvPr id="16" name="ZoneTexte 1"/>
        <cdr:cNvSpPr txBox="1"/>
      </cdr:nvSpPr>
      <cdr:spPr>
        <a:xfrm xmlns:a="http://schemas.openxmlformats.org/drawingml/2006/main">
          <a:off x="4666762" y="4161204"/>
          <a:ext cx="851644"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0.79867</cdr:x>
      <cdr:y>0.73229</cdr:y>
    </cdr:from>
    <cdr:to>
      <cdr:x>0.89114</cdr:x>
      <cdr:y>0.81192</cdr:y>
    </cdr:to>
    <cdr:sp macro="" textlink="">
      <cdr:nvSpPr>
        <cdr:cNvPr id="17" name="ZoneTexte 1"/>
        <cdr:cNvSpPr txBox="1"/>
      </cdr:nvSpPr>
      <cdr:spPr>
        <a:xfrm xmlns:a="http://schemas.openxmlformats.org/drawingml/2006/main">
          <a:off x="7355742" y="4109916"/>
          <a:ext cx="851644"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0.41443</cdr:x>
      <cdr:y>0.76623</cdr:y>
    </cdr:from>
    <cdr:to>
      <cdr:x>0.51212</cdr:x>
      <cdr:y>0.85761</cdr:y>
    </cdr:to>
    <cdr:sp macro="" textlink="">
      <cdr:nvSpPr>
        <cdr:cNvPr id="19" name="ZoneTexte 1"/>
        <cdr:cNvSpPr txBox="1"/>
      </cdr:nvSpPr>
      <cdr:spPr>
        <a:xfrm xmlns:a="http://schemas.openxmlformats.org/drawingml/2006/main">
          <a:off x="3816838" y="4300416"/>
          <a:ext cx="89972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0.70639</cdr:x>
      <cdr:y>0.76362</cdr:y>
    </cdr:from>
    <cdr:to>
      <cdr:x>0.80408</cdr:x>
      <cdr:y>0.855</cdr:y>
    </cdr:to>
    <cdr:sp macro="" textlink="">
      <cdr:nvSpPr>
        <cdr:cNvPr id="20" name="ZoneTexte 1"/>
        <cdr:cNvSpPr txBox="1"/>
      </cdr:nvSpPr>
      <cdr:spPr>
        <a:xfrm xmlns:a="http://schemas.openxmlformats.org/drawingml/2006/main">
          <a:off x="6505819" y="4285761"/>
          <a:ext cx="89972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0.00359</cdr:x>
      <cdr:y>0.77116</cdr:y>
    </cdr:from>
    <cdr:to>
      <cdr:x>0.98828</cdr:x>
      <cdr:y>0.98319</cdr:y>
    </cdr:to>
    <cdr:sp macro="" textlink="">
      <cdr:nvSpPr>
        <cdr:cNvPr id="4" name="Rectangle 3"/>
        <cdr:cNvSpPr/>
      </cdr:nvSpPr>
      <cdr:spPr>
        <a:xfrm xmlns:a="http://schemas.openxmlformats.org/drawingml/2006/main">
          <a:off x="32755" y="4345324"/>
          <a:ext cx="8984245" cy="119474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Dans le cadre du système de socialisme participatif envisagé ici, un actionnaire unique (possédant 100% des actions de l'entreprise) détient 73% des droits de vote si l'entreprise compte 2 salariés (dont lui-même), 51% des droits de vote si elle compte 10 salariés (dont lui-même), et perd la majorité au-delà de 10 salariés. Un actionnaire unique non salarié détitent 45% des droits de vote si l'entreprise compte moins de 10 salariés, puis cette part décline régulièrement et atteint 5% avec 100 salariés.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Les paramètres retenus sont les suivants: (i) les salariés (qu'ils soient ou non actionnaires) se partagent 50% des droits de vote; (ii) au sein des 50% des droits de vote allant aux actionnaires, un actionnaire individuel ne peut en détenir plus de 90% (soit 45% des voix) dans une entreprise de moins de 10 salariés; cette fraction passe linérairement à 10% (soit 5% des voix) dans les entreprises de plus de 90 salariés (les droits de vote actionnariaux non attribués sont réaattribués aux salariés).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 18)</a:t>
          </a:r>
          <a:endParaRPr lang="fr-FR" sz="1100">
            <a:effectLst/>
            <a:latin typeface="Arial Narrow" panose="020B060602020203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0.90829</cdr:x>
      <cdr:y>0.56723</cdr:y>
    </cdr:from>
    <cdr:to>
      <cdr:x>0.97695</cdr:x>
      <cdr:y>0.65173</cdr:y>
    </cdr:to>
    <cdr:sp macro="" textlink="">
      <cdr:nvSpPr>
        <cdr:cNvPr id="14" name="ZoneTexte 1"/>
        <cdr:cNvSpPr txBox="1"/>
      </cdr:nvSpPr>
      <cdr:spPr>
        <a:xfrm xmlns:a="http://schemas.openxmlformats.org/drawingml/2006/main">
          <a:off x="8436866" y="3440565"/>
          <a:ext cx="637812"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6% </a:t>
          </a:r>
        </a:p>
      </cdr:txBody>
    </cdr:sp>
  </cdr:relSizeAnchor>
  <cdr:relSizeAnchor xmlns:cdr="http://schemas.openxmlformats.org/drawingml/2006/chartDrawing">
    <cdr:from>
      <cdr:x>0.91566</cdr:x>
      <cdr:y>0.67366</cdr:y>
    </cdr:from>
    <cdr:to>
      <cdr:x>0.97167</cdr:x>
      <cdr:y>0.75506</cdr:y>
    </cdr:to>
    <cdr:sp macro="" textlink="">
      <cdr:nvSpPr>
        <cdr:cNvPr id="18" name="ZoneTexte 1"/>
        <cdr:cNvSpPr txBox="1"/>
      </cdr:nvSpPr>
      <cdr:spPr>
        <a:xfrm xmlns:a="http://schemas.openxmlformats.org/drawingml/2006/main">
          <a:off x="8505384" y="4086125"/>
          <a:ext cx="520268"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0.91058</cdr:x>
      <cdr:y>0.47984</cdr:y>
    </cdr:from>
    <cdr:to>
      <cdr:x>0.97216</cdr:x>
      <cdr:y>0.54341</cdr:y>
    </cdr:to>
    <cdr:sp macro="" textlink="">
      <cdr:nvSpPr>
        <cdr:cNvPr id="25" name="ZoneTexte 1"/>
        <cdr:cNvSpPr txBox="1"/>
      </cdr:nvSpPr>
      <cdr:spPr>
        <a:xfrm xmlns:a="http://schemas.openxmlformats.org/drawingml/2006/main">
          <a:off x="8458200" y="2910495"/>
          <a:ext cx="572018" cy="3855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11%</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0.02384</cdr:x>
      <cdr:y>0.84045</cdr:y>
    </cdr:from>
    <cdr:to>
      <cdr:x>0.97392</cdr:x>
      <cdr:y>0.98869</cdr:y>
    </cdr:to>
    <cdr:sp macro="" textlink="">
      <cdr:nvSpPr>
        <cdr:cNvPr id="26" name="Rectangle 25"/>
        <cdr:cNvSpPr/>
      </cdr:nvSpPr>
      <cdr:spPr>
        <a:xfrm xmlns:a="http://schemas.openxmlformats.org/drawingml/2006/main">
          <a:off x="221672" y="5102036"/>
          <a:ext cx="8832273" cy="8999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 2020, les recettes fiscales représentaient 47% du revenu national en moyenne en Europe occidentale et étaient dépensées comme suit: 10% du revenu national pour les dépenses régaliennes (armée, police, justice, administration générale, infrastructures de base: routes, etc.); 6% pour l'éducation; 11% pour les retraites; 9% pour la santé; 5% pour les transferts sociaux (hors retraites); 6% pour les autres dépenses sociales (logement, etc.). Avant 1914, les dépenses régaliennes absorbaient la quasi-totalité des recettes fiscales. </a:t>
          </a:r>
          <a:r>
            <a:rPr lang="fr-FR" sz="1000" b="1" i="0" baseline="0">
              <a:solidFill>
                <a:sysClr val="windowText" lastClr="000000"/>
              </a:solidFill>
              <a:effectLst/>
              <a:latin typeface="Arial" panose="020B0604020202020204" pitchFamily="34" charset="0"/>
              <a:ea typeface="+mn-ea"/>
              <a:cs typeface="Arial" panose="020B0604020202020204" pitchFamily="34" charset="0"/>
            </a:rPr>
            <a:t>Note</a:t>
          </a:r>
          <a:r>
            <a:rPr lang="fr-FR" sz="1000" b="0" i="0" baseline="0">
              <a:solidFill>
                <a:sysClr val="windowText" lastClr="000000"/>
              </a:solidFill>
              <a:effectLst/>
              <a:latin typeface="Arial" panose="020B0604020202020204" pitchFamily="34" charset="0"/>
              <a:ea typeface="+mn-ea"/>
              <a:cs typeface="Arial" panose="020B0604020202020204" pitchFamily="34" charset="0"/>
            </a:rPr>
            <a:t>. L'évolution indiquée ici est la moyenne Allemagne-France-Royaume-Uni-Suède.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(graphique 19)</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0.91124</cdr:x>
      <cdr:y>0.35413</cdr:y>
    </cdr:from>
    <cdr:to>
      <cdr:x>0.97113</cdr:x>
      <cdr:y>0.43553</cdr:y>
    </cdr:to>
    <cdr:sp macro="" textlink="">
      <cdr:nvSpPr>
        <cdr:cNvPr id="22" name="ZoneTexte 1"/>
        <cdr:cNvSpPr txBox="1"/>
      </cdr:nvSpPr>
      <cdr:spPr>
        <a:xfrm xmlns:a="http://schemas.openxmlformats.org/drawingml/2006/main">
          <a:off x="8464340" y="2147957"/>
          <a:ext cx="556247"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9%</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0.30599</cdr:x>
      <cdr:y>0.683</cdr:y>
    </cdr:from>
    <cdr:to>
      <cdr:x>0.37326</cdr:x>
      <cdr:y>0.7644</cdr:y>
    </cdr:to>
    <cdr:sp macro="" textlink="">
      <cdr:nvSpPr>
        <cdr:cNvPr id="24" name="ZoneTexte 1"/>
        <cdr:cNvSpPr txBox="1"/>
      </cdr:nvSpPr>
      <cdr:spPr>
        <a:xfrm xmlns:a="http://schemas.openxmlformats.org/drawingml/2006/main">
          <a:off x="2842260" y="4142738"/>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0.91202</cdr:x>
      <cdr:y>0.20542</cdr:y>
    </cdr:from>
    <cdr:to>
      <cdr:x>0.97191</cdr:x>
      <cdr:y>0.28682</cdr:y>
    </cdr:to>
    <cdr:sp macro="" textlink="">
      <cdr:nvSpPr>
        <cdr:cNvPr id="12" name="ZoneTexte 1"/>
        <cdr:cNvSpPr txBox="1"/>
      </cdr:nvSpPr>
      <cdr:spPr>
        <a:xfrm xmlns:a="http://schemas.openxmlformats.org/drawingml/2006/main">
          <a:off x="8471564" y="1246001"/>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0.91038</cdr:x>
      <cdr:y>0.27446</cdr:y>
    </cdr:from>
    <cdr:to>
      <cdr:x>0.97026</cdr:x>
      <cdr:y>0.35586</cdr:y>
    </cdr:to>
    <cdr:sp macro="" textlink="">
      <cdr:nvSpPr>
        <cdr:cNvPr id="15" name="ZoneTexte 1"/>
        <cdr:cNvSpPr txBox="1"/>
      </cdr:nvSpPr>
      <cdr:spPr>
        <a:xfrm xmlns:a="http://schemas.openxmlformats.org/drawingml/2006/main">
          <a:off x="8456330" y="1664750"/>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0.30654</cdr:x>
      <cdr:y>0.63149</cdr:y>
    </cdr:from>
    <cdr:to>
      <cdr:x>0.37381</cdr:x>
      <cdr:y>0.71289</cdr:y>
    </cdr:to>
    <cdr:sp macro="" textlink="">
      <cdr:nvSpPr>
        <cdr:cNvPr id="17" name="ZoneTexte 1"/>
        <cdr:cNvSpPr txBox="1"/>
      </cdr:nvSpPr>
      <cdr:spPr>
        <a:xfrm xmlns:a="http://schemas.openxmlformats.org/drawingml/2006/main">
          <a:off x="2847340" y="383032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0.70938</cdr:y>
    </cdr:from>
    <cdr:to>
      <cdr:x>0.14165</cdr:x>
      <cdr:y>0.79078</cdr:y>
    </cdr:to>
    <cdr:sp macro="" textlink="">
      <cdr:nvSpPr>
        <cdr:cNvPr id="20" name="ZoneTexte 1"/>
        <cdr:cNvSpPr txBox="1"/>
      </cdr:nvSpPr>
      <cdr:spPr>
        <a:xfrm xmlns:a="http://schemas.openxmlformats.org/drawingml/2006/main">
          <a:off x="690880" y="430276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0.6541</cdr:y>
    </cdr:from>
    <cdr:to>
      <cdr:x>0.14165</cdr:x>
      <cdr:y>0.7355</cdr:y>
    </cdr:to>
    <cdr:sp macro="" textlink="">
      <cdr:nvSpPr>
        <cdr:cNvPr id="23" name="ZoneTexte 1"/>
        <cdr:cNvSpPr txBox="1"/>
      </cdr:nvSpPr>
      <cdr:spPr>
        <a:xfrm xmlns:a="http://schemas.openxmlformats.org/drawingml/2006/main">
          <a:off x="690880" y="396748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0.90648</cdr:x>
      <cdr:y>0.14196</cdr:y>
    </cdr:from>
    <cdr:to>
      <cdr:x>0.96308</cdr:x>
      <cdr:y>0.19347</cdr:y>
    </cdr:to>
    <cdr:sp macro="" textlink="">
      <cdr:nvSpPr>
        <cdr:cNvPr id="27" name="ZoneTexte 1"/>
        <cdr:cNvSpPr txBox="1"/>
      </cdr:nvSpPr>
      <cdr:spPr>
        <a:xfrm xmlns:a="http://schemas.openxmlformats.org/drawingml/2006/main">
          <a:off x="8420099" y="861059"/>
          <a:ext cx="525781" cy="312421"/>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6927"/>
    <xdr:ext cx="9123218" cy="562494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0.00987</cdr:x>
      <cdr:y>0.83918</cdr:y>
    </cdr:from>
    <cdr:to>
      <cdr:x>0.98832</cdr:x>
      <cdr:y>0.96665</cdr:y>
    </cdr:to>
    <cdr:sp macro="" textlink="">
      <cdr:nvSpPr>
        <cdr:cNvPr id="4" name="Rectangle 3"/>
        <cdr:cNvSpPr/>
      </cdr:nvSpPr>
      <cdr:spPr>
        <a:xfrm xmlns:a="http://schemas.openxmlformats.org/drawingml/2006/main">
          <a:off x="90251" y="4733163"/>
          <a:ext cx="8946927" cy="7189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population mondiale comme le revenu moyen par habitant ont été multipliés par plus de 10 entre 1700 et 2020: la première est passée d'environ 600 millions d'habitants en 1700 à plus de 7 milliards en 2020; le second, exprimé en euros de 2020 et en parité de pouvoir d'achat, est passé d'à peine 80€ par mois et par habitant de la planète en 1700 à environ 1000€ par mois en 2020. Cela correspond dans les deux cas à une croissance moyenne d'environ 0,8% par an, cumulée sur 320 ans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a:t>
          </a:r>
          <a:r>
            <a:rPr lang="fr-FR" sz="1100" b="0" i="0" baseline="0">
              <a:solidFill>
                <a:schemeClr val="lt1"/>
              </a:solidFill>
              <a:effectLst/>
              <a:latin typeface="Arial Narrow" panose="020B0606020202030204" pitchFamily="34" charset="0"/>
              <a:ea typeface="+mn-ea"/>
              <a:cs typeface="+mn-cs"/>
            </a:rPr>
            <a:t>2)</a:t>
          </a:r>
          <a:endParaRPr lang="fr-FR" sz="1100">
            <a:effectLst/>
            <a:latin typeface="Arial Narrow" panose="020B060602020203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0.01252</cdr:x>
      <cdr:y>0.87163</cdr:y>
    </cdr:from>
    <cdr:to>
      <cdr:x>0.98291</cdr:x>
      <cdr:y>0.99595</cdr:y>
    </cdr:to>
    <cdr:sp macro="" textlink="">
      <cdr:nvSpPr>
        <cdr:cNvPr id="3" name="Rectangle 2"/>
        <cdr:cNvSpPr/>
      </cdr:nvSpPr>
      <cdr:spPr>
        <a:xfrm xmlns:a="http://schemas.openxmlformats.org/drawingml/2006/main">
          <a:off x="114300" y="4908305"/>
          <a:ext cx="8858449"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taux d'imposition applicable aux revenus les plus élevés était en moyenne de 23% aux Etats-Unis de 1900 à 1932, de 81% entre 1932 à 1980, et de 39% entre 1980 et 2020. Sur ces mêmes périodes, le taux supérieur a été de 30%, 89% et 46% au Royaume-Uni, de 26%, 68% et 53% au Japon, de 18%, 58% et 50% en Allemagne, et de 23%, 60% et 57% en France. La progressivité fiscale a été maximale au milieu du siècle, particulièrement aux Etats-Unis et au Royaume-Uni.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20)</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0.00456</cdr:x>
      <cdr:y>0.87163</cdr:y>
    </cdr:from>
    <cdr:to>
      <cdr:x>0.98861</cdr:x>
      <cdr:y>0.99595</cdr:y>
    </cdr:to>
    <cdr:sp macro="" textlink="">
      <cdr:nvSpPr>
        <cdr:cNvPr id="3" name="Rectangle 2"/>
        <cdr:cNvSpPr/>
      </cdr:nvSpPr>
      <cdr:spPr>
        <a:xfrm xmlns:a="http://schemas.openxmlformats.org/drawingml/2006/main">
          <a:off x="41564" y="4908909"/>
          <a:ext cx="8977745" cy="70015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taux d'imposition applicable aux successions les plus élevées était en moyenne de 12% aux Etats-Unis de 1900 à 1932, de 75% entre 1932 à 1980, et de 50% entre 1980 et 2020. Sur ces mêmes périodes, le taux supérieur a été de 25%, 72% et 46% au Royaume-Uni, de 9%, 64% et 63% au Japon, de 8%, 23% et 32% en Allemagne, et de 15%, 22% et 39% en France. La progressivité fiscale a été maximale au milieu du siècle, particulièrement aux Etats-Unis et au Royaume-Uni.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21)</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0.00467</cdr:x>
      <cdr:y>0.8287</cdr:y>
    </cdr:from>
    <cdr:to>
      <cdr:x>0.98852</cdr:x>
      <cdr:y>0.96359</cdr:y>
    </cdr:to>
    <cdr:sp macro="" textlink="">
      <cdr:nvSpPr>
        <cdr:cNvPr id="4" name="Rectangle 3"/>
        <cdr:cNvSpPr/>
      </cdr:nvSpPr>
      <cdr:spPr>
        <a:xfrm xmlns:a="http://schemas.openxmlformats.org/drawingml/2006/main">
          <a:off x="42730" y="4674054"/>
          <a:ext cx="8996298" cy="7608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De 1915 à 1980, le système fiscal était fortement progressif aux Etats-Unis, dans le sens où les taux effectifs d'imposition acquittés par les plus hauts revenus (tous impôts confondus, et en % du revenu total avant impôts) étaient significativement plus élevés que le taux effectif moyen acquitté par l'ensemble de la population (et en particulier par les 90% des revenus les plus bas). Depuis 1980, le système fiscal est faiblement progressif, avec des écarts limités de taux effectifs d'imposition.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22)</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0.00232</cdr:x>
      <cdr:y>0.8571</cdr:y>
    </cdr:from>
    <cdr:to>
      <cdr:x>0.98531</cdr:x>
      <cdr:y>0.95652</cdr:y>
    </cdr:to>
    <cdr:sp macro="" textlink="">
      <cdr:nvSpPr>
        <cdr:cNvPr id="13" name="Rectangle 12"/>
        <cdr:cNvSpPr/>
      </cdr:nvSpPr>
      <cdr:spPr>
        <a:xfrm xmlns:a="http://schemas.openxmlformats.org/drawingml/2006/main">
          <a:off x="21364" y="4815925"/>
          <a:ext cx="9051421" cy="55862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la croissance du revenu national par habitant est passée de 2,2% par an de 1950 à 1990 à 1,1% de 1990 à 2020, alors que le taux marginal supérieur applicable aux revenus les plus élevés passait dans le meme temps de 72% à 35%. La dynamisation de la croissance promise lors de la baisse du taux marginal supérieur ne n'est pas produite.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 23)</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0.00752</cdr:x>
      <cdr:y>0.85927</cdr:y>
    </cdr:from>
    <cdr:to>
      <cdr:x>0.98331</cdr:x>
      <cdr:y>0.98917</cdr:y>
    </cdr:to>
    <cdr:sp macro="" textlink="">
      <cdr:nvSpPr>
        <cdr:cNvPr id="3" name="Rectangle 2"/>
        <cdr:cNvSpPr/>
      </cdr:nvSpPr>
      <cdr:spPr>
        <a:xfrm xmlns:a="http://schemas.openxmlformats.org/drawingml/2006/main">
          <a:off x="68669" y="4838686"/>
          <a:ext cx="8915188" cy="73153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valeur de marché de la propriété privée (actifs immobiliers, professionnels et financiers, nets de dettes) avoisinait les 6-8 années de revenu national en Europe occidentale de 1870 à 1914, avant de s'effondrer de 1914 à 1950, et de se situer autour de 2-3 années de revenu national dans les années 1950-1970, puis de remonter autour de 5-6 années dans les années 2000-2020.</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24)</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6927"/>
    <xdr:ext cx="9123218" cy="562494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0.02504</cdr:x>
      <cdr:y>0.87163</cdr:y>
    </cdr:from>
    <cdr:to>
      <cdr:x>0.97412</cdr:x>
      <cdr:y>0.99595</cdr:y>
    </cdr:to>
    <cdr:sp macro="" textlink="">
      <cdr:nvSpPr>
        <cdr:cNvPr id="3" name="Rectangle 2"/>
        <cdr:cNvSpPr/>
      </cdr:nvSpPr>
      <cdr:spPr>
        <a:xfrm xmlns:a="http://schemas.openxmlformats.org/drawingml/2006/main">
          <a:off x="228601" y="4908305"/>
          <a:ext cx="8663940"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actifs étrangers nets, c'est-à-dire la différence entre les actifs détenus à l'étranger par les propriétaires résidants dans le pays considéré (y compris le gouvernement) et les actifs détenus dans ce pays par les propriétaires du reste du monde, s'élevait en 1914 à 191% du revenu national au Royaume-Uni et à 125% en France. En 2020, les actifs étrangers nets atteignent 82% du revenu national au Japon, 61% en Allemagne et 19% en Chine.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25)</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6927"/>
    <xdr:ext cx="9123218" cy="562494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0.01215</cdr:x>
      <cdr:y>0.84345</cdr:y>
    </cdr:from>
    <cdr:to>
      <cdr:x>0.98861</cdr:x>
      <cdr:y>0.9946</cdr:y>
    </cdr:to>
    <cdr:sp macro="" textlink="">
      <cdr:nvSpPr>
        <cdr:cNvPr id="3" name="Rectangle 2"/>
        <cdr:cNvSpPr/>
      </cdr:nvSpPr>
      <cdr:spPr>
        <a:xfrm xmlns:a="http://schemas.openxmlformats.org/drawingml/2006/main">
          <a:off x="110836" y="4750203"/>
          <a:ext cx="8908473" cy="8512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dette publique a fortement progressé à la suite des deux guerres mondiales, pour atteindre entre 150% et 300% du revenu national en 1945-1950, puis de chuter brutalement en Allemagne et en France (annulations de dette, impôts exceptionnels sur la fortune privée, inflation élevée), et plus graduellement au Royaume-Uni et aux Etats-Unis. La dette a de nouveau fortement progressé à la suite des crises financières et épidémiques de 2008 et 2020</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il n'est pas pas tenu compte ici de la dette allemande issue du Traité de Versailles (1919), soit plus de 300% du revenu national de l'époque, dont le remboursement n'a jamais véritablement commencé.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26)</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0.12335</cdr:x>
      <cdr:y>0.7627</cdr:y>
    </cdr:from>
    <cdr:to>
      <cdr:x>0.21228</cdr:x>
      <cdr:y>0.85408</cdr:y>
    </cdr:to>
    <cdr:sp macro="" textlink="">
      <cdr:nvSpPr>
        <cdr:cNvPr id="7" name="ZoneTexte 6"/>
        <cdr:cNvSpPr txBox="1"/>
      </cdr:nvSpPr>
      <cdr:spPr>
        <a:xfrm xmlns:a="http://schemas.openxmlformats.org/drawingml/2006/main">
          <a:off x="1134709" y="4274299"/>
          <a:ext cx="818104" cy="512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0.20511</cdr:x>
      <cdr:y>0.72657</cdr:y>
    </cdr:from>
    <cdr:to>
      <cdr:x>0.29758</cdr:x>
      <cdr:y>0.8062</cdr:y>
    </cdr:to>
    <cdr:sp macro="" textlink="">
      <cdr:nvSpPr>
        <cdr:cNvPr id="8" name="ZoneTexte 7"/>
        <cdr:cNvSpPr txBox="1"/>
      </cdr:nvSpPr>
      <cdr:spPr>
        <a:xfrm xmlns:a="http://schemas.openxmlformats.org/drawingml/2006/main">
          <a:off x="1886853" y="4071837"/>
          <a:ext cx="850670" cy="446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0.27769</cdr:x>
      <cdr:y>0.15369</cdr:y>
    </cdr:from>
    <cdr:to>
      <cdr:x>0.39146</cdr:x>
      <cdr:y>0.31427</cdr:y>
    </cdr:to>
    <cdr:sp macro="" textlink="">
      <cdr:nvSpPr>
        <cdr:cNvPr id="9" name="ZoneTexte 8"/>
        <cdr:cNvSpPr txBox="1"/>
      </cdr:nvSpPr>
      <cdr:spPr>
        <a:xfrm xmlns:a="http://schemas.openxmlformats.org/drawingml/2006/main">
          <a:off x="2554547" y="861326"/>
          <a:ext cx="1046618" cy="899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0.03281</cdr:x>
      <cdr:y>0.8776</cdr:y>
    </cdr:from>
    <cdr:to>
      <cdr:x>0.96984</cdr:x>
      <cdr:y>0.98857</cdr:y>
    </cdr:to>
    <cdr:sp macro="" textlink="">
      <cdr:nvSpPr>
        <cdr:cNvPr id="18" name="Rectangle 17"/>
        <cdr:cNvSpPr/>
      </cdr:nvSpPr>
      <cdr:spPr>
        <a:xfrm xmlns:a="http://schemas.openxmlformats.org/drawingml/2006/main">
          <a:off x="302074" y="4931126"/>
          <a:ext cx="8628281" cy="62352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riches dans le total des propriétés privées atteignait 89% en Europe (moyenne Royaume-Uni-France-Suède) en 1913 (contre 1% pour les 50% les plus pauvres), 56% en Europe en 2020 (contre 6% pour les 50% les plus pauvres), et 72% aux Etats-Unis en 2020 (contre 2% pour les 50% les plus pauvres).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27)</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dr:relSizeAnchor xmlns:cdr="http://schemas.openxmlformats.org/drawingml/2006/chartDrawing">
    <cdr:from>
      <cdr:x>0.57199</cdr:x>
      <cdr:y>0.35801</cdr:y>
    </cdr:from>
    <cdr:to>
      <cdr:x>0.68575</cdr:x>
      <cdr:y>0.51859</cdr:y>
    </cdr:to>
    <cdr:sp macro="" textlink="">
      <cdr:nvSpPr>
        <cdr:cNvPr id="14" name="ZoneTexte 1"/>
        <cdr:cNvSpPr txBox="1"/>
      </cdr:nvSpPr>
      <cdr:spPr>
        <a:xfrm xmlns:a="http://schemas.openxmlformats.org/drawingml/2006/main">
          <a:off x="5261936" y="2006344"/>
          <a:ext cx="1046526" cy="899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0.79233</cdr:x>
      <cdr:y>0.65837</cdr:y>
    </cdr:from>
    <cdr:to>
      <cdr:x>0.8848</cdr:x>
      <cdr:y>0.738</cdr:y>
    </cdr:to>
    <cdr:sp macro="" textlink="">
      <cdr:nvSpPr>
        <cdr:cNvPr id="19" name="ZoneTexte 1"/>
        <cdr:cNvSpPr txBox="1"/>
      </cdr:nvSpPr>
      <cdr:spPr>
        <a:xfrm xmlns:a="http://schemas.openxmlformats.org/drawingml/2006/main">
          <a:off x="7288961" y="3689606"/>
          <a:ext cx="850671"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0.50033</cdr:x>
      <cdr:y>0.62275</cdr:y>
    </cdr:from>
    <cdr:to>
      <cdr:x>0.5928</cdr:x>
      <cdr:y>0.70238</cdr:y>
    </cdr:to>
    <cdr:sp macro="" textlink="">
      <cdr:nvSpPr>
        <cdr:cNvPr id="20" name="ZoneTexte 1"/>
        <cdr:cNvSpPr txBox="1"/>
      </cdr:nvSpPr>
      <cdr:spPr>
        <a:xfrm xmlns:a="http://schemas.openxmlformats.org/drawingml/2006/main">
          <a:off x="4602757" y="3490006"/>
          <a:ext cx="850670"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0.41686</cdr:x>
      <cdr:y>0.74619</cdr:y>
    </cdr:from>
    <cdr:to>
      <cdr:x>0.50579</cdr:x>
      <cdr:y>0.83757</cdr:y>
    </cdr:to>
    <cdr:sp macro="" textlink="">
      <cdr:nvSpPr>
        <cdr:cNvPr id="22" name="ZoneTexte 1"/>
        <cdr:cNvSpPr txBox="1"/>
      </cdr:nvSpPr>
      <cdr:spPr>
        <a:xfrm xmlns:a="http://schemas.openxmlformats.org/drawingml/2006/main">
          <a:off x="3834829" y="4181797"/>
          <a:ext cx="818104" cy="512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0.71197</cdr:x>
      <cdr:y>0.76429</cdr:y>
    </cdr:from>
    <cdr:to>
      <cdr:x>0.8009</cdr:x>
      <cdr:y>0.85567</cdr:y>
    </cdr:to>
    <cdr:sp macro="" textlink="">
      <cdr:nvSpPr>
        <cdr:cNvPr id="23" name="ZoneTexte 1"/>
        <cdr:cNvSpPr txBox="1"/>
      </cdr:nvSpPr>
      <cdr:spPr>
        <a:xfrm xmlns:a="http://schemas.openxmlformats.org/drawingml/2006/main">
          <a:off x="6549696" y="4283188"/>
          <a:ext cx="818104" cy="5121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0.01626</cdr:x>
      <cdr:y>0.87665</cdr:y>
    </cdr:from>
    <cdr:to>
      <cdr:x>0.99557</cdr:x>
      <cdr:y>1</cdr:y>
    </cdr:to>
    <cdr:sp macro="" textlink="">
      <cdr:nvSpPr>
        <cdr:cNvPr id="16" name="Rectangle 15"/>
        <cdr:cNvSpPr/>
      </cdr:nvSpPr>
      <cdr:spPr>
        <a:xfrm xmlns:a="http://schemas.openxmlformats.org/drawingml/2006/main">
          <a:off x="148354" y="4936143"/>
          <a:ext cx="8934956" cy="69456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Europe comme aux Etats-Unis, on observe entre 1914 et 1980 une forte baisse de la part des 10% les plus riches dans le total des propriétés privées (actifs immobiliers, professionnels et financiers, nets de dettes), au bénéfice principalement des 40% compris entre les 10% les plus riches et les 50% les plus pauvres.  Ce mouvement s'est partiellement inversé entre 1980 et 2020, notamment aux Etats-Unis. </a:t>
          </a:r>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L'évolution indiquée ici pour l'Europe est la moyenne Royaume-Uni-France-Suède.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28)</a:t>
          </a:r>
          <a:endParaRPr lang="fr-FR" sz="1100">
            <a:effectLst/>
            <a:latin typeface="Arial Narrow" panose="020B060602020203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0.00623</cdr:x>
      <cdr:y>0.87142</cdr:y>
    </cdr:from>
    <cdr:to>
      <cdr:x>0.98988</cdr:x>
      <cdr:y>0.99727</cdr:y>
    </cdr:to>
    <cdr:sp macro="" textlink="">
      <cdr:nvSpPr>
        <cdr:cNvPr id="16" name="Rectangle 15"/>
        <cdr:cNvSpPr/>
      </cdr:nvSpPr>
      <cdr:spPr>
        <a:xfrm xmlns:a="http://schemas.openxmlformats.org/drawingml/2006/main">
          <a:off x="56974" y="4927416"/>
          <a:ext cx="8994448" cy="71161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Europe, les inégalités de revenus sont reparties à la hausse depuis 1980, tout en restant  à des niveaux nettement plus faibles qu'en 1900-1910. La remontée des inégalités a été beaucoup plus forte aux Etats-Unis. Dans les deux cas, les inégalités sont restées très fortes: bien que 5 fois moins nombreux, les 10% les plus riches reçoivent toujours une part du revenu total beaucoup plus forte que les 50% les plus pauvres. </a:t>
          </a:r>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moyenne Royaume-Uni-France-Allemagne-Suède.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29)</a:t>
          </a:r>
          <a:endParaRPr lang="fr-FR" sz="1100">
            <a:effectLst/>
            <a:latin typeface="Arial Narrow" panose="020B060602020203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0.00716</cdr:x>
      <cdr:y>0.82507</cdr:y>
    </cdr:from>
    <cdr:to>
      <cdr:x>0.9825</cdr:x>
      <cdr:y>0.98303</cdr:y>
    </cdr:to>
    <cdr:sp macro="" textlink="">
      <cdr:nvSpPr>
        <cdr:cNvPr id="18" name="Rectangle 17"/>
        <cdr:cNvSpPr/>
      </cdr:nvSpPr>
      <cdr:spPr>
        <a:xfrm xmlns:a="http://schemas.openxmlformats.org/drawingml/2006/main">
          <a:off x="65942" y="4630615"/>
          <a:ext cx="8982807" cy="8865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 l'Amérique du nord (Etats-Unis-Canada) dans les émissions carbone totales (directes et indirectes) est de 21% en moyenne en 2010-2018; elle passe à 36% des émissions individuelles supérieures à la moyenne mondiale (6,2t CO2e par an), 46% des émissions supérieures à 2,3 fois la moyenne mondiale (soit le top 10% des émissions indviduelles mondiales, responsables de 45% des émissions totales, vs 13% pour les 50% les moins émetteurs), et 57% des émissions supérieures à 9,1 fois la moyenne (soit le top 1% des émissions individuelles mondiales, responsables de 14% des émissions).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0.1732</cdr:x>
      <cdr:y>0.69297</cdr:y>
    </cdr:from>
    <cdr:to>
      <cdr:x>0.26213</cdr:x>
      <cdr:y>0.78435</cdr:y>
    </cdr:to>
    <cdr:sp macro="" textlink="">
      <cdr:nvSpPr>
        <cdr:cNvPr id="7" name="ZoneTexte 6"/>
        <cdr:cNvSpPr txBox="1"/>
      </cdr:nvSpPr>
      <cdr:spPr>
        <a:xfrm xmlns:a="http://schemas.openxmlformats.org/drawingml/2006/main">
          <a:off x="1594815" y="3893674"/>
          <a:ext cx="818876" cy="513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0.2718</cdr:x>
      <cdr:y>0.48806</cdr:y>
    </cdr:from>
    <cdr:to>
      <cdr:x>0.36984</cdr:x>
      <cdr:y>0.60446</cdr:y>
    </cdr:to>
    <cdr:sp macro="" textlink="">
      <cdr:nvSpPr>
        <cdr:cNvPr id="8" name="ZoneTexte 7"/>
        <cdr:cNvSpPr txBox="1"/>
      </cdr:nvSpPr>
      <cdr:spPr>
        <a:xfrm xmlns:a="http://schemas.openxmlformats.org/drawingml/2006/main">
          <a:off x="2502782" y="2742340"/>
          <a:ext cx="902761" cy="654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du milieu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0.37054</cdr:x>
      <cdr:y>0.24391</cdr:y>
    </cdr:from>
    <cdr:to>
      <cdr:x>0.48431</cdr:x>
      <cdr:y>0.40449</cdr:y>
    </cdr:to>
    <cdr:sp macro="" textlink="">
      <cdr:nvSpPr>
        <cdr:cNvPr id="9" name="ZoneTexte 8"/>
        <cdr:cNvSpPr txBox="1"/>
      </cdr:nvSpPr>
      <cdr:spPr>
        <a:xfrm xmlns:a="http://schemas.openxmlformats.org/drawingml/2006/main">
          <a:off x="3411974" y="1370506"/>
          <a:ext cx="1047605" cy="902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0.03558</cdr:x>
      <cdr:y>0.84123</cdr:y>
    </cdr:from>
    <cdr:to>
      <cdr:x>0.99347</cdr:x>
      <cdr:y>0.96705</cdr:y>
    </cdr:to>
    <cdr:sp macro="" textlink="">
      <cdr:nvSpPr>
        <cdr:cNvPr id="18" name="Rectangle 17"/>
        <cdr:cNvSpPr/>
      </cdr:nvSpPr>
      <cdr:spPr>
        <a:xfrm xmlns:a="http://schemas.openxmlformats.org/drawingml/2006/main">
          <a:off x="327589" y="4726733"/>
          <a:ext cx="8820374" cy="70696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50% les plus pauvres dans l'héritage total est de 6% en Europe en 2020, contre 39% pour les 40% suivants et 55% pour les 10% les plus riches. Après application de l'héritage pour tous (héritage minimum égal à 60% du patrimoine moyen, versé à 25 ans), financé par un impôt progressif sur la fortune et sur les successions, elle serait de 36% (contre 45% et 19%). </a:t>
          </a:r>
        </a:p>
        <a:p xmlns:a="http://schemas.openxmlformats.org/drawingml/2006/main">
          <a:pPr rtl="0"/>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moyenne Royaume-Uni-France-Suède.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30)</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0.81431</cdr:x>
      <cdr:y>0.57526</cdr:y>
    </cdr:from>
    <cdr:to>
      <cdr:x>0.92808</cdr:x>
      <cdr:y>0.73584</cdr:y>
    </cdr:to>
    <cdr:sp macro="" textlink="">
      <cdr:nvSpPr>
        <cdr:cNvPr id="16" name="ZoneTexte 1"/>
        <cdr:cNvSpPr txBox="1"/>
      </cdr:nvSpPr>
      <cdr:spPr>
        <a:xfrm xmlns:a="http://schemas.openxmlformats.org/drawingml/2006/main">
          <a:off x="7498267" y="3232319"/>
          <a:ext cx="1047605" cy="902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10% du haut </a:t>
          </a:r>
        </a:p>
      </cdr:txBody>
    </cdr:sp>
  </cdr:relSizeAnchor>
  <cdr:relSizeAnchor xmlns:cdr="http://schemas.openxmlformats.org/drawingml/2006/chartDrawing">
    <cdr:from>
      <cdr:x>0.71915</cdr:x>
      <cdr:y>0.38165</cdr:y>
    </cdr:from>
    <cdr:to>
      <cdr:x>0.81396</cdr:x>
      <cdr:y>0.46128</cdr:y>
    </cdr:to>
    <cdr:sp macro="" textlink="">
      <cdr:nvSpPr>
        <cdr:cNvPr id="19" name="ZoneTexte 1"/>
        <cdr:cNvSpPr txBox="1"/>
      </cdr:nvSpPr>
      <cdr:spPr>
        <a:xfrm xmlns:a="http://schemas.openxmlformats.org/drawingml/2006/main">
          <a:off x="6622040" y="2144431"/>
          <a:ext cx="873020" cy="447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du milieu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0.61947</cdr:x>
      <cdr:y>0.43348</cdr:y>
    </cdr:from>
    <cdr:to>
      <cdr:x>0.7084</cdr:x>
      <cdr:y>0.52486</cdr:y>
    </cdr:to>
    <cdr:sp macro="" textlink="">
      <cdr:nvSpPr>
        <cdr:cNvPr id="23" name="ZoneTexte 1"/>
        <cdr:cNvSpPr txBox="1"/>
      </cdr:nvSpPr>
      <cdr:spPr>
        <a:xfrm xmlns:a="http://schemas.openxmlformats.org/drawingml/2006/main">
          <a:off x="5704133" y="2435647"/>
          <a:ext cx="818876" cy="513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0.65384</cdr:x>
      <cdr:y>0.07049</cdr:y>
    </cdr:from>
    <cdr:to>
      <cdr:x>0.90134</cdr:x>
      <cdr:y>0.26537</cdr:y>
    </cdr:to>
    <cdr:sp macro="" textlink="">
      <cdr:nvSpPr>
        <cdr:cNvPr id="15" name="Rectangle à coins arrondis 14"/>
        <cdr:cNvSpPr/>
      </cdr:nvSpPr>
      <cdr:spPr>
        <a:xfrm xmlns:a="http://schemas.openxmlformats.org/drawingml/2006/main">
          <a:off x="6020615" y="396048"/>
          <a:ext cx="2279003" cy="1095003"/>
        </a:xfrm>
        <a:prstGeom xmlns:a="http://schemas.openxmlformats.org/drawingml/2006/main" prst="roundRect">
          <a:avLst/>
        </a:prstGeom>
        <a:ln xmlns:a="http://schemas.openxmlformats.org/drawingml/2006/main" w="38100">
          <a:solidFill>
            <a:schemeClr val="accent6"/>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Après</a:t>
          </a:r>
          <a:r>
            <a:rPr lang="fr-FR" sz="1400" baseline="0">
              <a:latin typeface="Arial" panose="020B0604020202020204" pitchFamily="34" charset="0"/>
              <a:cs typeface="Arial" panose="020B0604020202020204" pitchFamily="34" charset="0"/>
            </a:rPr>
            <a:t> héritage minimum, financé par un impôt progressif sur la fortune et sur les successions </a:t>
          </a:r>
          <a:endParaRPr lang="fr-FR"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0.24477</cdr:x>
      <cdr:y>0.09514</cdr:y>
    </cdr:from>
    <cdr:to>
      <cdr:x>0.37162</cdr:x>
      <cdr:y>0.20742</cdr:y>
    </cdr:to>
    <cdr:sp macro="" textlink="">
      <cdr:nvSpPr>
        <cdr:cNvPr id="17" name="Rectangle à coins arrondis 16"/>
        <cdr:cNvSpPr/>
      </cdr:nvSpPr>
      <cdr:spPr>
        <a:xfrm xmlns:a="http://schemas.openxmlformats.org/drawingml/2006/main">
          <a:off x="2253902" y="534587"/>
          <a:ext cx="1168047" cy="630886"/>
        </a:xfrm>
        <a:prstGeom xmlns:a="http://schemas.openxmlformats.org/drawingml/2006/main" prst="roundRect">
          <a:avLst/>
        </a:prstGeom>
        <a:ln xmlns:a="http://schemas.openxmlformats.org/drawingml/2006/main" w="38100">
          <a:solidFill>
            <a:schemeClr val="accent5"/>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Répartition</a:t>
          </a:r>
          <a:r>
            <a:rPr lang="fr-FR" sz="1400" baseline="0">
              <a:latin typeface="Arial" panose="020B0604020202020204" pitchFamily="34" charset="0"/>
              <a:cs typeface="Arial" panose="020B0604020202020204" pitchFamily="34" charset="0"/>
            </a:rPr>
            <a:t> actuelle</a:t>
          </a:r>
          <a:endParaRPr lang="fr-FR" sz="1400">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0.01402</cdr:x>
      <cdr:y>0.84701</cdr:y>
    </cdr:from>
    <cdr:to>
      <cdr:x>0.98598</cdr:x>
      <cdr:y>0.95419</cdr:y>
    </cdr:to>
    <cdr:sp macro="" textlink="">
      <cdr:nvSpPr>
        <cdr:cNvPr id="4" name="Rectangle 3"/>
        <cdr:cNvSpPr/>
      </cdr:nvSpPr>
      <cdr:spPr>
        <a:xfrm xmlns:a="http://schemas.openxmlformats.org/drawingml/2006/main">
          <a:off x="128187" y="4777326"/>
          <a:ext cx="8887626" cy="60451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2018, le taux d'accès à l'enseignement supérieur (pourcentage de personnes âgées de 19 à 21 ans inscrites dans une université, un </a:t>
          </a:r>
          <a:r>
            <a:rPr lang="fr-FR" sz="1100" b="0" i="1" baseline="0">
              <a:solidFill>
                <a:schemeClr val="tx1"/>
              </a:solidFill>
              <a:effectLst/>
              <a:latin typeface="Arial" panose="020B0604020202020204" pitchFamily="34" charset="0"/>
              <a:ea typeface="+mn-ea"/>
              <a:cs typeface="Arial" panose="020B0604020202020204" pitchFamily="34" charset="0"/>
            </a:rPr>
            <a:t>college</a:t>
          </a:r>
          <a:r>
            <a:rPr lang="fr-FR" sz="1100" b="0" i="0" baseline="0">
              <a:solidFill>
                <a:schemeClr val="tx1"/>
              </a:solidFill>
              <a:effectLst/>
              <a:latin typeface="Arial" panose="020B0604020202020204" pitchFamily="34" charset="0"/>
              <a:ea typeface="+mn-ea"/>
              <a:cs typeface="Arial" panose="020B0604020202020204" pitchFamily="34" charset="0"/>
            </a:rPr>
            <a:t> ou tout autre établissement d'enseignement supérieur) était d'à peine 30% pour les enfants des 10% les plus pauvres aux Etats-Unis, et de plus de 90% pour les enfants des 10% les plus riches.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31)</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0.01043</cdr:x>
      <cdr:y>0.81404</cdr:y>
    </cdr:from>
    <cdr:to>
      <cdr:x>0.99242</cdr:x>
      <cdr:y>0.9948</cdr:y>
    </cdr:to>
    <cdr:sp macro="" textlink="">
      <cdr:nvSpPr>
        <cdr:cNvPr id="4" name="Rectangle 3"/>
        <cdr:cNvSpPr/>
      </cdr:nvSpPr>
      <cdr:spPr>
        <a:xfrm xmlns:a="http://schemas.openxmlformats.org/drawingml/2006/main">
          <a:off x="95292" y="4592715"/>
          <a:ext cx="8971738" cy="101982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L'investissement éducatif public total dont auront bénéficié au cours de l'ensemble de leur scolarité (de la maternelle au supérieur) les élèves de la génération atteignant 20 ans en 2020 se monte en moyenne à environ 120 k€ (soit approximativement 15 années de scolarité pour un coût moyen de 8 k€ par an). Au sein de cette génération, les 10% des élèves ayant bénéficié de l'investissement public le plus faible ont reçu environ 65-70 k€, alors que les 10% ayant bénéficé de l'investissement public le plus important ont reçu entre 200 k€ et 300 k€.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les coûts moyens par filière et par annés de scolarité s'échelonnent dans le système français en 2015-2020 entre 5-6 k€ dans la maternelle-primaire, 8-10 k€ dans le secondaire, 9-10 k€ à l'université et 15-16 k€ dans les classes préparatoires aux grandes écoles.</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32)</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0.52641</cdr:x>
      <cdr:y>0.05579</cdr:y>
    </cdr:from>
    <cdr:to>
      <cdr:x>0.71858</cdr:x>
      <cdr:y>0.22399</cdr:y>
    </cdr:to>
    <cdr:sp macro="" textlink="">
      <cdr:nvSpPr>
        <cdr:cNvPr id="2" name="Ellipse 1"/>
        <cdr:cNvSpPr/>
      </cdr:nvSpPr>
      <cdr:spPr>
        <a:xfrm xmlns:a="http://schemas.openxmlformats.org/drawingml/2006/main">
          <a:off x="4893718" y="338687"/>
          <a:ext cx="1786489" cy="1021075"/>
        </a:xfrm>
        <a:prstGeom xmlns:a="http://schemas.openxmlformats.org/drawingml/2006/main" prst="ellipse">
          <a:avLst/>
        </a:prstGeom>
        <a:solidFill xmlns:a="http://schemas.openxmlformats.org/drawingml/2006/main">
          <a:schemeClr val="bg1"/>
        </a:solidFill>
        <a:ln xmlns:a="http://schemas.openxmlformats.org/drawingml/2006/main" w="38100">
          <a:solidFill>
            <a:srgbClr val="00B05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400" b="0" baseline="0">
              <a:solidFill>
                <a:sysClr val="windowText" lastClr="000000"/>
              </a:solidFill>
              <a:latin typeface="Arial" panose="020B0604020202020204" pitchFamily="34" charset="0"/>
              <a:cs typeface="Arial" panose="020B0604020202020204" pitchFamily="34" charset="0"/>
            </a:rPr>
            <a:t>Proportion de femmes dans le top</a:t>
          </a:r>
          <a:r>
            <a:rPr lang="fr-FR" sz="1400" b="0" baseline="0">
              <a:latin typeface="Arial" panose="020B0604020202020204" pitchFamily="34" charset="0"/>
              <a:cs typeface="Arial" panose="020B0604020202020204" pitchFamily="34" charset="0"/>
            </a:rPr>
            <a:t> 50%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0.58271</cdr:x>
      <cdr:y>0.30507</cdr:y>
    </cdr:from>
    <cdr:to>
      <cdr:x>0.73113</cdr:x>
      <cdr:y>0.3849</cdr:y>
    </cdr:to>
    <cdr:sp macro="" textlink="">
      <cdr:nvSpPr>
        <cdr:cNvPr id="3" name="Ellipse 2"/>
        <cdr:cNvSpPr/>
      </cdr:nvSpPr>
      <cdr:spPr>
        <a:xfrm xmlns:a="http://schemas.openxmlformats.org/drawingml/2006/main">
          <a:off x="5417115" y="1851936"/>
          <a:ext cx="1379772" cy="484616"/>
        </a:xfrm>
        <a:prstGeom xmlns:a="http://schemas.openxmlformats.org/drawingml/2006/main" prst="ellipse">
          <a:avLst/>
        </a:prstGeom>
        <a:solidFill xmlns:a="http://schemas.openxmlformats.org/drawingml/2006/main">
          <a:schemeClr val="bg1"/>
        </a:solidFill>
        <a:ln xmlns:a="http://schemas.openxmlformats.org/drawingml/2006/main" w="38100">
          <a:solidFill>
            <a:srgbClr val="FF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0.61813</cdr:x>
      <cdr:y>0.48615</cdr:y>
    </cdr:from>
    <cdr:to>
      <cdr:x>0.75524</cdr:x>
      <cdr:y>0.56598</cdr:y>
    </cdr:to>
    <cdr:sp macro="" textlink="">
      <cdr:nvSpPr>
        <cdr:cNvPr id="4" name="Ellipse 3"/>
        <cdr:cNvSpPr/>
      </cdr:nvSpPr>
      <cdr:spPr>
        <a:xfrm xmlns:a="http://schemas.openxmlformats.org/drawingml/2006/main">
          <a:off x="5746412" y="2951208"/>
          <a:ext cx="1274629" cy="484616"/>
        </a:xfrm>
        <a:prstGeom xmlns:a="http://schemas.openxmlformats.org/drawingml/2006/main" prst="ellipse">
          <a:avLst/>
        </a:prstGeom>
        <a:ln xmlns:a="http://schemas.openxmlformats.org/drawingml/2006/main" w="38100">
          <a:solidFill>
            <a:schemeClr val="accent2"/>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0.62188</cdr:x>
      <cdr:y>0.69718</cdr:y>
    </cdr:from>
    <cdr:to>
      <cdr:x>0.76942</cdr:x>
      <cdr:y>0.77702</cdr:y>
    </cdr:to>
    <cdr:sp macro="" textlink="">
      <cdr:nvSpPr>
        <cdr:cNvPr id="5" name="Ellipse 4"/>
        <cdr:cNvSpPr/>
      </cdr:nvSpPr>
      <cdr:spPr>
        <a:xfrm xmlns:a="http://schemas.openxmlformats.org/drawingml/2006/main">
          <a:off x="5781288" y="4232281"/>
          <a:ext cx="1371591" cy="484676"/>
        </a:xfrm>
        <a:prstGeom xmlns:a="http://schemas.openxmlformats.org/drawingml/2006/main" prst="ellipse">
          <a:avLst/>
        </a:prstGeom>
        <a:ln xmlns:a="http://schemas.openxmlformats.org/drawingml/2006/main" w="38100">
          <a:solidFill>
            <a:schemeClr val="accent5"/>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0.1%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6"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0.80601</cdr:x>
      <cdr:y>0.38494</cdr:y>
    </cdr:from>
    <cdr:to>
      <cdr:x>0.96812</cdr:x>
      <cdr:y>0.59833</cdr:y>
    </cdr:to>
    <cdr:sp macro="" textlink="">
      <cdr:nvSpPr>
        <cdr:cNvPr id="9" name="Rectangle à coins arrondis 8"/>
        <cdr:cNvSpPr/>
      </cdr:nvSpPr>
      <cdr:spPr>
        <a:xfrm xmlns:a="http://schemas.openxmlformats.org/drawingml/2006/main">
          <a:off x="7493014" y="2336814"/>
          <a:ext cx="1507039" cy="1295405"/>
        </a:xfrm>
        <a:prstGeom xmlns:a="http://schemas.openxmlformats.org/drawingml/2006/main" prst="roundRect">
          <a:avLst/>
        </a:prstGeom>
        <a:ln xmlns:a="http://schemas.openxmlformats.org/drawingml/2006/main" w="38100">
          <a:solidFill>
            <a:schemeClr val="accent2"/>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Proportion de femmes dans le top 1%:          10% en 1995, 19% en 2020, 50% en 2107 ? </a:t>
          </a:r>
          <a:endParaRPr lang="fr-FR" sz="1400"/>
        </a:p>
      </cdr:txBody>
    </cdr:sp>
  </cdr:relSizeAnchor>
  <cdr:relSizeAnchor xmlns:cdr="http://schemas.openxmlformats.org/drawingml/2006/chartDrawing">
    <cdr:from>
      <cdr:x>0.80146</cdr:x>
      <cdr:y>0.61367</cdr:y>
    </cdr:from>
    <cdr:to>
      <cdr:x>0.9663</cdr:x>
      <cdr:y>0.71967</cdr:y>
    </cdr:to>
    <cdr:sp macro="" textlink="">
      <cdr:nvSpPr>
        <cdr:cNvPr id="10" name="Rectangle à coins arrondis 9"/>
        <cdr:cNvSpPr/>
      </cdr:nvSpPr>
      <cdr:spPr>
        <a:xfrm xmlns:a="http://schemas.openxmlformats.org/drawingml/2006/main">
          <a:off x="7450673" y="3725339"/>
          <a:ext cx="1532419" cy="643484"/>
        </a:xfrm>
        <a:prstGeom xmlns:a="http://schemas.openxmlformats.org/drawingml/2006/main" prst="roundRect">
          <a:avLst/>
        </a:prstGeom>
        <a:ln xmlns:a="http://schemas.openxmlformats.org/drawingml/2006/main" w="38100">
          <a:solidFill>
            <a:schemeClr val="accent5"/>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Top 0.1%:          50% de femmes en 2145? </a:t>
          </a:r>
          <a:endParaRPr lang="fr-FR" sz="1400"/>
        </a:p>
      </cdr:txBody>
    </cdr:sp>
  </cdr:relSizeAnchor>
  <cdr:relSizeAnchor xmlns:cdr="http://schemas.openxmlformats.org/drawingml/2006/chartDrawing">
    <cdr:from>
      <cdr:x>0.01002</cdr:x>
      <cdr:y>0.88372</cdr:y>
    </cdr:from>
    <cdr:to>
      <cdr:x>1</cdr:x>
      <cdr:y>0.97768</cdr:y>
    </cdr:to>
    <cdr:sp macro="" textlink="">
      <cdr:nvSpPr>
        <cdr:cNvPr id="11" name="Rectangle 10"/>
        <cdr:cNvSpPr/>
      </cdr:nvSpPr>
      <cdr:spPr>
        <a:xfrm xmlns:a="http://schemas.openxmlformats.org/drawingml/2006/main">
          <a:off x="93150" y="5364711"/>
          <a:ext cx="9203250" cy="57039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proportion de femmes su sein du centile supérieur (top 1%) de la distribution des revenus du travail (salaires et revenus d'activité non salariée) est passée de 10% en 1995 à 19% en 2020, et devrait atteindre 50% d'ici à 2107 si la tendance se poursuit au même rythme qu'entre 1995 et 2020. Pour le millime supérieur (top 0,1%), la parité pourrait être atteinte en 2145.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33)</a:t>
          </a:r>
          <a:endParaRPr lang="fr-FR" sz="1100">
            <a:effectLst/>
            <a:latin typeface="Arial Narrow" panose="020B060602020203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0.00623</cdr:x>
      <cdr:y>0.84014</cdr:y>
    </cdr:from>
    <cdr:to>
      <cdr:x>1</cdr:x>
      <cdr:y>0.97096</cdr:y>
    </cdr:to>
    <cdr:sp macro="" textlink="">
      <cdr:nvSpPr>
        <cdr:cNvPr id="4" name="Rectangle 3"/>
        <cdr:cNvSpPr/>
      </cdr:nvSpPr>
      <cdr:spPr>
        <a:xfrm xmlns:a="http://schemas.openxmlformats.org/drawingml/2006/main">
          <a:off x="56972" y="4738578"/>
          <a:ext cx="9087028" cy="73785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Des quotas pour l'accès aux universités et emplois publics ont été mis en place pour les "schedules castes" (SC) et "scheduled tribes" (ST)  (anciens intouchables et aborigènes discriminés) dès 1950, avant d'être étendus à partir de 1980-1990 aux "other backward classes'" (OBC) (anciens shudras), à la suite de la commission Mandal en 1979-1980. Au total environ 70% de la population indienne est concernée en 2010-2020. Les SC-ST bénéficient également de quotas pour les fonctions électives.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34)</a:t>
          </a: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0" i="0" baseline="0">
              <a:solidFill>
                <a:schemeClr val="tx1"/>
              </a:solidFill>
              <a:effectLst/>
              <a:latin typeface="Arial Narrow" panose="020B0606020202030204" pitchFamily="34" charset="0"/>
              <a:ea typeface="+mn-ea"/>
              <a:cs typeface="Arial" panose="020B0604020202020204" pitchFamily="34" charset="0"/>
            </a:rPr>
            <a:t>.</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0.05297</cdr:x>
      <cdr:y>0.8365</cdr:y>
    </cdr:from>
    <cdr:to>
      <cdr:x>0.96308</cdr:x>
      <cdr:y>0.97009</cdr:y>
    </cdr:to>
    <cdr:sp macro="" textlink="">
      <cdr:nvSpPr>
        <cdr:cNvPr id="4" name="Rectangle 3"/>
        <cdr:cNvSpPr/>
      </cdr:nvSpPr>
      <cdr:spPr>
        <a:xfrm xmlns:a="http://schemas.openxmlformats.org/drawingml/2006/main">
          <a:off x="483576" y="4713188"/>
          <a:ext cx="8308732" cy="7526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ratio entre le revenu moyen des basses castes en Inde (scheduled castes and tribes, SC+ST, anciens intouchables et aborigènes discriminés) et celui du reste de la population est passé de 57% en 1950 à 74% en 2018. Le ratio entre le revenu moyen des Noirs et des Blancs est passé dans le même temps de 54% à 56% aux Etats-Unis, et de 9% à 18% en Afrique du Sud.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35)</a:t>
          </a:r>
          <a:endParaRPr lang="fr-FR" sz="1200">
            <a:effectLst/>
            <a:latin typeface="Arial Narrow" panose="020B060602020203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0.0188</cdr:x>
      <cdr:y>0.84957</cdr:y>
    </cdr:from>
    <cdr:to>
      <cdr:x>0.98754</cdr:x>
      <cdr:y>0.98232</cdr:y>
    </cdr:to>
    <cdr:sp macro="" textlink="">
      <cdr:nvSpPr>
        <cdr:cNvPr id="4" name="Rectangle 3"/>
        <cdr:cNvSpPr/>
      </cdr:nvSpPr>
      <cdr:spPr>
        <a:xfrm xmlns:a="http://schemas.openxmlformats.org/drawingml/2006/main">
          <a:off x="171907" y="4791765"/>
          <a:ext cx="8858159" cy="7487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écarts de revenus entre pays, tels que mesurés par le ratio entre le revenu moyen des 10% de la population mondiale habitant dans les pays les plus riches et le revenu moyen des 50% de la population mondiale habitant dans les pays les plus pauvres, ont fortement progressé entre 1820 et 1960-1980, avant d'entamer une phase de décroissance.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Pour le calcul de ce ratio, la population des pays à cheval entre déciles est partagée entre ces déciles comme s'il s'agissait de plusieurs pays.</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36)</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0.00234</cdr:x>
      <cdr:y>0.81673</cdr:y>
    </cdr:from>
    <cdr:to>
      <cdr:x>0.99377</cdr:x>
      <cdr:y>0.97417</cdr:y>
    </cdr:to>
    <cdr:sp macro="" textlink="">
      <cdr:nvSpPr>
        <cdr:cNvPr id="4" name="Rectangle 3"/>
        <cdr:cNvSpPr/>
      </cdr:nvSpPr>
      <cdr:spPr>
        <a:xfrm xmlns:a="http://schemas.openxmlformats.org/drawingml/2006/main">
          <a:off x="21362" y="4606540"/>
          <a:ext cx="9065665" cy="8879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Dans les pays à bas revenus (tiers des pays les plus pauvres: Afrique, Asie du sud, etc.), les recettes fiscales sont passées de 15,6% du produit intérieur brut en 1970-1979 à 13,7% en 1990-1999 et 14,5% et 2010-2019, essentiellement du fait de la chute non compensée des droits de douanes et autres taxes sur les échanges internationaux (qui rapportaient 5,9% du PIB en 1970-1979, 3,9% en 1990-1999 et 2,8% en 2010-2019). Dans les pays à hauts revenus (tiers le plus riche: Europe, Amérique du Nord, etc.), les droits de douanes étaient déjà très faibles en début de période et les recettes fiscales ont continué de progresser, avant de se stabiliser.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:voir piketty.pse.ens.fr/egalite (grap.37)</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0.05549</cdr:x>
      <cdr:y>0.85575</cdr:y>
    </cdr:from>
    <cdr:to>
      <cdr:x>0.98471</cdr:x>
      <cdr:y>0.97486</cdr:y>
    </cdr:to>
    <cdr:sp macro="" textlink="">
      <cdr:nvSpPr>
        <cdr:cNvPr id="13" name="Rectangle 12"/>
        <cdr:cNvSpPr/>
      </cdr:nvSpPr>
      <cdr:spPr>
        <a:xfrm xmlns:a="http://schemas.openxmlformats.org/drawingml/2006/main">
          <a:off x="515473" y="5187012"/>
          <a:ext cx="8631964" cy="72195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Entre 2010 et 2018, le flux annuel de transferts nets en provenance de l'UE (différence entre la totalité des dépenses reçues et des contributions versées au budget de l'UE) s'est élevé à 2,7% du PIB par an en moyenne en Pologne; sur la même période, le flux sortant de profits et autres revenus de la propriété (net du flux sortant correspondant) s'est élevé à 4,7% du PIB. Pour la Hongrie, ces mêmes chiffres étaient de 4,0% et 7,2%.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 (graphique 38)</a:t>
          </a:r>
          <a:r>
            <a:rPr lang="fr-FR" sz="1100">
              <a:latin typeface="Arial Narrow" panose="020B0606020202030204" pitchFamily="34" charset="0"/>
              <a:cs typeface="Arial" panose="020B0604020202020204" pitchFamily="34" charset="0"/>
            </a:rPr>
            <a:t>Sourcnet </a:t>
          </a:r>
          <a:r>
            <a:rPr lang="fr-FR" sz="1200"/>
            <a:t>e annual net transfers from the European Union, that is, the difference between the totality of expenditure received and the contributions paid to the EU budget, were appreciably lower: 2.7% of the G</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a:t>
          </a:r>
        </a:p>
        <a:p xmlns:a="http://schemas.openxmlformats.org/drawingml/2006/main">
          <a:pPr rtl="0"/>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0.00383</cdr:x>
      <cdr:y>0.84329</cdr:y>
    </cdr:from>
    <cdr:to>
      <cdr:x>0.99143</cdr:x>
      <cdr:y>0.96894</cdr:y>
    </cdr:to>
    <cdr:sp macro="" textlink="">
      <cdr:nvSpPr>
        <cdr:cNvPr id="4" name="Rectangle 3"/>
        <cdr:cNvSpPr/>
      </cdr:nvSpPr>
      <cdr:spPr>
        <a:xfrm xmlns:a="http://schemas.openxmlformats.org/drawingml/2006/main">
          <a:off x="35022" y="4756344"/>
          <a:ext cx="9030642" cy="70869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 la propriété publique (actifs publics nets de dettes, toutes collectivités publiques et tous actifs confondus: entreprises, immeubles, terres, participations et actifs financiers, etc.) dans la propriété totale (c'est-à-dire la somme de la propriété publique et privée) était d'environ 70% en Chine en 1978, et elle s'est stabilisée autour de 30% depuis le milieu des années 2000. Elle était autour de 15%-30% dans les pays capitalistes à la fin des annnées 1970; elle est quasi-nulle ou négative en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39)</a:t>
          </a:r>
          <a:endParaRPr lang="fr-FR" sz="1100">
            <a:effectLst/>
            <a:latin typeface="Arial Narrow" panose="020B060602020203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0.00467</cdr:x>
      <cdr:y>0.84452</cdr:y>
    </cdr:from>
    <cdr:to>
      <cdr:x>0.99844</cdr:x>
      <cdr:y>0.97458</cdr:y>
    </cdr:to>
    <cdr:sp macro="" textlink="">
      <cdr:nvSpPr>
        <cdr:cNvPr id="4" name="Rectangle 3"/>
        <cdr:cNvSpPr/>
      </cdr:nvSpPr>
      <cdr:spPr>
        <a:xfrm xmlns:a="http://schemas.openxmlformats.org/drawingml/2006/main">
          <a:off x="42730" y="4763282"/>
          <a:ext cx="9087027" cy="73356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Après une légère diminution pendant la Révolution, la concentration de la propriété (actifs immobiliers, professionnels et financiers, nets de dettes) s'est accrue en France au 19</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et jusqu'à la Première guerre mondiale, avant de se réduire fortement à la suite des guerres et jusqu'aux années 1980. Au total, la part détenue par les 1% les plus riches est passée de 55% en 1910 à 24% en 2020, mais cela a peu bénéficé aux 50% les plus pauvres, dont la part est passée de 2% en 1910 à 6% en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(grap.4)</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0.01516</cdr:x>
      <cdr:y>0.84329</cdr:y>
    </cdr:from>
    <cdr:to>
      <cdr:x>0.9712</cdr:x>
      <cdr:y>0.96752</cdr:y>
    </cdr:to>
    <cdr:sp macro="" textlink="">
      <cdr:nvSpPr>
        <cdr:cNvPr id="4" name="Rectangle 3"/>
        <cdr:cNvSpPr/>
      </cdr:nvSpPr>
      <cdr:spPr>
        <a:xfrm xmlns:a="http://schemas.openxmlformats.org/drawingml/2006/main">
          <a:off x="138545" y="4745711"/>
          <a:ext cx="8735291" cy="69912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L'Etat chinois (tous niveaux de gouvernements et de collectivités locales confondus) détient en 2020 environ 55% du capital total des entreprises du pays (sociétés côtés et non côtés, toutes tailles et tous secteurs confondus), contre 33% pour les ménages chinois et 12% pour les investisseurs étrangers. La part de ces derniers a diminué depuis 2006, et celle des ménages chinois a progressé, alors que la part de l'Etat chinois s'est stabilisée autour de 55%.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(graphique 40)</a:t>
          </a:r>
          <a:endParaRPr lang="fr-FR" sz="1100">
            <a:effectLst/>
            <a:latin typeface="Arial Narrow" panose="020B060602020203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0.00668</cdr:x>
      <cdr:y>0.83491</cdr:y>
    </cdr:from>
    <cdr:to>
      <cdr:x>0.99696</cdr:x>
      <cdr:y>0.99052</cdr:y>
    </cdr:to>
    <cdr:sp macro="" textlink="">
      <cdr:nvSpPr>
        <cdr:cNvPr id="3" name="Rectangle 2"/>
        <cdr:cNvSpPr/>
      </cdr:nvSpPr>
      <cdr:spPr>
        <a:xfrm xmlns:a="http://schemas.openxmlformats.org/drawingml/2006/main">
          <a:off x="60944" y="4702107"/>
          <a:ext cx="9034566" cy="87637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actifs totaux détenus par la Banque centrale européenne (BCE) sont passés de 11% du PIB de la zone euro au 31/12/2004 à 61% au 31/12/2020. La courbe 1900-1998 indique la moyenne obtenue pour les bilans des banques centrales allemandes et françaises (avec des pics à 39% en 1918 et 62% en 1944). Les actifs totaux de la Federal Reserve (créée en 1913) sont passés de 6% du PIB des Etats-Unis fin 2007 à 36% fin 2020</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moyenne pays riches est la moyenne arithmétique des 17 pays suivants: Allemagne, Australie, Belgique, Canada, Danemark, Espagne, Etats-Unis, France, Finlande, Hollande, Italie, Japon, Norvège, Portugal, Suède, Suisse, Royaume-Uni</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(grap. 41) </a:t>
          </a:r>
          <a:endParaRPr lang="fr-FR" sz="1100">
            <a:effectLst/>
            <a:latin typeface="Arial Narrow" panose="020B0606020202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90242" cy="60652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calcul_B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TC_A7_EAG2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ydiaassouad/Desktop/Texte/China,%20Russia/minimum%20wa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Users/T517E~1.PIK/AppData/Local/Temp/https::nowa.nuff.ox.ac.uk:senate%20poverty%20response/pov%20response/minimum%20wag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ropbox/WIDChina/PaperApril2017/minimum%20wa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G_56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G_567.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1_ALL.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F13_AL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Q_ISC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POpul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POpul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piketty/Dropbox/WIDMiddleEast/AlvaredoAssouadPiketty2017MiddleEast/All%20couples%201970%20to%202004%20MFTTAWE%20comparis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joint%20income%20dist/All%20couples%201970%20to%202004%20MFTTAWE%20comparis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t.piketty/Dropbox/Piketty2018StructureOfPoliticalConflict/All%20couples%201970%20to%202004%20MFTTAWE%20comparis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SUBSN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duExpe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IRPISAPlus_Chap5_ChartCorrec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5_W.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EPC_Jap.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SUBSNE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ies"/>
      <sheetName val="INFO sheet"/>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efreshError="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1">
        <row r="1">
          <cell r="A1" t="str">
            <v>OECD</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Basic Wage"/>
      <sheetName val="Minimum wage"/>
      <sheetName val="MTAWE"/>
      <sheetName val="Minimum wage tax "/>
      <sheetName val="C10+C14 since 1971 + Reason"/>
      <sheetName val="rba table"/>
      <sheetName val="eeh"/>
      <sheetName val="Bond material"/>
    </sheetNames>
    <sheetDataSet>
      <sheetData sheetId="0"/>
      <sheetData sheetId="1"/>
      <sheetData sheetId="2"/>
      <sheetData sheetId="3"/>
      <sheetData sheetId="4"/>
      <sheetData sheetId="5"/>
      <sheetData sheetId="6">
        <row r="10">
          <cell r="C10">
            <v>17.02</v>
          </cell>
          <cell r="I10">
            <v>11.06</v>
          </cell>
        </row>
        <row r="11">
          <cell r="C11">
            <v>20.22</v>
          </cell>
          <cell r="I11">
            <v>13.84</v>
          </cell>
        </row>
        <row r="12">
          <cell r="C12">
            <v>24.63</v>
          </cell>
          <cell r="I12">
            <v>17.25</v>
          </cell>
        </row>
        <row r="13">
          <cell r="C13">
            <v>27.35</v>
          </cell>
          <cell r="I13">
            <v>19.37</v>
          </cell>
        </row>
        <row r="14">
          <cell r="C14">
            <v>28.03</v>
          </cell>
          <cell r="I14">
            <v>19.88</v>
          </cell>
        </row>
        <row r="15">
          <cell r="C15">
            <v>28.73</v>
          </cell>
          <cell r="I15">
            <v>20.02</v>
          </cell>
        </row>
        <row r="16">
          <cell r="C16">
            <v>29.87</v>
          </cell>
          <cell r="I16">
            <v>20.78</v>
          </cell>
        </row>
        <row r="17">
          <cell r="C17">
            <v>31.27</v>
          </cell>
          <cell r="I17">
            <v>21.74</v>
          </cell>
        </row>
        <row r="18">
          <cell r="C18">
            <v>31.81</v>
          </cell>
          <cell r="I18">
            <v>22.23</v>
          </cell>
        </row>
        <row r="19">
          <cell r="C19">
            <v>32.42</v>
          </cell>
          <cell r="I19">
            <v>22.94</v>
          </cell>
        </row>
        <row r="20">
          <cell r="C20">
            <v>34.270000000000003</v>
          </cell>
          <cell r="I20">
            <v>24.42</v>
          </cell>
        </row>
        <row r="21">
          <cell r="C21">
            <v>35.51</v>
          </cell>
          <cell r="I21">
            <v>25.22</v>
          </cell>
        </row>
        <row r="22">
          <cell r="C22">
            <v>36.58</v>
          </cell>
          <cell r="I22">
            <v>26.12</v>
          </cell>
        </row>
        <row r="23">
          <cell r="C23">
            <v>36.76</v>
          </cell>
          <cell r="I23">
            <v>26.22</v>
          </cell>
        </row>
        <row r="24">
          <cell r="C24">
            <v>37.69</v>
          </cell>
          <cell r="I24">
            <v>27.06</v>
          </cell>
        </row>
        <row r="25">
          <cell r="C25">
            <v>39.700000000000003</v>
          </cell>
          <cell r="I25">
            <v>28.38</v>
          </cell>
        </row>
        <row r="26">
          <cell r="C26">
            <v>40.78</v>
          </cell>
          <cell r="I26">
            <v>29.12</v>
          </cell>
        </row>
        <row r="27">
          <cell r="C27">
            <v>43.35</v>
          </cell>
          <cell r="I27">
            <v>30.97</v>
          </cell>
        </row>
        <row r="28">
          <cell r="C28">
            <v>45.5</v>
          </cell>
          <cell r="I28">
            <v>32.67</v>
          </cell>
        </row>
        <row r="29">
          <cell r="C29">
            <v>48.63</v>
          </cell>
          <cell r="I29">
            <v>34.67</v>
          </cell>
        </row>
        <row r="30">
          <cell r="C30">
            <v>51.18</v>
          </cell>
          <cell r="I30">
            <v>37.31</v>
          </cell>
        </row>
        <row r="31">
          <cell r="C31">
            <v>55.74</v>
          </cell>
          <cell r="I31">
            <v>40.92</v>
          </cell>
        </row>
        <row r="32">
          <cell r="C32">
            <v>61.66</v>
          </cell>
          <cell r="I32">
            <v>47.18</v>
          </cell>
        </row>
        <row r="33">
          <cell r="C33">
            <v>68.31</v>
          </cell>
          <cell r="I33">
            <v>53.11</v>
          </cell>
        </row>
        <row r="34">
          <cell r="C34">
            <v>80.709999999999994</v>
          </cell>
          <cell r="I34">
            <v>66.53</v>
          </cell>
        </row>
        <row r="35">
          <cell r="C35">
            <v>105.34</v>
          </cell>
          <cell r="I35">
            <v>92.96</v>
          </cell>
        </row>
        <row r="36">
          <cell r="C36">
            <v>121.01</v>
          </cell>
          <cell r="I36">
            <v>111.65</v>
          </cell>
        </row>
        <row r="37">
          <cell r="C37">
            <v>136.56</v>
          </cell>
          <cell r="I37">
            <v>127.02</v>
          </cell>
        </row>
        <row r="38">
          <cell r="C38">
            <v>149.06</v>
          </cell>
          <cell r="I38">
            <v>138.86000000000001</v>
          </cell>
        </row>
        <row r="39">
          <cell r="C39">
            <v>158.71</v>
          </cell>
          <cell r="I39">
            <v>146.96</v>
          </cell>
        </row>
        <row r="40">
          <cell r="C40">
            <v>172.46</v>
          </cell>
          <cell r="I40">
            <v>157.81</v>
          </cell>
        </row>
        <row r="41">
          <cell r="C41">
            <v>191.43</v>
          </cell>
          <cell r="I41">
            <v>177.74</v>
          </cell>
        </row>
        <row r="42">
          <cell r="C42">
            <v>214.45</v>
          </cell>
          <cell r="I42">
            <v>198.19</v>
          </cell>
        </row>
        <row r="43">
          <cell r="C43" t="str">
            <v>n.a.</v>
          </cell>
          <cell r="I43" t="str">
            <v>n.a.</v>
          </cell>
        </row>
        <row r="44">
          <cell r="C44" t="str">
            <v>n.a.</v>
          </cell>
          <cell r="I44" t="str">
            <v>n.a.</v>
          </cell>
        </row>
        <row r="45">
          <cell r="C45" t="str">
            <v>n.a.</v>
          </cell>
          <cell r="I45" t="str">
            <v>n.a.</v>
          </cell>
        </row>
        <row r="46">
          <cell r="C46" t="str">
            <v>n.a.</v>
          </cell>
          <cell r="I46" t="str">
            <v>n.a.</v>
          </cell>
        </row>
        <row r="47">
          <cell r="C47" t="str">
            <v>n.a.</v>
          </cell>
          <cell r="I47" t="str">
            <v>n.a.</v>
          </cell>
        </row>
        <row r="48">
          <cell r="C48" t="str">
            <v>n.a.</v>
          </cell>
          <cell r="I48" t="str">
            <v>n.a.</v>
          </cell>
        </row>
        <row r="49">
          <cell r="C49" t="str">
            <v>n.a.</v>
          </cell>
          <cell r="I49" t="str">
            <v>n.a.</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3.7.a"/>
      <sheetName val="OLDModel"/>
      <sheetName val="ExpStudWEI_Tab9"/>
      <sheetName val="Calc CumulExp"/>
      <sheetName val="WDI-WordBank"/>
      <sheetName val="ANA"/>
      <sheetName val="Mean"/>
      <sheetName val="Fig 3.7.a"/>
      <sheetName val="Graph 3.7.b"/>
      <sheetName val="Tab"/>
      <sheetName val="Figs3.7 R"/>
      <sheetName val="Figs 3.7 M"/>
      <sheetName val="Figs 3.7 S"/>
      <sheetName val="Graph 3_7_a"/>
    </sheetNames>
    <sheetDataSet>
      <sheetData sheetId="0"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abSelected="1" workbookViewId="0"/>
  </sheetViews>
  <sheetFormatPr baseColWidth="10" defaultColWidth="8.77734375" defaultRowHeight="14.4" x14ac:dyDescent="0.3"/>
  <cols>
    <col min="1" max="1" width="15.33203125" customWidth="1"/>
  </cols>
  <sheetData>
    <row r="1" spans="1:4" ht="15.6" x14ac:dyDescent="0.3">
      <c r="A1" s="335" t="s">
        <v>360</v>
      </c>
      <c r="D1" s="2" t="s">
        <v>353</v>
      </c>
    </row>
    <row r="2" spans="1:4" ht="15.6" x14ac:dyDescent="0.3">
      <c r="A2" s="2" t="s">
        <v>10</v>
      </c>
    </row>
    <row r="3" spans="1:4" ht="15.6" x14ac:dyDescent="0.3">
      <c r="A3" s="9" t="s">
        <v>12</v>
      </c>
    </row>
    <row r="5" spans="1:4" ht="15.6" x14ac:dyDescent="0.3">
      <c r="A5" s="2" t="s">
        <v>11</v>
      </c>
    </row>
    <row r="6" spans="1:4" ht="15.6" x14ac:dyDescent="0.3">
      <c r="A6" s="19" t="s">
        <v>185</v>
      </c>
    </row>
    <row r="7" spans="1:4" ht="15.6" x14ac:dyDescent="0.3">
      <c r="A7" s="19" t="s">
        <v>283</v>
      </c>
    </row>
    <row r="8" spans="1:4" ht="15.6" x14ac:dyDescent="0.3">
      <c r="A8" s="1"/>
    </row>
    <row r="9" spans="1:4" ht="15.6" x14ac:dyDescent="0.3">
      <c r="A9" s="2"/>
    </row>
    <row r="10" spans="1:4" ht="15.6" x14ac:dyDescent="0.3">
      <c r="A10" s="1"/>
    </row>
    <row r="11" spans="1:4" ht="15.6" x14ac:dyDescent="0.3">
      <c r="A11" s="1"/>
    </row>
    <row r="12" spans="1:4" ht="15.6" x14ac:dyDescent="0.3">
      <c r="A12" s="1"/>
    </row>
    <row r="13" spans="1:4" x14ac:dyDescent="0.3">
      <c r="A13" s="8"/>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4" x14ac:dyDescent="0.3"/>
  <sheetData>
    <row r="1" spans="1:1" ht="15.6" x14ac:dyDescent="0.3">
      <c r="A1" s="2" t="s">
        <v>41</v>
      </c>
    </row>
    <row r="2" spans="1:1" ht="15.6" x14ac:dyDescent="0.3">
      <c r="A2" s="316" t="s">
        <v>325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5"/>
  <sheetViews>
    <sheetView workbookViewId="0">
      <selection activeCell="A3" sqref="A3"/>
    </sheetView>
  </sheetViews>
  <sheetFormatPr baseColWidth="10" defaultRowHeight="14.4" x14ac:dyDescent="0.3"/>
  <sheetData>
    <row r="1" spans="1:5" ht="15.6" x14ac:dyDescent="0.3">
      <c r="A1" s="2" t="s">
        <v>30</v>
      </c>
    </row>
    <row r="2" spans="1:5" ht="15.6" x14ac:dyDescent="0.3">
      <c r="A2" s="19" t="s">
        <v>282</v>
      </c>
    </row>
    <row r="3" spans="1:5" ht="15.6" x14ac:dyDescent="0.3">
      <c r="A3" s="19"/>
      <c r="B3" s="19"/>
      <c r="C3" s="19"/>
      <c r="D3" s="19"/>
      <c r="E3" s="19"/>
    </row>
    <row r="4" spans="1:5" ht="33.6" customHeight="1" x14ac:dyDescent="0.3">
      <c r="A4" s="19"/>
      <c r="B4" s="19" t="s">
        <v>28</v>
      </c>
      <c r="C4" s="19" t="s">
        <v>26</v>
      </c>
      <c r="D4" s="19" t="s">
        <v>25</v>
      </c>
      <c r="E4" s="19"/>
    </row>
    <row r="5" spans="1:5" ht="15.6" x14ac:dyDescent="0.3">
      <c r="A5" s="19">
        <f t="shared" ref="A5:A11" si="0">A6-1</f>
        <v>1800</v>
      </c>
      <c r="B5" s="40">
        <v>0.50962533090105899</v>
      </c>
      <c r="C5" s="40">
        <v>0.35839121703334498</v>
      </c>
      <c r="D5" s="40">
        <v>0.131983452065596</v>
      </c>
      <c r="E5" s="40"/>
    </row>
    <row r="6" spans="1:5" ht="15.6" x14ac:dyDescent="0.3">
      <c r="A6" s="19">
        <f t="shared" si="0"/>
        <v>1801</v>
      </c>
      <c r="B6" s="40"/>
      <c r="C6" s="40"/>
      <c r="D6" s="40"/>
      <c r="E6" s="40"/>
    </row>
    <row r="7" spans="1:5" ht="15.6" x14ac:dyDescent="0.3">
      <c r="A7" s="19">
        <f t="shared" si="0"/>
        <v>1802</v>
      </c>
      <c r="B7" s="40"/>
      <c r="C7" s="40"/>
      <c r="D7" s="40"/>
      <c r="E7" s="40"/>
    </row>
    <row r="8" spans="1:5" ht="15.6" x14ac:dyDescent="0.3">
      <c r="A8" s="19">
        <f t="shared" si="0"/>
        <v>1803</v>
      </c>
      <c r="B8" s="40"/>
      <c r="C8" s="40"/>
      <c r="D8" s="40"/>
      <c r="E8" s="40"/>
    </row>
    <row r="9" spans="1:5" ht="15.6" x14ac:dyDescent="0.3">
      <c r="A9" s="19">
        <f t="shared" si="0"/>
        <v>1804</v>
      </c>
      <c r="B9" s="40"/>
      <c r="C9" s="40"/>
      <c r="D9" s="40"/>
      <c r="E9" s="40"/>
    </row>
    <row r="10" spans="1:5" ht="15.6" x14ac:dyDescent="0.3">
      <c r="A10" s="19">
        <f t="shared" si="0"/>
        <v>1805</v>
      </c>
      <c r="B10" s="40"/>
      <c r="C10" s="40"/>
      <c r="D10" s="40"/>
      <c r="E10" s="40"/>
    </row>
    <row r="11" spans="1:5" ht="15.6" x14ac:dyDescent="0.3">
      <c r="A11" s="19">
        <f t="shared" si="0"/>
        <v>1806</v>
      </c>
      <c r="B11" s="40"/>
      <c r="C11" s="40"/>
      <c r="D11" s="40"/>
      <c r="E11" s="40"/>
    </row>
    <row r="12" spans="1:5" ht="15.6" x14ac:dyDescent="0.3">
      <c r="A12" s="19">
        <v>1807</v>
      </c>
      <c r="B12" s="40"/>
      <c r="C12" s="40"/>
      <c r="D12" s="40"/>
      <c r="E12" s="40"/>
    </row>
    <row r="13" spans="1:5" ht="15.6" x14ac:dyDescent="0.3">
      <c r="A13" s="19">
        <v>1808</v>
      </c>
      <c r="B13" s="40"/>
      <c r="C13" s="40"/>
      <c r="D13" s="40"/>
      <c r="E13" s="40"/>
    </row>
    <row r="14" spans="1:5" ht="15.6" x14ac:dyDescent="0.3">
      <c r="A14" s="19">
        <v>1809</v>
      </c>
      <c r="B14" s="40"/>
      <c r="C14" s="40"/>
      <c r="D14" s="40"/>
      <c r="E14" s="40"/>
    </row>
    <row r="15" spans="1:5" ht="15.6" x14ac:dyDescent="0.3">
      <c r="A15" s="19">
        <v>1810</v>
      </c>
      <c r="B15" s="40"/>
      <c r="C15" s="40"/>
      <c r="D15" s="40"/>
      <c r="E15" s="40"/>
    </row>
    <row r="16" spans="1:5" ht="15.6" x14ac:dyDescent="0.3">
      <c r="A16" s="19">
        <v>1811</v>
      </c>
      <c r="B16" s="40"/>
      <c r="C16" s="40"/>
      <c r="D16" s="40"/>
      <c r="E16" s="40"/>
    </row>
    <row r="17" spans="1:5" ht="15.6" x14ac:dyDescent="0.3">
      <c r="A17" s="19">
        <v>1812</v>
      </c>
      <c r="B17" s="40"/>
      <c r="C17" s="40"/>
      <c r="D17" s="40"/>
      <c r="E17" s="40"/>
    </row>
    <row r="18" spans="1:5" ht="15.6" x14ac:dyDescent="0.3">
      <c r="A18" s="19">
        <v>1813</v>
      </c>
      <c r="B18" s="40"/>
      <c r="C18" s="40"/>
      <c r="D18" s="40"/>
      <c r="E18" s="40"/>
    </row>
    <row r="19" spans="1:5" ht="15.6" x14ac:dyDescent="0.3">
      <c r="A19" s="19">
        <v>1814</v>
      </c>
      <c r="B19" s="40"/>
      <c r="C19" s="40"/>
      <c r="D19" s="40"/>
      <c r="E19" s="40"/>
    </row>
    <row r="20" spans="1:5" ht="15.6" x14ac:dyDescent="0.3">
      <c r="A20" s="19">
        <v>1815</v>
      </c>
      <c r="B20" s="40"/>
      <c r="C20" s="40"/>
      <c r="D20" s="40"/>
      <c r="E20" s="40"/>
    </row>
    <row r="21" spans="1:5" ht="15.6" x14ac:dyDescent="0.3">
      <c r="A21" s="19">
        <v>1816</v>
      </c>
      <c r="B21" s="40"/>
      <c r="C21" s="40"/>
      <c r="D21" s="40"/>
      <c r="E21" s="40"/>
    </row>
    <row r="22" spans="1:5" ht="15.6" x14ac:dyDescent="0.3">
      <c r="A22" s="19">
        <v>1817</v>
      </c>
      <c r="B22" s="40"/>
      <c r="C22" s="40"/>
      <c r="D22" s="40"/>
      <c r="E22" s="40"/>
    </row>
    <row r="23" spans="1:5" ht="15.6" x14ac:dyDescent="0.3">
      <c r="A23" s="19">
        <v>1818</v>
      </c>
      <c r="B23" s="40"/>
      <c r="C23" s="40"/>
      <c r="D23" s="40"/>
      <c r="E23" s="40"/>
    </row>
    <row r="24" spans="1:5" ht="15.6" x14ac:dyDescent="0.3">
      <c r="A24" s="19">
        <v>1819</v>
      </c>
      <c r="B24" s="40"/>
      <c r="C24" s="40"/>
      <c r="D24" s="40"/>
      <c r="E24" s="40"/>
    </row>
    <row r="25" spans="1:5" ht="15.6" x14ac:dyDescent="0.3">
      <c r="A25" s="19">
        <v>1820</v>
      </c>
      <c r="B25" s="40">
        <v>0.50771310098741063</v>
      </c>
      <c r="C25" s="40">
        <v>0.35796715310815264</v>
      </c>
      <c r="D25" s="40">
        <v>0.13431974590443677</v>
      </c>
      <c r="E25" s="40"/>
    </row>
    <row r="26" spans="1:5" ht="15.6" x14ac:dyDescent="0.3">
      <c r="A26" s="19">
        <v>1821</v>
      </c>
      <c r="B26" s="40"/>
      <c r="C26" s="40"/>
      <c r="D26" s="40"/>
      <c r="E26" s="40"/>
    </row>
    <row r="27" spans="1:5" ht="15.6" x14ac:dyDescent="0.3">
      <c r="A27" s="19">
        <v>1822</v>
      </c>
      <c r="B27" s="40"/>
      <c r="C27" s="40"/>
      <c r="D27" s="40"/>
      <c r="E27" s="40"/>
    </row>
    <row r="28" spans="1:5" ht="15.6" x14ac:dyDescent="0.3">
      <c r="A28" s="19">
        <v>1823</v>
      </c>
      <c r="B28" s="40"/>
      <c r="C28" s="40"/>
      <c r="D28" s="40"/>
      <c r="E28" s="40"/>
    </row>
    <row r="29" spans="1:5" ht="15.6" x14ac:dyDescent="0.3">
      <c r="A29" s="19">
        <v>1824</v>
      </c>
      <c r="B29" s="40"/>
      <c r="C29" s="40"/>
      <c r="D29" s="40"/>
      <c r="E29" s="40"/>
    </row>
    <row r="30" spans="1:5" ht="15.6" x14ac:dyDescent="0.3">
      <c r="A30" s="19">
        <v>1825</v>
      </c>
      <c r="B30" s="40"/>
      <c r="C30" s="40"/>
      <c r="D30" s="40"/>
      <c r="E30" s="40"/>
    </row>
    <row r="31" spans="1:5" ht="15.6" x14ac:dyDescent="0.3">
      <c r="A31" s="19">
        <v>1826</v>
      </c>
      <c r="B31" s="40"/>
      <c r="C31" s="40"/>
      <c r="D31" s="40"/>
      <c r="E31" s="40"/>
    </row>
    <row r="32" spans="1:5" ht="15.6" x14ac:dyDescent="0.3">
      <c r="A32" s="19">
        <v>1827</v>
      </c>
      <c r="B32" s="40"/>
      <c r="C32" s="40"/>
      <c r="D32" s="40"/>
      <c r="E32" s="40"/>
    </row>
    <row r="33" spans="1:5" ht="15.6" x14ac:dyDescent="0.3">
      <c r="A33" s="19">
        <v>1828</v>
      </c>
      <c r="B33" s="40"/>
      <c r="C33" s="40"/>
      <c r="D33" s="40"/>
      <c r="E33" s="40"/>
    </row>
    <row r="34" spans="1:5" ht="15.6" x14ac:dyDescent="0.3">
      <c r="A34" s="19">
        <v>1829</v>
      </c>
      <c r="B34" s="40"/>
      <c r="C34" s="40"/>
      <c r="D34" s="40"/>
      <c r="E34" s="40"/>
    </row>
    <row r="35" spans="1:5" ht="15.6" x14ac:dyDescent="0.3">
      <c r="A35" s="19">
        <v>1830</v>
      </c>
      <c r="B35" s="40"/>
      <c r="C35" s="40"/>
      <c r="D35" s="40"/>
      <c r="E35" s="40"/>
    </row>
    <row r="36" spans="1:5" ht="15.6" x14ac:dyDescent="0.3">
      <c r="A36" s="19">
        <v>1831</v>
      </c>
      <c r="B36" s="40"/>
      <c r="C36" s="40"/>
      <c r="D36" s="40"/>
      <c r="E36" s="40"/>
    </row>
    <row r="37" spans="1:5" ht="15.6" x14ac:dyDescent="0.3">
      <c r="A37" s="19">
        <v>1832</v>
      </c>
      <c r="B37" s="40"/>
      <c r="C37" s="40"/>
      <c r="D37" s="40"/>
      <c r="E37" s="40"/>
    </row>
    <row r="38" spans="1:5" ht="15.6" x14ac:dyDescent="0.3">
      <c r="A38" s="19">
        <v>1833</v>
      </c>
      <c r="B38" s="40"/>
      <c r="C38" s="40"/>
      <c r="D38" s="40"/>
      <c r="E38" s="40"/>
    </row>
    <row r="39" spans="1:5" ht="15.6" x14ac:dyDescent="0.3">
      <c r="A39" s="19">
        <v>1834</v>
      </c>
      <c r="B39" s="40"/>
      <c r="C39" s="40"/>
      <c r="D39" s="40"/>
      <c r="E39" s="40"/>
    </row>
    <row r="40" spans="1:5" ht="15.6" x14ac:dyDescent="0.3">
      <c r="A40" s="19">
        <v>1835</v>
      </c>
      <c r="B40" s="40"/>
      <c r="C40" s="40"/>
      <c r="D40" s="40"/>
      <c r="E40" s="40"/>
    </row>
    <row r="41" spans="1:5" ht="15.6" x14ac:dyDescent="0.3">
      <c r="A41" s="19">
        <v>1836</v>
      </c>
      <c r="B41" s="40"/>
      <c r="C41" s="40"/>
      <c r="D41" s="40"/>
      <c r="E41" s="40"/>
    </row>
    <row r="42" spans="1:5" ht="15.6" x14ac:dyDescent="0.3">
      <c r="A42" s="19">
        <v>1837</v>
      </c>
      <c r="B42" s="40"/>
      <c r="C42" s="40"/>
      <c r="D42" s="40"/>
      <c r="E42" s="40"/>
    </row>
    <row r="43" spans="1:5" ht="15.6" x14ac:dyDescent="0.3">
      <c r="A43" s="19">
        <v>1838</v>
      </c>
      <c r="B43" s="40"/>
      <c r="C43" s="40"/>
      <c r="D43" s="40"/>
      <c r="E43" s="40"/>
    </row>
    <row r="44" spans="1:5" ht="15.6" x14ac:dyDescent="0.3">
      <c r="A44" s="19">
        <v>1839</v>
      </c>
      <c r="B44" s="40"/>
      <c r="C44" s="40"/>
      <c r="D44" s="40"/>
      <c r="E44" s="40"/>
    </row>
    <row r="45" spans="1:5" ht="15.6" x14ac:dyDescent="0.3">
      <c r="A45" s="19">
        <v>1840</v>
      </c>
      <c r="B45" s="40"/>
      <c r="C45" s="40"/>
      <c r="D45" s="40"/>
      <c r="E45" s="40"/>
    </row>
    <row r="46" spans="1:5" ht="15.6" x14ac:dyDescent="0.3">
      <c r="A46" s="19">
        <v>1841</v>
      </c>
      <c r="B46" s="40"/>
      <c r="C46" s="40"/>
      <c r="D46" s="40"/>
      <c r="E46" s="40"/>
    </row>
    <row r="47" spans="1:5" ht="15.6" x14ac:dyDescent="0.3">
      <c r="A47" s="19">
        <v>1842</v>
      </c>
      <c r="B47" s="40"/>
      <c r="C47" s="40"/>
      <c r="D47" s="40"/>
      <c r="E47" s="40"/>
    </row>
    <row r="48" spans="1:5" ht="15.6" x14ac:dyDescent="0.3">
      <c r="A48" s="19">
        <v>1843</v>
      </c>
      <c r="B48" s="40"/>
      <c r="C48" s="40"/>
      <c r="D48" s="40"/>
      <c r="E48" s="40"/>
    </row>
    <row r="49" spans="1:5" ht="15.6" x14ac:dyDescent="0.3">
      <c r="A49" s="19">
        <v>1844</v>
      </c>
      <c r="B49" s="40"/>
      <c r="C49" s="40"/>
      <c r="D49" s="40"/>
      <c r="E49" s="40"/>
    </row>
    <row r="50" spans="1:5" ht="15.6" x14ac:dyDescent="0.3">
      <c r="A50" s="19">
        <v>1845</v>
      </c>
      <c r="B50" s="40"/>
      <c r="C50" s="40"/>
      <c r="D50" s="40"/>
      <c r="E50" s="40"/>
    </row>
    <row r="51" spans="1:5" ht="15.6" x14ac:dyDescent="0.3">
      <c r="A51" s="19">
        <v>1846</v>
      </c>
      <c r="B51" s="40"/>
      <c r="C51" s="40"/>
      <c r="D51" s="40"/>
      <c r="E51" s="40"/>
    </row>
    <row r="52" spans="1:5" ht="15.6" x14ac:dyDescent="0.3">
      <c r="A52" s="19">
        <v>1847</v>
      </c>
      <c r="B52" s="40"/>
      <c r="C52" s="40"/>
      <c r="D52" s="40"/>
      <c r="E52" s="40"/>
    </row>
    <row r="53" spans="1:5" ht="15.6" x14ac:dyDescent="0.3">
      <c r="A53" s="19">
        <v>1848</v>
      </c>
      <c r="B53" s="40"/>
      <c r="C53" s="40"/>
      <c r="D53" s="40"/>
      <c r="E53" s="40"/>
    </row>
    <row r="54" spans="1:5" ht="15.6" x14ac:dyDescent="0.3">
      <c r="A54" s="19">
        <v>1849</v>
      </c>
      <c r="B54" s="40"/>
      <c r="C54" s="40"/>
      <c r="D54" s="40"/>
      <c r="E54" s="40"/>
    </row>
    <row r="55" spans="1:5" ht="15.6" x14ac:dyDescent="0.3">
      <c r="A55" s="19">
        <v>1850</v>
      </c>
      <c r="B55" s="40">
        <v>0.51525695524734172</v>
      </c>
      <c r="C55" s="40">
        <v>0.35248162822762702</v>
      </c>
      <c r="D55" s="40">
        <v>0.13226141652503126</v>
      </c>
      <c r="E55" s="40"/>
    </row>
    <row r="56" spans="1:5" ht="15.6" x14ac:dyDescent="0.3">
      <c r="A56" s="19">
        <v>1851</v>
      </c>
      <c r="B56" s="40"/>
      <c r="C56" s="40"/>
      <c r="D56" s="40"/>
      <c r="E56" s="40"/>
    </row>
    <row r="57" spans="1:5" ht="15.6" x14ac:dyDescent="0.3">
      <c r="A57" s="19">
        <v>1852</v>
      </c>
      <c r="B57" s="40"/>
      <c r="C57" s="40"/>
      <c r="D57" s="40"/>
      <c r="E57" s="40"/>
    </row>
    <row r="58" spans="1:5" ht="15.6" x14ac:dyDescent="0.3">
      <c r="A58" s="19">
        <v>1853</v>
      </c>
      <c r="B58" s="40"/>
      <c r="C58" s="40"/>
      <c r="D58" s="40"/>
      <c r="E58" s="40"/>
    </row>
    <row r="59" spans="1:5" ht="15.6" x14ac:dyDescent="0.3">
      <c r="A59" s="19">
        <v>1854</v>
      </c>
      <c r="B59" s="40"/>
      <c r="C59" s="40"/>
      <c r="D59" s="40"/>
      <c r="E59" s="40"/>
    </row>
    <row r="60" spans="1:5" ht="15.6" x14ac:dyDescent="0.3">
      <c r="A60" s="19">
        <v>1855</v>
      </c>
      <c r="B60" s="40"/>
      <c r="C60" s="40"/>
      <c r="D60" s="40"/>
      <c r="E60" s="40"/>
    </row>
    <row r="61" spans="1:5" ht="15.6" x14ac:dyDescent="0.3">
      <c r="A61" s="19">
        <v>1856</v>
      </c>
      <c r="B61" s="40"/>
      <c r="C61" s="40"/>
      <c r="D61" s="40"/>
      <c r="E61" s="40"/>
    </row>
    <row r="62" spans="1:5" ht="15.6" x14ac:dyDescent="0.3">
      <c r="A62" s="19">
        <v>1857</v>
      </c>
      <c r="B62" s="40"/>
      <c r="C62" s="40"/>
      <c r="D62" s="40"/>
      <c r="E62" s="40"/>
    </row>
    <row r="63" spans="1:5" ht="15.6" x14ac:dyDescent="0.3">
      <c r="A63" s="19">
        <v>1858</v>
      </c>
      <c r="B63" s="40"/>
      <c r="C63" s="40"/>
      <c r="D63" s="40"/>
      <c r="E63" s="40"/>
    </row>
    <row r="64" spans="1:5" ht="15.6" x14ac:dyDescent="0.3">
      <c r="A64" s="19">
        <v>1859</v>
      </c>
      <c r="B64" s="40"/>
      <c r="C64" s="40"/>
      <c r="D64" s="40"/>
      <c r="E64" s="40"/>
    </row>
    <row r="65" spans="1:5" ht="15.6" x14ac:dyDescent="0.3">
      <c r="A65" s="19">
        <v>1860</v>
      </c>
      <c r="B65" s="40"/>
      <c r="C65" s="40"/>
      <c r="D65" s="40"/>
      <c r="E65" s="40"/>
    </row>
    <row r="66" spans="1:5" ht="15.6" x14ac:dyDescent="0.3">
      <c r="A66" s="19">
        <v>1861</v>
      </c>
      <c r="B66" s="40"/>
      <c r="C66" s="40"/>
      <c r="D66" s="40"/>
      <c r="E66" s="40"/>
    </row>
    <row r="67" spans="1:5" ht="15.6" x14ac:dyDescent="0.3">
      <c r="A67" s="19">
        <v>1862</v>
      </c>
      <c r="B67" s="40"/>
      <c r="C67" s="40"/>
      <c r="D67" s="40"/>
      <c r="E67" s="40"/>
    </row>
    <row r="68" spans="1:5" ht="15.6" x14ac:dyDescent="0.3">
      <c r="A68" s="19">
        <v>1863</v>
      </c>
      <c r="B68" s="40"/>
      <c r="C68" s="40"/>
      <c r="D68" s="40"/>
      <c r="E68" s="40"/>
    </row>
    <row r="69" spans="1:5" ht="15.6" x14ac:dyDescent="0.3">
      <c r="A69" s="19">
        <v>1864</v>
      </c>
      <c r="B69" s="40"/>
      <c r="C69" s="40"/>
      <c r="D69" s="40"/>
      <c r="E69" s="40"/>
    </row>
    <row r="70" spans="1:5" ht="15.6" x14ac:dyDescent="0.3">
      <c r="A70" s="19">
        <v>1865</v>
      </c>
      <c r="B70" s="40"/>
      <c r="C70" s="40"/>
      <c r="D70" s="40"/>
      <c r="E70" s="40"/>
    </row>
    <row r="71" spans="1:5" ht="15.6" x14ac:dyDescent="0.3">
      <c r="A71" s="19">
        <v>1866</v>
      </c>
      <c r="B71" s="40"/>
      <c r="C71" s="40"/>
      <c r="D71" s="40"/>
      <c r="E71" s="40"/>
    </row>
    <row r="72" spans="1:5" ht="15.6" x14ac:dyDescent="0.3">
      <c r="A72" s="19">
        <v>1867</v>
      </c>
      <c r="B72" s="40"/>
      <c r="C72" s="40"/>
      <c r="D72" s="40"/>
      <c r="E72" s="40"/>
    </row>
    <row r="73" spans="1:5" ht="15.6" x14ac:dyDescent="0.3">
      <c r="A73" s="19">
        <v>1868</v>
      </c>
      <c r="B73" s="40"/>
      <c r="C73" s="40"/>
      <c r="D73" s="40"/>
      <c r="E73" s="40"/>
    </row>
    <row r="74" spans="1:5" ht="15.6" x14ac:dyDescent="0.3">
      <c r="A74" s="19">
        <v>1869</v>
      </c>
      <c r="B74" s="40"/>
      <c r="C74" s="40"/>
      <c r="D74" s="40"/>
      <c r="E74" s="40"/>
    </row>
    <row r="75" spans="1:5" ht="15.6" x14ac:dyDescent="0.3">
      <c r="A75" s="19">
        <v>1870</v>
      </c>
      <c r="B75" s="40"/>
      <c r="C75" s="40"/>
      <c r="D75" s="40"/>
      <c r="E75" s="40"/>
    </row>
    <row r="76" spans="1:5" ht="15.6" x14ac:dyDescent="0.3">
      <c r="A76" s="19">
        <v>1871</v>
      </c>
      <c r="B76" s="40"/>
      <c r="C76" s="40"/>
      <c r="D76" s="40"/>
      <c r="E76" s="40"/>
    </row>
    <row r="77" spans="1:5" ht="15.6" x14ac:dyDescent="0.3">
      <c r="A77" s="19">
        <v>1872</v>
      </c>
      <c r="B77" s="40"/>
      <c r="C77" s="40"/>
      <c r="D77" s="40"/>
      <c r="E77" s="40"/>
    </row>
    <row r="78" spans="1:5" ht="15.6" x14ac:dyDescent="0.3">
      <c r="A78" s="19">
        <v>1873</v>
      </c>
      <c r="B78" s="40"/>
      <c r="C78" s="40"/>
      <c r="D78" s="40"/>
      <c r="E78" s="40"/>
    </row>
    <row r="79" spans="1:5" ht="15.6" x14ac:dyDescent="0.3">
      <c r="A79" s="19">
        <v>1874</v>
      </c>
      <c r="B79" s="40"/>
      <c r="C79" s="40"/>
      <c r="D79" s="40"/>
      <c r="E79" s="40"/>
    </row>
    <row r="80" spans="1:5" ht="15.6" x14ac:dyDescent="0.3">
      <c r="A80" s="19">
        <v>1875</v>
      </c>
      <c r="B80" s="40"/>
      <c r="C80" s="40"/>
      <c r="D80" s="40"/>
      <c r="E80" s="40"/>
    </row>
    <row r="81" spans="1:5" ht="15.6" x14ac:dyDescent="0.3">
      <c r="A81" s="19">
        <v>1876</v>
      </c>
      <c r="B81" s="40"/>
      <c r="C81" s="40"/>
      <c r="D81" s="40"/>
      <c r="E81" s="40"/>
    </row>
    <row r="82" spans="1:5" ht="15.6" x14ac:dyDescent="0.3">
      <c r="A82" s="19">
        <v>1877</v>
      </c>
      <c r="B82" s="40"/>
      <c r="C82" s="40"/>
      <c r="D82" s="40"/>
      <c r="E82" s="40"/>
    </row>
    <row r="83" spans="1:5" ht="15.6" x14ac:dyDescent="0.3">
      <c r="A83" s="19">
        <v>1878</v>
      </c>
      <c r="B83" s="40"/>
      <c r="C83" s="40"/>
      <c r="D83" s="40"/>
      <c r="E83" s="40"/>
    </row>
    <row r="84" spans="1:5" ht="15.6" x14ac:dyDescent="0.3">
      <c r="A84" s="19">
        <v>1879</v>
      </c>
      <c r="B84" s="40"/>
      <c r="C84" s="40"/>
      <c r="D84" s="40"/>
      <c r="E84" s="40"/>
    </row>
    <row r="85" spans="1:5" ht="15.6" x14ac:dyDescent="0.3">
      <c r="A85" s="19">
        <v>1880</v>
      </c>
      <c r="B85" s="40">
        <v>0.50345653668323831</v>
      </c>
      <c r="C85" s="40">
        <v>0.36106232019271761</v>
      </c>
      <c r="D85" s="40">
        <v>0.13548114312404408</v>
      </c>
      <c r="E85" s="40"/>
    </row>
    <row r="86" spans="1:5" ht="15.6" x14ac:dyDescent="0.3">
      <c r="A86" s="19">
        <v>1881</v>
      </c>
      <c r="B86" s="40"/>
      <c r="C86" s="40"/>
      <c r="D86" s="40"/>
      <c r="E86" s="40"/>
    </row>
    <row r="87" spans="1:5" ht="15.6" x14ac:dyDescent="0.3">
      <c r="A87" s="19">
        <v>1882</v>
      </c>
      <c r="B87" s="40"/>
      <c r="C87" s="40"/>
      <c r="D87" s="40"/>
      <c r="E87" s="40"/>
    </row>
    <row r="88" spans="1:5" ht="15.6" x14ac:dyDescent="0.3">
      <c r="A88" s="19">
        <v>1883</v>
      </c>
      <c r="B88" s="40"/>
      <c r="C88" s="40"/>
      <c r="D88" s="40"/>
      <c r="E88" s="40"/>
    </row>
    <row r="89" spans="1:5" ht="15.6" x14ac:dyDescent="0.3">
      <c r="A89" s="19">
        <v>1884</v>
      </c>
      <c r="B89" s="40"/>
      <c r="C89" s="40"/>
      <c r="D89" s="40"/>
      <c r="E89" s="40"/>
    </row>
    <row r="90" spans="1:5" ht="15.6" x14ac:dyDescent="0.3">
      <c r="A90" s="19">
        <v>1885</v>
      </c>
      <c r="B90" s="40"/>
      <c r="C90" s="40"/>
      <c r="D90" s="40"/>
      <c r="E90" s="40"/>
    </row>
    <row r="91" spans="1:5" ht="15.6" x14ac:dyDescent="0.3">
      <c r="A91" s="19">
        <v>1886</v>
      </c>
      <c r="B91" s="40"/>
      <c r="C91" s="40"/>
      <c r="D91" s="40"/>
      <c r="E91" s="40"/>
    </row>
    <row r="92" spans="1:5" ht="15.6" x14ac:dyDescent="0.3">
      <c r="A92" s="19">
        <v>1887</v>
      </c>
      <c r="B92" s="40"/>
      <c r="C92" s="40"/>
      <c r="D92" s="40"/>
      <c r="E92" s="40"/>
    </row>
    <row r="93" spans="1:5" ht="15.6" x14ac:dyDescent="0.3">
      <c r="A93" s="19">
        <v>1888</v>
      </c>
      <c r="B93" s="40"/>
      <c r="C93" s="40"/>
      <c r="D93" s="40"/>
      <c r="E93" s="40"/>
    </row>
    <row r="94" spans="1:5" ht="15.6" x14ac:dyDescent="0.3">
      <c r="A94" s="19">
        <v>1889</v>
      </c>
      <c r="B94" s="40"/>
      <c r="C94" s="40"/>
      <c r="D94" s="40"/>
      <c r="E94" s="40"/>
    </row>
    <row r="95" spans="1:5" ht="15.6" x14ac:dyDescent="0.3">
      <c r="A95" s="19">
        <v>1890</v>
      </c>
      <c r="B95" s="40"/>
      <c r="C95" s="40"/>
      <c r="D95" s="40"/>
      <c r="E95" s="40"/>
    </row>
    <row r="96" spans="1:5" ht="15.6" x14ac:dyDescent="0.3">
      <c r="A96" s="19">
        <v>1891</v>
      </c>
      <c r="B96" s="40"/>
      <c r="C96" s="40"/>
      <c r="D96" s="40"/>
      <c r="E96" s="40"/>
    </row>
    <row r="97" spans="1:5" ht="15.6" x14ac:dyDescent="0.3">
      <c r="A97" s="19">
        <v>1892</v>
      </c>
      <c r="B97" s="40"/>
      <c r="C97" s="40"/>
      <c r="D97" s="40"/>
      <c r="E97" s="40"/>
    </row>
    <row r="98" spans="1:5" ht="15.6" x14ac:dyDescent="0.3">
      <c r="A98" s="19">
        <v>1893</v>
      </c>
      <c r="B98" s="40"/>
      <c r="C98" s="40"/>
      <c r="D98" s="40"/>
      <c r="E98" s="40"/>
    </row>
    <row r="99" spans="1:5" ht="15.6" x14ac:dyDescent="0.3">
      <c r="A99" s="19">
        <v>1894</v>
      </c>
      <c r="B99" s="40"/>
      <c r="C99" s="40"/>
      <c r="D99" s="40"/>
      <c r="E99" s="40"/>
    </row>
    <row r="100" spans="1:5" ht="15.6" x14ac:dyDescent="0.3">
      <c r="A100" s="19">
        <v>1895</v>
      </c>
      <c r="B100" s="40"/>
      <c r="C100" s="40"/>
      <c r="D100" s="40"/>
      <c r="E100" s="40"/>
    </row>
    <row r="101" spans="1:5" ht="15.6" x14ac:dyDescent="0.3">
      <c r="A101" s="19">
        <v>1896</v>
      </c>
      <c r="B101" s="40"/>
      <c r="C101" s="40"/>
      <c r="D101" s="40"/>
      <c r="E101" s="40"/>
    </row>
    <row r="102" spans="1:5" ht="15.6" x14ac:dyDescent="0.3">
      <c r="A102" s="19">
        <v>1897</v>
      </c>
      <c r="B102" s="40"/>
      <c r="C102" s="40"/>
      <c r="D102" s="40"/>
      <c r="E102" s="40"/>
    </row>
    <row r="103" spans="1:5" ht="15.6" x14ac:dyDescent="0.3">
      <c r="A103" s="19">
        <v>1898</v>
      </c>
      <c r="B103" s="40"/>
      <c r="C103" s="40"/>
      <c r="D103" s="40"/>
      <c r="E103" s="40"/>
    </row>
    <row r="104" spans="1:5" ht="15.6" x14ac:dyDescent="0.3">
      <c r="A104" s="19">
        <v>1899</v>
      </c>
      <c r="B104" s="40"/>
      <c r="C104" s="40"/>
      <c r="D104" s="40"/>
      <c r="E104" s="40"/>
    </row>
    <row r="105" spans="1:5" ht="15.6" x14ac:dyDescent="0.3">
      <c r="A105" s="19">
        <v>1900</v>
      </c>
      <c r="B105" s="40">
        <v>0.51679229999999998</v>
      </c>
      <c r="C105" s="40">
        <v>0.35136520000000004</v>
      </c>
      <c r="D105" s="40">
        <v>0.1318425</v>
      </c>
      <c r="E105" s="40"/>
    </row>
    <row r="106" spans="1:5" ht="15.6" x14ac:dyDescent="0.3">
      <c r="A106" s="19">
        <v>1901</v>
      </c>
      <c r="B106" s="40"/>
      <c r="C106" s="40"/>
      <c r="D106" s="40"/>
      <c r="E106" s="40"/>
    </row>
    <row r="107" spans="1:5" ht="15.6" x14ac:dyDescent="0.3">
      <c r="A107" s="19">
        <v>1902</v>
      </c>
      <c r="B107" s="40"/>
      <c r="C107" s="40"/>
      <c r="D107" s="40"/>
      <c r="E107" s="40"/>
    </row>
    <row r="108" spans="1:5" ht="15.6" x14ac:dyDescent="0.3">
      <c r="A108" s="19">
        <v>1903</v>
      </c>
      <c r="B108" s="40"/>
      <c r="C108" s="40"/>
      <c r="D108" s="40"/>
      <c r="E108" s="40"/>
    </row>
    <row r="109" spans="1:5" ht="15.6" x14ac:dyDescent="0.3">
      <c r="A109" s="19">
        <v>1904</v>
      </c>
      <c r="B109" s="40"/>
      <c r="C109" s="40"/>
      <c r="D109" s="40"/>
      <c r="E109" s="40"/>
    </row>
    <row r="110" spans="1:5" ht="15.6" x14ac:dyDescent="0.3">
      <c r="A110" s="19">
        <v>1905</v>
      </c>
      <c r="B110" s="40"/>
      <c r="C110" s="40"/>
      <c r="D110" s="40"/>
      <c r="E110" s="40"/>
    </row>
    <row r="111" spans="1:5" ht="15.6" x14ac:dyDescent="0.3">
      <c r="A111" s="19">
        <v>1906</v>
      </c>
      <c r="B111" s="40"/>
      <c r="C111" s="40"/>
      <c r="D111" s="40"/>
      <c r="E111" s="40"/>
    </row>
    <row r="112" spans="1:5" ht="15.6" x14ac:dyDescent="0.3">
      <c r="A112" s="19">
        <v>1907</v>
      </c>
      <c r="B112" s="40"/>
      <c r="C112" s="40"/>
      <c r="D112" s="40"/>
      <c r="E112" s="40"/>
    </row>
    <row r="113" spans="1:5" ht="15.6" x14ac:dyDescent="0.3">
      <c r="A113" s="19">
        <v>1908</v>
      </c>
      <c r="B113" s="40"/>
      <c r="C113" s="40"/>
      <c r="D113" s="40"/>
      <c r="E113" s="40"/>
    </row>
    <row r="114" spans="1:5" ht="15.6" x14ac:dyDescent="0.3">
      <c r="A114" s="19">
        <v>1909</v>
      </c>
      <c r="B114" s="40"/>
      <c r="C114" s="40"/>
      <c r="D114" s="40"/>
      <c r="E114" s="40"/>
    </row>
    <row r="115" spans="1:5" ht="15.6" x14ac:dyDescent="0.3">
      <c r="A115" s="19">
        <v>1910</v>
      </c>
      <c r="B115" s="40">
        <v>0.52679229999999999</v>
      </c>
      <c r="C115" s="40">
        <v>0.34636519999999998</v>
      </c>
      <c r="D115" s="40">
        <v>0.1268425</v>
      </c>
      <c r="E115" s="40"/>
    </row>
    <row r="116" spans="1:5" ht="15.6" x14ac:dyDescent="0.3">
      <c r="A116" s="19">
        <v>1911</v>
      </c>
      <c r="B116" s="40"/>
      <c r="C116" s="40"/>
      <c r="D116" s="40"/>
      <c r="E116" s="40"/>
    </row>
    <row r="117" spans="1:5" ht="15.6" x14ac:dyDescent="0.3">
      <c r="A117" s="19">
        <v>1912</v>
      </c>
      <c r="B117" s="40"/>
      <c r="C117" s="40"/>
      <c r="D117" s="40"/>
      <c r="E117" s="40"/>
    </row>
    <row r="118" spans="1:5" ht="15.6" x14ac:dyDescent="0.3">
      <c r="A118" s="19">
        <v>1913</v>
      </c>
      <c r="B118" s="40"/>
      <c r="C118" s="40"/>
      <c r="D118" s="40"/>
      <c r="E118" s="40"/>
    </row>
    <row r="119" spans="1:5" ht="15.6" x14ac:dyDescent="0.3">
      <c r="A119" s="19">
        <v>1914</v>
      </c>
      <c r="B119" s="40"/>
      <c r="C119" s="40"/>
      <c r="D119" s="40"/>
      <c r="E119" s="40"/>
    </row>
    <row r="120" spans="1:5" ht="15.6" x14ac:dyDescent="0.3">
      <c r="A120" s="19">
        <v>1915</v>
      </c>
      <c r="B120" s="40">
        <v>0.49762983333333333</v>
      </c>
      <c r="C120" s="40">
        <v>0.36470023333333335</v>
      </c>
      <c r="D120" s="40">
        <v>0.13766993333333336</v>
      </c>
      <c r="E120" s="40"/>
    </row>
    <row r="121" spans="1:5" ht="15.6" x14ac:dyDescent="0.3">
      <c r="A121" s="19">
        <v>1916</v>
      </c>
      <c r="B121" s="40"/>
      <c r="C121" s="40"/>
      <c r="D121" s="40"/>
      <c r="E121" s="40"/>
    </row>
    <row r="122" spans="1:5" ht="15.6" x14ac:dyDescent="0.3">
      <c r="A122" s="19">
        <v>1917</v>
      </c>
      <c r="B122" s="40"/>
      <c r="C122" s="40"/>
      <c r="D122" s="40"/>
      <c r="E122" s="40"/>
    </row>
    <row r="123" spans="1:5" ht="15.6" x14ac:dyDescent="0.3">
      <c r="A123" s="19">
        <v>1918</v>
      </c>
      <c r="B123" s="40"/>
      <c r="C123" s="40"/>
      <c r="D123" s="40"/>
      <c r="E123" s="40"/>
    </row>
    <row r="124" spans="1:5" ht="15.6" x14ac:dyDescent="0.3">
      <c r="A124" s="19">
        <v>1919</v>
      </c>
      <c r="B124" s="40"/>
      <c r="C124" s="40"/>
      <c r="D124" s="40"/>
      <c r="E124" s="40"/>
    </row>
    <row r="125" spans="1:5" ht="15.6" x14ac:dyDescent="0.3">
      <c r="A125" s="19">
        <v>1920</v>
      </c>
      <c r="B125" s="40">
        <v>0.47386689999999998</v>
      </c>
      <c r="C125" s="40">
        <v>0.38083290000000003</v>
      </c>
      <c r="D125" s="40">
        <v>0.14530019999999999</v>
      </c>
      <c r="E125" s="40"/>
    </row>
    <row r="126" spans="1:5" ht="15.6" x14ac:dyDescent="0.3">
      <c r="A126" s="19">
        <v>1921</v>
      </c>
      <c r="B126" s="40"/>
      <c r="C126" s="40"/>
      <c r="D126" s="40"/>
      <c r="E126" s="40"/>
    </row>
    <row r="127" spans="1:5" ht="15.6" x14ac:dyDescent="0.3">
      <c r="A127" s="19">
        <v>1922</v>
      </c>
      <c r="B127" s="40"/>
      <c r="C127" s="40"/>
      <c r="D127" s="40"/>
      <c r="E127" s="40"/>
    </row>
    <row r="128" spans="1:5" ht="15.6" x14ac:dyDescent="0.3">
      <c r="A128" s="19">
        <v>1923</v>
      </c>
      <c r="B128" s="40"/>
      <c r="C128" s="40"/>
      <c r="D128" s="40"/>
      <c r="E128" s="40"/>
    </row>
    <row r="129" spans="1:5" ht="15.6" x14ac:dyDescent="0.3">
      <c r="A129" s="19">
        <v>1924</v>
      </c>
      <c r="B129" s="40"/>
      <c r="C129" s="40"/>
      <c r="D129" s="40"/>
      <c r="E129" s="40"/>
    </row>
    <row r="130" spans="1:5" ht="15.6" x14ac:dyDescent="0.3">
      <c r="A130" s="19">
        <v>1925</v>
      </c>
      <c r="B130" s="40">
        <v>0.47335900000000003</v>
      </c>
      <c r="C130" s="40">
        <v>0.3800192</v>
      </c>
      <c r="D130" s="40">
        <v>0.14662179999999997</v>
      </c>
      <c r="E130" s="40"/>
    </row>
    <row r="131" spans="1:5" ht="15.6" x14ac:dyDescent="0.3">
      <c r="A131" s="19">
        <v>1926</v>
      </c>
      <c r="B131" s="40"/>
      <c r="C131" s="40"/>
      <c r="D131" s="40"/>
      <c r="E131" s="40"/>
    </row>
    <row r="132" spans="1:5" ht="15.6" x14ac:dyDescent="0.3">
      <c r="A132" s="19">
        <v>1927</v>
      </c>
      <c r="B132" s="40"/>
      <c r="C132" s="40"/>
      <c r="D132" s="40"/>
      <c r="E132" s="40"/>
    </row>
    <row r="133" spans="1:5" ht="15.6" x14ac:dyDescent="0.3">
      <c r="A133" s="19">
        <v>1928</v>
      </c>
      <c r="B133" s="40"/>
      <c r="C133" s="40"/>
      <c r="D133" s="40"/>
      <c r="E133" s="40"/>
    </row>
    <row r="134" spans="1:5" ht="15.6" x14ac:dyDescent="0.3">
      <c r="A134" s="19">
        <v>1929</v>
      </c>
      <c r="B134" s="40"/>
      <c r="C134" s="40"/>
      <c r="D134" s="40"/>
      <c r="E134" s="40"/>
    </row>
    <row r="135" spans="1:5" ht="15.6" x14ac:dyDescent="0.3">
      <c r="A135" s="19">
        <v>1930</v>
      </c>
      <c r="B135" s="40">
        <v>0.44479974</v>
      </c>
      <c r="C135" s="40">
        <v>0.39627570000000001</v>
      </c>
      <c r="D135" s="40">
        <v>0.15892455999999999</v>
      </c>
      <c r="E135" s="40"/>
    </row>
    <row r="136" spans="1:5" ht="15.6" x14ac:dyDescent="0.3">
      <c r="A136" s="19">
        <v>1931</v>
      </c>
      <c r="B136" s="40"/>
      <c r="C136" s="40"/>
      <c r="D136" s="40"/>
      <c r="E136" s="40"/>
    </row>
    <row r="137" spans="1:5" ht="15.6" x14ac:dyDescent="0.3">
      <c r="A137" s="19">
        <v>1932</v>
      </c>
      <c r="B137" s="40"/>
      <c r="C137" s="40"/>
      <c r="D137" s="40"/>
      <c r="E137" s="40"/>
    </row>
    <row r="138" spans="1:5" ht="15.6" x14ac:dyDescent="0.3">
      <c r="A138" s="19">
        <v>1933</v>
      </c>
      <c r="B138" s="40"/>
      <c r="C138" s="40"/>
      <c r="D138" s="40"/>
      <c r="E138" s="40"/>
    </row>
    <row r="139" spans="1:5" ht="15.6" x14ac:dyDescent="0.3">
      <c r="A139" s="19">
        <v>1934</v>
      </c>
      <c r="B139" s="40"/>
      <c r="C139" s="40"/>
      <c r="D139" s="40"/>
      <c r="E139" s="40"/>
    </row>
    <row r="140" spans="1:5" ht="15.6" x14ac:dyDescent="0.3">
      <c r="A140" s="19">
        <v>1935</v>
      </c>
      <c r="B140" s="40">
        <v>0.44780893999999999</v>
      </c>
      <c r="C140" s="40">
        <v>0.39202429999999999</v>
      </c>
      <c r="D140" s="40">
        <v>0.16016675999999999</v>
      </c>
      <c r="E140" s="40"/>
    </row>
    <row r="141" spans="1:5" ht="15.6" x14ac:dyDescent="0.3">
      <c r="A141" s="19">
        <v>1936</v>
      </c>
      <c r="B141" s="40"/>
      <c r="C141" s="40"/>
      <c r="D141" s="40"/>
      <c r="E141" s="40"/>
    </row>
    <row r="142" spans="1:5" ht="15.6" x14ac:dyDescent="0.3">
      <c r="A142" s="19">
        <v>1937</v>
      </c>
      <c r="B142" s="40"/>
      <c r="C142" s="40"/>
      <c r="D142" s="40"/>
      <c r="E142" s="40"/>
    </row>
    <row r="143" spans="1:5" ht="15.6" x14ac:dyDescent="0.3">
      <c r="A143" s="19">
        <v>1938</v>
      </c>
      <c r="B143" s="40"/>
      <c r="C143" s="40"/>
      <c r="D143" s="40"/>
      <c r="E143" s="40"/>
    </row>
    <row r="144" spans="1:5" ht="15.6" x14ac:dyDescent="0.3">
      <c r="A144" s="19">
        <v>1939</v>
      </c>
      <c r="B144" s="40"/>
      <c r="C144" s="40"/>
      <c r="D144" s="40"/>
      <c r="E144" s="40"/>
    </row>
    <row r="145" spans="1:5" ht="15.6" x14ac:dyDescent="0.3">
      <c r="A145" s="19">
        <v>1940</v>
      </c>
      <c r="B145" s="40">
        <v>0.41288220000000003</v>
      </c>
      <c r="C145" s="40">
        <v>0.41321675999999991</v>
      </c>
      <c r="D145" s="40">
        <v>0.17390104000000001</v>
      </c>
      <c r="E145" s="40"/>
    </row>
    <row r="146" spans="1:5" ht="15.6" x14ac:dyDescent="0.3">
      <c r="A146" s="19">
        <v>1941</v>
      </c>
      <c r="B146" s="40"/>
      <c r="C146" s="40"/>
      <c r="D146" s="40"/>
      <c r="E146" s="40"/>
    </row>
    <row r="147" spans="1:5" ht="15.6" x14ac:dyDescent="0.3">
      <c r="A147" s="19">
        <v>1942</v>
      </c>
      <c r="B147" s="40"/>
      <c r="C147" s="40"/>
      <c r="D147" s="40"/>
      <c r="E147" s="40"/>
    </row>
    <row r="148" spans="1:5" ht="15.6" x14ac:dyDescent="0.3">
      <c r="A148" s="19">
        <v>1943</v>
      </c>
      <c r="B148" s="40"/>
      <c r="C148" s="40"/>
      <c r="D148" s="40"/>
      <c r="E148" s="40"/>
    </row>
    <row r="149" spans="1:5" ht="15.6" x14ac:dyDescent="0.3">
      <c r="A149" s="19">
        <v>1944</v>
      </c>
      <c r="B149" s="40"/>
      <c r="C149" s="40"/>
      <c r="D149" s="40"/>
      <c r="E149" s="40"/>
    </row>
    <row r="150" spans="1:5" ht="15.6" x14ac:dyDescent="0.3">
      <c r="A150" s="19">
        <v>1945</v>
      </c>
      <c r="B150" s="40">
        <v>0.33607338000000003</v>
      </c>
      <c r="C150" s="40">
        <v>0.46230631999999999</v>
      </c>
      <c r="D150" s="40">
        <v>0.2016203</v>
      </c>
      <c r="E150" s="40"/>
    </row>
    <row r="151" spans="1:5" ht="15.6" x14ac:dyDescent="0.3">
      <c r="A151" s="19">
        <v>1946</v>
      </c>
      <c r="B151" s="40"/>
      <c r="C151" s="40"/>
      <c r="D151" s="40"/>
      <c r="E151" s="40"/>
    </row>
    <row r="152" spans="1:5" ht="15.6" x14ac:dyDescent="0.3">
      <c r="A152" s="19">
        <v>1947</v>
      </c>
      <c r="B152" s="40"/>
      <c r="C152" s="40"/>
      <c r="D152" s="40"/>
      <c r="E152" s="40"/>
    </row>
    <row r="153" spans="1:5" ht="15.6" x14ac:dyDescent="0.3">
      <c r="A153" s="19">
        <v>1948</v>
      </c>
      <c r="B153" s="40"/>
      <c r="C153" s="40"/>
      <c r="D153" s="40"/>
      <c r="E153" s="40"/>
    </row>
    <row r="154" spans="1:5" ht="15.6" x14ac:dyDescent="0.3">
      <c r="A154" s="19">
        <v>1949</v>
      </c>
      <c r="B154" s="40"/>
      <c r="C154" s="40"/>
      <c r="D154" s="40"/>
      <c r="E154" s="40"/>
    </row>
    <row r="155" spans="1:5" ht="15.6" x14ac:dyDescent="0.3">
      <c r="A155" s="19">
        <v>1950</v>
      </c>
      <c r="B155" s="40">
        <v>0.34273102</v>
      </c>
      <c r="C155" s="40">
        <v>0.45899896000000001</v>
      </c>
      <c r="D155" s="40">
        <v>0.19827001999999999</v>
      </c>
      <c r="E155" s="40"/>
    </row>
    <row r="156" spans="1:5" ht="15.6" x14ac:dyDescent="0.3">
      <c r="A156" s="19">
        <v>1951</v>
      </c>
      <c r="B156" s="40"/>
      <c r="C156" s="40"/>
      <c r="D156" s="40"/>
      <c r="E156" s="40"/>
    </row>
    <row r="157" spans="1:5" ht="15.6" x14ac:dyDescent="0.3">
      <c r="A157" s="19">
        <v>1952</v>
      </c>
      <c r="B157" s="40"/>
      <c r="C157" s="40"/>
      <c r="D157" s="40"/>
      <c r="E157" s="40"/>
    </row>
    <row r="158" spans="1:5" ht="15.6" x14ac:dyDescent="0.3">
      <c r="A158" s="19">
        <v>1953</v>
      </c>
      <c r="B158" s="40"/>
      <c r="C158" s="40"/>
      <c r="D158" s="40"/>
      <c r="E158" s="40"/>
    </row>
    <row r="159" spans="1:5" ht="15.6" x14ac:dyDescent="0.3">
      <c r="A159" s="19">
        <v>1954</v>
      </c>
      <c r="B159" s="40"/>
      <c r="C159" s="40"/>
      <c r="D159" s="40"/>
      <c r="E159" s="40"/>
    </row>
    <row r="160" spans="1:5" ht="15.6" x14ac:dyDescent="0.3">
      <c r="A160" s="19">
        <v>1955</v>
      </c>
      <c r="B160" s="40">
        <v>0.35906727999999999</v>
      </c>
      <c r="C160" s="40">
        <v>0.4476683199999999</v>
      </c>
      <c r="D160" s="40">
        <v>0.1932644</v>
      </c>
      <c r="E160" s="40"/>
    </row>
    <row r="161" spans="1:5" ht="15.6" x14ac:dyDescent="0.3">
      <c r="A161" s="19">
        <v>1956</v>
      </c>
      <c r="B161" s="40"/>
      <c r="C161" s="40"/>
      <c r="D161" s="40"/>
      <c r="E161" s="40"/>
    </row>
    <row r="162" spans="1:5" ht="15.6" x14ac:dyDescent="0.3">
      <c r="A162" s="19">
        <v>1957</v>
      </c>
      <c r="B162" s="40"/>
      <c r="C162" s="40"/>
      <c r="D162" s="40"/>
      <c r="E162" s="40"/>
    </row>
    <row r="163" spans="1:5" ht="15.6" x14ac:dyDescent="0.3">
      <c r="A163" s="19">
        <v>1958</v>
      </c>
      <c r="B163" s="40"/>
      <c r="C163" s="40"/>
      <c r="D163" s="40"/>
      <c r="E163" s="40"/>
    </row>
    <row r="164" spans="1:5" ht="15.6" x14ac:dyDescent="0.3">
      <c r="A164" s="19">
        <v>1959</v>
      </c>
      <c r="B164" s="40"/>
      <c r="C164" s="40"/>
      <c r="D164" s="40"/>
      <c r="E164" s="40"/>
    </row>
    <row r="165" spans="1:5" ht="15.6" x14ac:dyDescent="0.3">
      <c r="A165" s="19">
        <v>1960</v>
      </c>
      <c r="B165" s="40">
        <v>0.37167472000000001</v>
      </c>
      <c r="C165" s="40">
        <v>0.44026143999999989</v>
      </c>
      <c r="D165" s="40">
        <v>0.18806384000000001</v>
      </c>
      <c r="E165" s="40"/>
    </row>
    <row r="166" spans="1:5" ht="15.6" x14ac:dyDescent="0.3">
      <c r="A166" s="19">
        <v>1961</v>
      </c>
      <c r="B166" s="40"/>
      <c r="C166" s="40"/>
      <c r="D166" s="40"/>
      <c r="E166" s="40"/>
    </row>
    <row r="167" spans="1:5" ht="15.6" x14ac:dyDescent="0.3">
      <c r="A167" s="19">
        <v>1962</v>
      </c>
      <c r="B167" s="40"/>
      <c r="C167" s="40"/>
      <c r="D167" s="40"/>
      <c r="E167" s="40"/>
    </row>
    <row r="168" spans="1:5" ht="15.6" x14ac:dyDescent="0.3">
      <c r="A168" s="19">
        <v>1963</v>
      </c>
      <c r="B168" s="40"/>
      <c r="C168" s="40"/>
      <c r="D168" s="40"/>
      <c r="E168" s="40"/>
    </row>
    <row r="169" spans="1:5" ht="15.6" x14ac:dyDescent="0.3">
      <c r="A169" s="19">
        <v>1964</v>
      </c>
      <c r="B169" s="40"/>
      <c r="C169" s="40"/>
      <c r="D169" s="40"/>
      <c r="E169" s="40"/>
    </row>
    <row r="170" spans="1:5" ht="15.6" x14ac:dyDescent="0.3">
      <c r="A170" s="19">
        <v>1965</v>
      </c>
      <c r="B170" s="40">
        <v>0.37468783333333339</v>
      </c>
      <c r="C170" s="40">
        <v>0.44073046666666665</v>
      </c>
      <c r="D170" s="40">
        <v>0.18458169999999999</v>
      </c>
      <c r="E170" s="40"/>
    </row>
    <row r="171" spans="1:5" ht="15.6" x14ac:dyDescent="0.3">
      <c r="A171" s="19">
        <v>1966</v>
      </c>
      <c r="B171" s="40"/>
      <c r="C171" s="40"/>
      <c r="D171" s="40"/>
      <c r="E171" s="40"/>
    </row>
    <row r="172" spans="1:5" ht="15.6" x14ac:dyDescent="0.3">
      <c r="A172" s="19">
        <v>1967</v>
      </c>
      <c r="B172" s="40"/>
      <c r="C172" s="40"/>
      <c r="D172" s="40"/>
      <c r="E172" s="40"/>
    </row>
    <row r="173" spans="1:5" ht="15.6" x14ac:dyDescent="0.3">
      <c r="A173" s="19">
        <v>1968</v>
      </c>
      <c r="B173" s="40"/>
      <c r="C173" s="40"/>
      <c r="D173" s="40"/>
      <c r="E173" s="40"/>
    </row>
    <row r="174" spans="1:5" ht="15.6" x14ac:dyDescent="0.3">
      <c r="A174" s="19">
        <v>1969</v>
      </c>
      <c r="B174" s="40"/>
      <c r="C174" s="40"/>
      <c r="D174" s="40"/>
      <c r="E174" s="40"/>
    </row>
    <row r="175" spans="1:5" ht="15.6" x14ac:dyDescent="0.3">
      <c r="A175" s="19">
        <v>1970</v>
      </c>
      <c r="B175" s="40">
        <v>0.3589864166666667</v>
      </c>
      <c r="C175" s="40">
        <v>0.45037523333333329</v>
      </c>
      <c r="D175" s="40">
        <v>0.19063834999999998</v>
      </c>
      <c r="E175" s="40"/>
    </row>
    <row r="176" spans="1:5" ht="15.6" x14ac:dyDescent="0.3">
      <c r="A176" s="19">
        <v>1971</v>
      </c>
      <c r="B176" s="40"/>
      <c r="C176" s="40"/>
      <c r="D176" s="40"/>
      <c r="E176" s="40"/>
    </row>
    <row r="177" spans="1:5" ht="15.6" x14ac:dyDescent="0.3">
      <c r="A177" s="19">
        <v>1972</v>
      </c>
      <c r="B177" s="40"/>
      <c r="C177" s="40"/>
      <c r="D177" s="40"/>
      <c r="E177" s="40"/>
    </row>
    <row r="178" spans="1:5" ht="15.6" x14ac:dyDescent="0.3">
      <c r="A178" s="19">
        <v>1973</v>
      </c>
      <c r="B178" s="40"/>
      <c r="C178" s="40"/>
      <c r="D178" s="40"/>
      <c r="E178" s="40"/>
    </row>
    <row r="179" spans="1:5" ht="15.6" x14ac:dyDescent="0.3">
      <c r="A179" s="19">
        <v>1974</v>
      </c>
      <c r="B179" s="40"/>
      <c r="C179" s="40"/>
      <c r="D179" s="40"/>
      <c r="E179" s="40"/>
    </row>
    <row r="180" spans="1:5" ht="15.6" x14ac:dyDescent="0.3">
      <c r="A180" s="19">
        <v>1975</v>
      </c>
      <c r="B180" s="40">
        <v>0.33761508333333334</v>
      </c>
      <c r="C180" s="40">
        <v>0.45805425</v>
      </c>
      <c r="D180" s="40">
        <v>0.20433066666666666</v>
      </c>
      <c r="E180" s="40"/>
    </row>
    <row r="181" spans="1:5" ht="15.6" x14ac:dyDescent="0.3">
      <c r="A181" s="19">
        <v>1976</v>
      </c>
      <c r="B181" s="40"/>
      <c r="C181" s="40"/>
      <c r="D181" s="40"/>
      <c r="E181" s="40"/>
    </row>
    <row r="182" spans="1:5" ht="15.6" x14ac:dyDescent="0.3">
      <c r="A182" s="19">
        <v>1977</v>
      </c>
      <c r="B182" s="40"/>
      <c r="C182" s="40"/>
      <c r="D182" s="40"/>
      <c r="E182" s="40"/>
    </row>
    <row r="183" spans="1:5" ht="15.6" x14ac:dyDescent="0.3">
      <c r="A183" s="19">
        <v>1978</v>
      </c>
      <c r="B183" s="40"/>
      <c r="C183" s="40"/>
      <c r="D183" s="40"/>
      <c r="E183" s="40"/>
    </row>
    <row r="184" spans="1:5" ht="15.6" x14ac:dyDescent="0.3">
      <c r="A184" s="19">
        <v>1979</v>
      </c>
      <c r="B184" s="40"/>
      <c r="C184" s="40"/>
      <c r="D184" s="40"/>
      <c r="E184" s="40"/>
    </row>
    <row r="185" spans="1:5" ht="15.6" x14ac:dyDescent="0.3">
      <c r="A185" s="19">
        <v>1980</v>
      </c>
      <c r="B185" s="40">
        <v>0.31635075000000001</v>
      </c>
      <c r="C185" s="40">
        <v>0.4606991333333334</v>
      </c>
      <c r="D185" s="40">
        <v>0.22295011666666664</v>
      </c>
      <c r="E185" s="40"/>
    </row>
    <row r="186" spans="1:5" ht="15.6" x14ac:dyDescent="0.3">
      <c r="A186" s="19">
        <v>1981</v>
      </c>
      <c r="B186" s="40"/>
      <c r="C186" s="40"/>
      <c r="D186" s="40"/>
      <c r="E186" s="40"/>
    </row>
    <row r="187" spans="1:5" ht="15.6" x14ac:dyDescent="0.3">
      <c r="A187" s="19">
        <v>1982</v>
      </c>
      <c r="B187" s="40"/>
      <c r="C187" s="40"/>
      <c r="D187" s="40"/>
      <c r="E187" s="40"/>
    </row>
    <row r="188" spans="1:5" ht="15.6" x14ac:dyDescent="0.3">
      <c r="A188" s="19">
        <v>1983</v>
      </c>
      <c r="B188" s="40"/>
      <c r="C188" s="40"/>
      <c r="D188" s="40"/>
      <c r="E188" s="40"/>
    </row>
    <row r="189" spans="1:5" ht="15.6" x14ac:dyDescent="0.3">
      <c r="A189" s="19">
        <v>1984</v>
      </c>
      <c r="B189" s="40"/>
      <c r="C189" s="40"/>
      <c r="D189" s="40"/>
      <c r="E189" s="40"/>
    </row>
    <row r="190" spans="1:5" ht="15.6" x14ac:dyDescent="0.3">
      <c r="A190" s="19">
        <v>1985</v>
      </c>
      <c r="B190" s="40">
        <v>0.30542379999999997</v>
      </c>
      <c r="C190" s="40">
        <v>0.46794555999999987</v>
      </c>
      <c r="D190" s="40">
        <v>0.22663063999999999</v>
      </c>
      <c r="E190" s="40"/>
    </row>
    <row r="191" spans="1:5" ht="15.6" x14ac:dyDescent="0.3">
      <c r="A191" s="19">
        <v>1986</v>
      </c>
      <c r="B191" s="40"/>
      <c r="C191" s="40"/>
      <c r="D191" s="40"/>
      <c r="E191" s="40"/>
    </row>
    <row r="192" spans="1:5" ht="15.6" x14ac:dyDescent="0.3">
      <c r="A192" s="19">
        <v>1987</v>
      </c>
      <c r="B192" s="40"/>
      <c r="C192" s="40"/>
      <c r="D192" s="40"/>
      <c r="E192" s="40"/>
    </row>
    <row r="193" spans="1:5" ht="15.6" x14ac:dyDescent="0.3">
      <c r="A193" s="19">
        <v>1988</v>
      </c>
      <c r="B193" s="40"/>
      <c r="C193" s="40"/>
      <c r="D193" s="40"/>
      <c r="E193" s="40"/>
    </row>
    <row r="194" spans="1:5" ht="15.6" x14ac:dyDescent="0.3">
      <c r="A194" s="19">
        <v>1989</v>
      </c>
      <c r="B194" s="40"/>
      <c r="C194" s="40"/>
      <c r="D194" s="40"/>
      <c r="E194" s="40"/>
    </row>
    <row r="195" spans="1:5" ht="15.6" x14ac:dyDescent="0.3">
      <c r="A195" s="19">
        <v>1990</v>
      </c>
      <c r="B195" s="40">
        <v>0.32195532000000004</v>
      </c>
      <c r="C195" s="40">
        <v>0.46215671999999997</v>
      </c>
      <c r="D195" s="40">
        <v>0.21588795999999996</v>
      </c>
      <c r="E195" s="40"/>
    </row>
    <row r="196" spans="1:5" ht="15.6" x14ac:dyDescent="0.3">
      <c r="A196" s="19">
        <v>1991</v>
      </c>
      <c r="B196" s="40"/>
      <c r="C196" s="40"/>
      <c r="D196" s="40"/>
      <c r="E196" s="40"/>
    </row>
    <row r="197" spans="1:5" ht="15.6" x14ac:dyDescent="0.3">
      <c r="A197" s="19">
        <v>1992</v>
      </c>
      <c r="B197" s="40"/>
      <c r="C197" s="40"/>
      <c r="D197" s="40"/>
      <c r="E197" s="40"/>
    </row>
    <row r="198" spans="1:5" ht="15.6" x14ac:dyDescent="0.3">
      <c r="A198" s="19">
        <v>1993</v>
      </c>
      <c r="B198" s="40"/>
      <c r="C198" s="40"/>
      <c r="D198" s="40"/>
      <c r="E198" s="40"/>
    </row>
    <row r="199" spans="1:5" ht="15.6" x14ac:dyDescent="0.3">
      <c r="A199" s="19">
        <v>1994</v>
      </c>
      <c r="B199" s="40"/>
      <c r="C199" s="40"/>
      <c r="D199" s="40"/>
      <c r="E199" s="40"/>
    </row>
    <row r="200" spans="1:5" ht="15.6" x14ac:dyDescent="0.3">
      <c r="A200" s="19">
        <v>1995</v>
      </c>
      <c r="B200" s="40">
        <v>0.31986471999999999</v>
      </c>
      <c r="C200" s="40">
        <v>0.46835639999999995</v>
      </c>
      <c r="D200" s="40">
        <v>0.21177888</v>
      </c>
      <c r="E200" s="40"/>
    </row>
    <row r="201" spans="1:5" ht="15.6" x14ac:dyDescent="0.3">
      <c r="A201" s="19">
        <v>1996</v>
      </c>
      <c r="B201" s="40"/>
      <c r="C201" s="40"/>
      <c r="D201" s="40"/>
      <c r="E201" s="40"/>
    </row>
    <row r="202" spans="1:5" ht="15.6" x14ac:dyDescent="0.3">
      <c r="A202" s="19">
        <v>1997</v>
      </c>
      <c r="B202" s="40"/>
      <c r="C202" s="40"/>
      <c r="D202" s="40"/>
      <c r="E202" s="40"/>
    </row>
    <row r="203" spans="1:5" ht="15.6" x14ac:dyDescent="0.3">
      <c r="A203" s="19">
        <v>1998</v>
      </c>
      <c r="B203" s="40"/>
      <c r="C203" s="40"/>
      <c r="D203" s="40"/>
      <c r="E203" s="40"/>
    </row>
    <row r="204" spans="1:5" ht="15.6" x14ac:dyDescent="0.3">
      <c r="A204" s="19">
        <v>1999</v>
      </c>
      <c r="B204" s="40"/>
      <c r="C204" s="40"/>
      <c r="D204" s="40"/>
      <c r="E204" s="40"/>
    </row>
    <row r="205" spans="1:5" ht="15.6" x14ac:dyDescent="0.3">
      <c r="A205" s="19">
        <v>2000</v>
      </c>
      <c r="B205" s="40">
        <v>0.33253573333333336</v>
      </c>
      <c r="C205" s="40">
        <v>0.44977438333333325</v>
      </c>
      <c r="D205" s="40">
        <v>0.21768988333333336</v>
      </c>
      <c r="E205" s="40"/>
    </row>
    <row r="206" spans="1:5" ht="15.6" x14ac:dyDescent="0.3">
      <c r="A206" s="19">
        <v>2001</v>
      </c>
      <c r="B206" s="40"/>
      <c r="C206" s="40"/>
      <c r="D206" s="40"/>
      <c r="E206" s="40"/>
    </row>
    <row r="207" spans="1:5" ht="15.6" x14ac:dyDescent="0.3">
      <c r="A207" s="19">
        <v>2002</v>
      </c>
      <c r="B207" s="40"/>
      <c r="C207" s="40"/>
      <c r="D207" s="40"/>
      <c r="E207" s="40"/>
    </row>
    <row r="208" spans="1:5" ht="15.6" x14ac:dyDescent="0.3">
      <c r="A208" s="19">
        <v>2003</v>
      </c>
      <c r="B208" s="40"/>
      <c r="C208" s="40"/>
      <c r="D208" s="40"/>
      <c r="E208" s="40"/>
    </row>
    <row r="209" spans="1:5" ht="15.6" x14ac:dyDescent="0.3">
      <c r="A209" s="19">
        <v>2004</v>
      </c>
      <c r="B209" s="40"/>
      <c r="C209" s="40"/>
      <c r="D209" s="40"/>
      <c r="E209" s="40"/>
    </row>
    <row r="210" spans="1:5" ht="15.6" x14ac:dyDescent="0.3">
      <c r="A210" s="19">
        <v>2005</v>
      </c>
      <c r="B210" s="40">
        <v>0.33443195999999997</v>
      </c>
      <c r="C210" s="40">
        <v>0.44639060000000008</v>
      </c>
      <c r="D210" s="40">
        <v>0.21917744</v>
      </c>
      <c r="E210" s="40"/>
    </row>
    <row r="211" spans="1:5" ht="15.6" x14ac:dyDescent="0.3">
      <c r="A211" s="19">
        <v>2006</v>
      </c>
      <c r="B211" s="40"/>
      <c r="C211" s="40"/>
      <c r="D211" s="40"/>
      <c r="E211" s="40"/>
    </row>
    <row r="212" spans="1:5" ht="15.6" x14ac:dyDescent="0.3">
      <c r="A212" s="19">
        <v>2007</v>
      </c>
      <c r="B212" s="40"/>
      <c r="C212" s="40"/>
      <c r="D212" s="40"/>
      <c r="E212" s="40"/>
    </row>
    <row r="213" spans="1:5" ht="15.6" x14ac:dyDescent="0.3">
      <c r="A213" s="19">
        <v>2008</v>
      </c>
      <c r="B213" s="40"/>
      <c r="C213" s="40"/>
      <c r="D213" s="40"/>
      <c r="E213" s="40"/>
    </row>
    <row r="214" spans="1:5" ht="15.6" x14ac:dyDescent="0.3">
      <c r="A214" s="19">
        <v>2009</v>
      </c>
      <c r="B214" s="40"/>
      <c r="C214" s="40"/>
      <c r="D214" s="40"/>
      <c r="E214" s="40"/>
    </row>
    <row r="215" spans="1:5" ht="15.6" x14ac:dyDescent="0.3">
      <c r="A215" s="19">
        <v>2010</v>
      </c>
      <c r="B215" s="40">
        <v>0.32791653999999998</v>
      </c>
      <c r="C215" s="40">
        <v>0.44872098000000005</v>
      </c>
      <c r="D215" s="40">
        <v>0.22336247999999997</v>
      </c>
      <c r="E215" s="40"/>
    </row>
    <row r="216" spans="1:5" ht="15.6" x14ac:dyDescent="0.3">
      <c r="A216" s="19">
        <v>2011</v>
      </c>
      <c r="B216" s="40"/>
      <c r="C216" s="40"/>
      <c r="D216" s="40"/>
      <c r="E216" s="40"/>
    </row>
    <row r="217" spans="1:5" ht="15.6" x14ac:dyDescent="0.3">
      <c r="A217" s="19">
        <v>2012</v>
      </c>
      <c r="B217" s="40"/>
      <c r="C217" s="40"/>
      <c r="D217" s="40"/>
      <c r="E217" s="40"/>
    </row>
    <row r="218" spans="1:5" ht="15.6" x14ac:dyDescent="0.3">
      <c r="A218" s="19">
        <v>2013</v>
      </c>
      <c r="B218" s="40"/>
      <c r="C218" s="40"/>
      <c r="D218" s="40"/>
      <c r="E218" s="40"/>
    </row>
    <row r="219" spans="1:5" ht="15.6" x14ac:dyDescent="0.3">
      <c r="A219" s="19">
        <v>2014</v>
      </c>
      <c r="B219" s="40"/>
      <c r="C219" s="40"/>
      <c r="D219" s="40"/>
      <c r="E219" s="40"/>
    </row>
    <row r="220" spans="1:5" ht="15.6" x14ac:dyDescent="0.3">
      <c r="A220" s="19">
        <v>2015</v>
      </c>
      <c r="B220" s="40">
        <v>0.32663972000000002</v>
      </c>
      <c r="C220" s="40">
        <v>0.44990054000000007</v>
      </c>
      <c r="D220" s="40">
        <v>0.22345974000000002</v>
      </c>
      <c r="E220" s="40"/>
    </row>
    <row r="221" spans="1:5" ht="15.6" x14ac:dyDescent="0.3">
      <c r="A221" s="19">
        <v>2016</v>
      </c>
      <c r="B221" s="40"/>
      <c r="C221" s="40"/>
      <c r="D221" s="40"/>
      <c r="E221" s="40"/>
    </row>
    <row r="222" spans="1:5" ht="15.6" x14ac:dyDescent="0.3">
      <c r="A222" s="19">
        <v>2017</v>
      </c>
      <c r="B222" s="40"/>
      <c r="C222" s="40"/>
      <c r="D222" s="40"/>
      <c r="E222" s="40"/>
    </row>
    <row r="223" spans="1:5" ht="15.6" x14ac:dyDescent="0.3">
      <c r="A223" s="19">
        <v>2018</v>
      </c>
      <c r="B223" s="40"/>
      <c r="C223" s="40"/>
      <c r="D223" s="40"/>
      <c r="E223" s="40"/>
    </row>
    <row r="224" spans="1:5" ht="15.6" x14ac:dyDescent="0.3">
      <c r="A224" s="19">
        <v>2019</v>
      </c>
      <c r="B224" s="40"/>
      <c r="C224" s="40"/>
      <c r="D224" s="40"/>
      <c r="E224" s="40"/>
    </row>
    <row r="225" spans="1:5" ht="15.6" x14ac:dyDescent="0.3">
      <c r="A225" s="19">
        <v>2020</v>
      </c>
      <c r="B225" s="40">
        <v>0.32963972000000002</v>
      </c>
      <c r="C225" s="40">
        <v>0.44790054000000001</v>
      </c>
      <c r="D225" s="40">
        <v>0.22245973999999999</v>
      </c>
      <c r="E225" s="4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workbookViewId="0">
      <pane xSplit="1" ySplit="6" topLeftCell="B7" activePane="bottomRight" state="frozen"/>
      <selection pane="topRight" activeCell="B1" sqref="B1"/>
      <selection pane="bottomLeft" activeCell="A7" sqref="A7"/>
      <selection pane="bottomRight"/>
    </sheetView>
  </sheetViews>
  <sheetFormatPr baseColWidth="10" defaultRowHeight="14.4" x14ac:dyDescent="0.3"/>
  <cols>
    <col min="2" max="4" width="12.77734375" customWidth="1"/>
  </cols>
  <sheetData>
    <row r="1" spans="1:6" ht="15.6" x14ac:dyDescent="0.3">
      <c r="A1" s="2" t="s">
        <v>125</v>
      </c>
    </row>
    <row r="2" spans="1:6" ht="15.6" x14ac:dyDescent="0.3">
      <c r="A2" s="19" t="s">
        <v>131</v>
      </c>
    </row>
    <row r="4" spans="1:6" ht="15" thickBot="1" x14ac:dyDescent="0.35"/>
    <row r="5" spans="1:6" ht="30.6" customHeight="1" thickTop="1" x14ac:dyDescent="0.3">
      <c r="B5" s="401" t="s">
        <v>126</v>
      </c>
      <c r="C5" s="402"/>
      <c r="D5" s="402"/>
      <c r="E5" s="402"/>
      <c r="F5" s="403"/>
    </row>
    <row r="6" spans="1:6" ht="48.6" customHeight="1" x14ac:dyDescent="0.3">
      <c r="A6" s="19"/>
      <c r="B6" s="55" t="s">
        <v>127</v>
      </c>
      <c r="C6" s="56" t="s">
        <v>29</v>
      </c>
      <c r="D6" s="56" t="s">
        <v>128</v>
      </c>
      <c r="E6" s="56" t="s">
        <v>129</v>
      </c>
      <c r="F6" s="57" t="s">
        <v>130</v>
      </c>
    </row>
    <row r="7" spans="1:6" ht="15.6" x14ac:dyDescent="0.3">
      <c r="A7" s="19">
        <v>1500</v>
      </c>
      <c r="B7" s="91">
        <v>1.5293836978131219</v>
      </c>
      <c r="C7" s="92">
        <v>2.6370004120313144</v>
      </c>
      <c r="D7" s="92"/>
      <c r="E7" s="92"/>
      <c r="F7" s="93"/>
    </row>
    <row r="8" spans="1:6" ht="15.6" x14ac:dyDescent="0.3">
      <c r="A8" s="19">
        <f>A7+10</f>
        <v>1510</v>
      </c>
      <c r="B8" s="91"/>
      <c r="C8" s="92"/>
      <c r="D8" s="92"/>
      <c r="E8" s="92"/>
      <c r="F8" s="94"/>
    </row>
    <row r="9" spans="1:6" ht="15.6" x14ac:dyDescent="0.3">
      <c r="A9" s="19">
        <f t="shared" ref="A9:A42" si="0">A8+10</f>
        <v>1520</v>
      </c>
      <c r="B9" s="91"/>
      <c r="C9" s="92"/>
      <c r="D9" s="92"/>
      <c r="E9" s="92"/>
      <c r="F9" s="94"/>
    </row>
    <row r="10" spans="1:6" ht="15.6" x14ac:dyDescent="0.3">
      <c r="A10" s="19">
        <f t="shared" si="0"/>
        <v>1530</v>
      </c>
      <c r="B10" s="91"/>
      <c r="C10" s="92"/>
      <c r="D10" s="92"/>
      <c r="E10" s="92"/>
      <c r="F10" s="94"/>
    </row>
    <row r="11" spans="1:6" ht="15.6" x14ac:dyDescent="0.3">
      <c r="A11" s="19">
        <f t="shared" si="0"/>
        <v>1540</v>
      </c>
      <c r="B11" s="91"/>
      <c r="C11" s="92"/>
      <c r="D11" s="92"/>
      <c r="E11" s="92"/>
      <c r="F11" s="94"/>
    </row>
    <row r="12" spans="1:6" ht="15.6" x14ac:dyDescent="0.3">
      <c r="A12" s="19">
        <f t="shared" si="0"/>
        <v>1550</v>
      </c>
      <c r="B12" s="91">
        <v>2.6848193222358803</v>
      </c>
      <c r="C12" s="92">
        <v>3.1724403609644143</v>
      </c>
      <c r="D12" s="92"/>
      <c r="E12" s="92">
        <v>1.6899874615520845</v>
      </c>
      <c r="F12" s="93">
        <v>2.5</v>
      </c>
    </row>
    <row r="13" spans="1:6" ht="15.6" x14ac:dyDescent="0.3">
      <c r="A13" s="19">
        <f t="shared" si="0"/>
        <v>1560</v>
      </c>
      <c r="B13" s="91"/>
      <c r="C13" s="92"/>
      <c r="D13" s="92"/>
      <c r="E13" s="92"/>
      <c r="F13" s="94"/>
    </row>
    <row r="14" spans="1:6" ht="15.6" x14ac:dyDescent="0.3">
      <c r="A14" s="19">
        <f t="shared" si="0"/>
        <v>1570</v>
      </c>
      <c r="B14" s="91"/>
      <c r="C14" s="92"/>
      <c r="D14" s="92"/>
      <c r="E14" s="92"/>
      <c r="F14" s="94"/>
    </row>
    <row r="15" spans="1:6" ht="15.6" x14ac:dyDescent="0.3">
      <c r="A15" s="19">
        <f t="shared" si="0"/>
        <v>1580</v>
      </c>
      <c r="B15" s="91"/>
      <c r="C15" s="92"/>
      <c r="D15" s="92"/>
      <c r="E15" s="92"/>
      <c r="F15" s="94"/>
    </row>
    <row r="16" spans="1:6" ht="15.6" x14ac:dyDescent="0.3">
      <c r="A16" s="19">
        <f t="shared" si="0"/>
        <v>1590</v>
      </c>
      <c r="B16" s="91"/>
      <c r="C16" s="92"/>
      <c r="D16" s="92"/>
      <c r="E16" s="92"/>
      <c r="F16" s="94"/>
    </row>
    <row r="17" spans="1:6" ht="15.6" x14ac:dyDescent="0.3">
      <c r="A17" s="19">
        <f t="shared" si="0"/>
        <v>1600</v>
      </c>
      <c r="B17" s="91">
        <v>2.6158442376404771</v>
      </c>
      <c r="C17" s="92">
        <v>3.0101645946608331</v>
      </c>
      <c r="D17" s="92">
        <v>0.96271733885666799</v>
      </c>
      <c r="E17" s="92">
        <v>1.4406835198711967</v>
      </c>
      <c r="F17" s="94"/>
    </row>
    <row r="18" spans="1:6" ht="15.6" x14ac:dyDescent="0.3">
      <c r="A18" s="19">
        <f t="shared" si="0"/>
        <v>1610</v>
      </c>
      <c r="B18" s="91"/>
      <c r="C18" s="92"/>
      <c r="D18" s="92"/>
      <c r="E18" s="92"/>
      <c r="F18" s="94"/>
    </row>
    <row r="19" spans="1:6" ht="15.6" x14ac:dyDescent="0.3">
      <c r="A19" s="19">
        <f t="shared" si="0"/>
        <v>1620</v>
      </c>
      <c r="B19" s="91"/>
      <c r="C19" s="92"/>
      <c r="D19" s="92"/>
      <c r="E19" s="92"/>
      <c r="F19" s="94"/>
    </row>
    <row r="20" spans="1:6" ht="15.6" x14ac:dyDescent="0.3">
      <c r="A20" s="19">
        <f t="shared" si="0"/>
        <v>1630</v>
      </c>
      <c r="B20" s="91"/>
      <c r="C20" s="92"/>
      <c r="D20" s="92"/>
      <c r="E20" s="92"/>
      <c r="F20" s="94"/>
    </row>
    <row r="21" spans="1:6" ht="15.6" x14ac:dyDescent="0.3">
      <c r="A21" s="19">
        <f t="shared" si="0"/>
        <v>1640</v>
      </c>
      <c r="B21" s="91"/>
      <c r="C21" s="92"/>
      <c r="D21" s="92"/>
      <c r="E21" s="92"/>
      <c r="F21" s="94"/>
    </row>
    <row r="22" spans="1:6" ht="15.6" x14ac:dyDescent="0.3">
      <c r="A22" s="19">
        <f t="shared" si="0"/>
        <v>1650</v>
      </c>
      <c r="B22" s="91">
        <v>4.1701036013813528</v>
      </c>
      <c r="C22" s="92">
        <v>6</v>
      </c>
      <c r="D22" s="92">
        <v>2.036631881189563</v>
      </c>
      <c r="E22" s="92">
        <v>1.7147640810453046</v>
      </c>
      <c r="F22" s="93">
        <v>3.75</v>
      </c>
    </row>
    <row r="23" spans="1:6" ht="15.6" x14ac:dyDescent="0.3">
      <c r="A23" s="19">
        <f t="shared" si="0"/>
        <v>1660</v>
      </c>
      <c r="B23" s="91"/>
      <c r="C23" s="92"/>
      <c r="D23" s="92"/>
      <c r="E23" s="92"/>
      <c r="F23" s="94"/>
    </row>
    <row r="24" spans="1:6" ht="15.6" x14ac:dyDescent="0.3">
      <c r="A24" s="19">
        <f t="shared" si="0"/>
        <v>1670</v>
      </c>
      <c r="B24" s="91"/>
      <c r="C24" s="92"/>
      <c r="D24" s="92"/>
      <c r="E24" s="92"/>
      <c r="F24" s="94"/>
    </row>
    <row r="25" spans="1:6" ht="15.6" x14ac:dyDescent="0.3">
      <c r="A25" s="19">
        <f t="shared" si="0"/>
        <v>1680</v>
      </c>
      <c r="B25" s="91"/>
      <c r="C25" s="92"/>
      <c r="D25" s="92"/>
      <c r="E25" s="92"/>
      <c r="F25" s="94"/>
    </row>
    <row r="26" spans="1:6" ht="15.6" x14ac:dyDescent="0.3">
      <c r="A26" s="19">
        <f t="shared" si="0"/>
        <v>1690</v>
      </c>
      <c r="B26" s="91"/>
      <c r="C26" s="92"/>
      <c r="D26" s="92"/>
      <c r="E26" s="92"/>
      <c r="F26" s="94"/>
    </row>
    <row r="27" spans="1:6" ht="15.6" x14ac:dyDescent="0.3">
      <c r="A27" s="19">
        <f t="shared" si="0"/>
        <v>1700</v>
      </c>
      <c r="B27" s="91">
        <v>8.9254707908664717</v>
      </c>
      <c r="C27" s="92">
        <v>7.7</v>
      </c>
      <c r="D27" s="92">
        <v>6.6374930296021235</v>
      </c>
      <c r="E27" s="92">
        <v>2.5632692060621256</v>
      </c>
      <c r="F27" s="94"/>
    </row>
    <row r="28" spans="1:6" ht="15.6" x14ac:dyDescent="0.3">
      <c r="A28" s="19">
        <f t="shared" si="0"/>
        <v>1710</v>
      </c>
      <c r="B28" s="91"/>
      <c r="C28" s="92"/>
      <c r="D28" s="92"/>
      <c r="E28" s="92"/>
      <c r="F28" s="94"/>
    </row>
    <row r="29" spans="1:6" ht="15.6" x14ac:dyDescent="0.3">
      <c r="A29" s="19">
        <f t="shared" si="0"/>
        <v>1720</v>
      </c>
      <c r="B29" s="91"/>
      <c r="C29" s="92"/>
      <c r="D29" s="92"/>
      <c r="E29" s="92"/>
      <c r="F29" s="94"/>
    </row>
    <row r="30" spans="1:6" ht="15.6" x14ac:dyDescent="0.3">
      <c r="A30" s="19">
        <f t="shared" si="0"/>
        <v>1730</v>
      </c>
      <c r="B30" s="91"/>
      <c r="C30" s="92"/>
      <c r="D30" s="92"/>
      <c r="E30" s="92"/>
      <c r="F30" s="94"/>
    </row>
    <row r="31" spans="1:6" ht="15.6" x14ac:dyDescent="0.3">
      <c r="A31" s="19">
        <f t="shared" si="0"/>
        <v>1740</v>
      </c>
      <c r="B31" s="91"/>
      <c r="C31" s="92"/>
      <c r="D31" s="92"/>
      <c r="E31" s="92"/>
      <c r="F31" s="94"/>
    </row>
    <row r="32" spans="1:6" ht="15.6" x14ac:dyDescent="0.3">
      <c r="A32" s="19">
        <f t="shared" si="0"/>
        <v>1750</v>
      </c>
      <c r="B32" s="91">
        <v>9.7199879708747989</v>
      </c>
      <c r="C32" s="92">
        <v>10.019461827748975</v>
      </c>
      <c r="D32" s="92">
        <v>14.311345100790509</v>
      </c>
      <c r="E32" s="92">
        <v>2.485406910599854</v>
      </c>
      <c r="F32" s="93">
        <v>5</v>
      </c>
    </row>
    <row r="33" spans="1:6" ht="15.6" x14ac:dyDescent="0.3">
      <c r="A33" s="19">
        <f t="shared" si="0"/>
        <v>1760</v>
      </c>
      <c r="B33" s="91"/>
      <c r="C33" s="92"/>
      <c r="D33" s="92"/>
      <c r="E33" s="92"/>
      <c r="F33" s="94"/>
    </row>
    <row r="34" spans="1:6" ht="15.6" x14ac:dyDescent="0.3">
      <c r="A34" s="19">
        <f t="shared" si="0"/>
        <v>1770</v>
      </c>
      <c r="B34" s="91"/>
      <c r="C34" s="92"/>
      <c r="D34" s="92"/>
      <c r="E34" s="92"/>
      <c r="F34" s="94"/>
    </row>
    <row r="35" spans="1:6" ht="15.6" x14ac:dyDescent="0.3">
      <c r="A35" s="19">
        <f t="shared" si="0"/>
        <v>1780</v>
      </c>
      <c r="B35" s="91">
        <v>15.477022821327383</v>
      </c>
      <c r="C35" s="92">
        <v>12.874445597126819</v>
      </c>
      <c r="D35" s="92">
        <v>12.305773523074926</v>
      </c>
      <c r="E35" s="92">
        <v>1.5132280696504448</v>
      </c>
      <c r="F35" s="94"/>
    </row>
    <row r="36" spans="1:6" ht="15.6" x14ac:dyDescent="0.3">
      <c r="A36" s="19">
        <f t="shared" si="0"/>
        <v>1790</v>
      </c>
      <c r="B36" s="91"/>
      <c r="C36" s="92"/>
      <c r="D36" s="92"/>
      <c r="E36" s="92"/>
      <c r="F36" s="94"/>
    </row>
    <row r="37" spans="1:6" ht="15.6" x14ac:dyDescent="0.3">
      <c r="A37" s="19">
        <f t="shared" si="0"/>
        <v>1800</v>
      </c>
      <c r="B37" s="91"/>
      <c r="C37" s="92"/>
      <c r="D37" s="92"/>
      <c r="E37" s="92"/>
      <c r="F37" s="94"/>
    </row>
    <row r="38" spans="1:6" ht="15.6" x14ac:dyDescent="0.3">
      <c r="A38" s="19">
        <f t="shared" si="0"/>
        <v>1810</v>
      </c>
      <c r="B38" s="91"/>
      <c r="C38" s="92"/>
      <c r="D38" s="92"/>
      <c r="E38" s="92"/>
      <c r="F38" s="94"/>
    </row>
    <row r="39" spans="1:6" ht="15.6" x14ac:dyDescent="0.3">
      <c r="A39" s="19">
        <f t="shared" si="0"/>
        <v>1820</v>
      </c>
      <c r="B39" s="91">
        <v>19.991154477547866</v>
      </c>
      <c r="C39" s="92">
        <v>18.024223835977544</v>
      </c>
      <c r="D39" s="92">
        <v>16.407698030766571</v>
      </c>
      <c r="E39" s="92">
        <v>3</v>
      </c>
      <c r="F39" s="93"/>
    </row>
    <row r="40" spans="1:6" ht="15.6" x14ac:dyDescent="0.3">
      <c r="A40" s="19">
        <f t="shared" si="0"/>
        <v>1830</v>
      </c>
      <c r="B40" s="91"/>
      <c r="C40" s="92"/>
      <c r="D40" s="92"/>
      <c r="E40" s="92"/>
      <c r="F40" s="94"/>
    </row>
    <row r="41" spans="1:6" ht="15.6" x14ac:dyDescent="0.3">
      <c r="A41" s="19">
        <f t="shared" si="0"/>
        <v>1840</v>
      </c>
      <c r="B41" s="91"/>
      <c r="C41" s="92"/>
      <c r="D41" s="92"/>
      <c r="E41" s="92"/>
      <c r="F41" s="94"/>
    </row>
    <row r="42" spans="1:6" ht="16.2" thickBot="1" x14ac:dyDescent="0.35">
      <c r="A42" s="19">
        <f t="shared" si="0"/>
        <v>1850</v>
      </c>
      <c r="B42" s="95">
        <v>19.289710460791799</v>
      </c>
      <c r="C42" s="96">
        <v>20.026915373308384</v>
      </c>
      <c r="D42" s="96">
        <v>18.595391101535448</v>
      </c>
      <c r="E42" s="96">
        <v>5</v>
      </c>
      <c r="F42" s="97">
        <v>3.75</v>
      </c>
    </row>
    <row r="43" spans="1:6" ht="16.2" thickTop="1" x14ac:dyDescent="0.3">
      <c r="B43" s="40"/>
      <c r="C43" s="40"/>
      <c r="D43" s="40"/>
      <c r="E43" s="40"/>
    </row>
  </sheetData>
  <mergeCells count="1">
    <mergeCell ref="B5:F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A2" sqref="A2"/>
    </sheetView>
  </sheetViews>
  <sheetFormatPr baseColWidth="10" defaultRowHeight="14.4" x14ac:dyDescent="0.3"/>
  <sheetData>
    <row r="1" spans="1:7" ht="15.6" x14ac:dyDescent="0.3">
      <c r="A1" s="2" t="s">
        <v>63</v>
      </c>
      <c r="B1" s="19"/>
    </row>
    <row r="2" spans="1:7" ht="15.6" x14ac:dyDescent="0.3">
      <c r="A2" s="19" t="s">
        <v>72</v>
      </c>
      <c r="B2" s="19"/>
    </row>
    <row r="3" spans="1:7" ht="15.6" x14ac:dyDescent="0.3">
      <c r="A3" s="19"/>
      <c r="B3" s="19"/>
    </row>
    <row r="4" spans="1:7" ht="15.6" x14ac:dyDescent="0.3">
      <c r="A4" s="19" t="s">
        <v>64</v>
      </c>
      <c r="B4" s="19" t="s">
        <v>65</v>
      </c>
      <c r="C4" s="19" t="s">
        <v>66</v>
      </c>
      <c r="D4" s="19" t="s">
        <v>67</v>
      </c>
      <c r="E4" s="19" t="s">
        <v>68</v>
      </c>
      <c r="F4" s="19" t="s">
        <v>19</v>
      </c>
    </row>
    <row r="5" spans="1:7" ht="15.6" x14ac:dyDescent="0.3">
      <c r="A5" s="19">
        <v>1700</v>
      </c>
      <c r="B5" s="71">
        <v>0.2</v>
      </c>
      <c r="C5" s="71">
        <v>0.05</v>
      </c>
      <c r="D5" s="71">
        <v>0.04</v>
      </c>
      <c r="E5" s="71">
        <v>0.01</v>
      </c>
      <c r="F5" s="71">
        <v>0.3</v>
      </c>
      <c r="G5" s="71"/>
    </row>
    <row r="6" spans="1:7" ht="15.6" x14ac:dyDescent="0.3">
      <c r="A6" s="19">
        <v>1750</v>
      </c>
      <c r="B6" s="71">
        <v>0.7</v>
      </c>
      <c r="C6" s="71">
        <v>0.2</v>
      </c>
      <c r="D6" s="71">
        <v>1</v>
      </c>
      <c r="E6" s="71">
        <v>0.1</v>
      </c>
      <c r="F6" s="71">
        <v>2</v>
      </c>
      <c r="G6" s="71"/>
    </row>
    <row r="7" spans="1:7" ht="15.6" x14ac:dyDescent="0.3">
      <c r="A7" s="19">
        <v>1780</v>
      </c>
      <c r="B7" s="71">
        <v>1.3</v>
      </c>
      <c r="C7" s="71">
        <v>0.6</v>
      </c>
      <c r="D7" s="71">
        <v>1.1000000000000001</v>
      </c>
      <c r="E7" s="71">
        <v>0.1</v>
      </c>
      <c r="F7" s="71">
        <v>3.1</v>
      </c>
      <c r="G7" s="71"/>
    </row>
    <row r="8" spans="1:7" ht="15.6" x14ac:dyDescent="0.3">
      <c r="A8" s="19">
        <v>1820</v>
      </c>
      <c r="B8" s="71">
        <v>0.9</v>
      </c>
      <c r="C8" s="71">
        <v>1.5</v>
      </c>
      <c r="D8" s="71">
        <v>1.5</v>
      </c>
      <c r="E8" s="71">
        <v>0.2</v>
      </c>
      <c r="F8" s="71">
        <v>4.0999999999999996</v>
      </c>
      <c r="G8" s="71"/>
    </row>
    <row r="9" spans="1:7" ht="15.6" x14ac:dyDescent="0.3">
      <c r="A9" s="19">
        <v>1860</v>
      </c>
      <c r="B9" s="71">
        <v>0</v>
      </c>
      <c r="C9" s="71">
        <v>4</v>
      </c>
      <c r="D9" s="71">
        <v>1.6</v>
      </c>
      <c r="E9" s="71">
        <v>0.4</v>
      </c>
      <c r="F9" s="71">
        <v>6</v>
      </c>
      <c r="G9" s="71"/>
    </row>
    <row r="10" spans="1:7" ht="15.6" x14ac:dyDescent="0.3">
      <c r="A10" s="19">
        <v>1870</v>
      </c>
      <c r="B10" s="71">
        <v>0</v>
      </c>
      <c r="C10" s="71">
        <v>0</v>
      </c>
      <c r="D10" s="71">
        <v>1.6</v>
      </c>
      <c r="E10" s="71">
        <v>0.4</v>
      </c>
      <c r="F10" s="71">
        <v>2</v>
      </c>
      <c r="G10" s="71"/>
    </row>
    <row r="11" spans="1:7" ht="15.6" x14ac:dyDescent="0.3">
      <c r="A11" s="19">
        <v>1890</v>
      </c>
      <c r="B11" s="71">
        <v>0</v>
      </c>
      <c r="C11" s="71">
        <v>0</v>
      </c>
      <c r="D11" s="71">
        <v>0</v>
      </c>
      <c r="E11" s="71">
        <v>0</v>
      </c>
      <c r="F11" s="71">
        <v>0</v>
      </c>
      <c r="G11" s="71"/>
    </row>
    <row r="12" spans="1:7" ht="15.6" x14ac:dyDescent="0.3">
      <c r="A12" s="19"/>
      <c r="B12" s="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6"/>
  <sheetViews>
    <sheetView workbookViewId="0"/>
  </sheetViews>
  <sheetFormatPr baseColWidth="10" defaultRowHeight="14.4" x14ac:dyDescent="0.3"/>
  <cols>
    <col min="1" max="9" width="18.77734375" customWidth="1"/>
    <col min="10" max="10" width="14.33203125" customWidth="1"/>
    <col min="11" max="11" width="16.6640625" customWidth="1"/>
  </cols>
  <sheetData>
    <row r="1" spans="1:12" ht="15.6" x14ac:dyDescent="0.3">
      <c r="A1" s="2" t="s">
        <v>47</v>
      </c>
      <c r="B1" s="19"/>
      <c r="C1" s="19"/>
      <c r="D1" s="19"/>
      <c r="E1" s="19"/>
      <c r="F1" s="19"/>
      <c r="G1" s="19"/>
      <c r="H1" s="19"/>
      <c r="I1" s="19"/>
      <c r="J1" s="19"/>
      <c r="K1" s="19"/>
      <c r="L1" s="19"/>
    </row>
    <row r="2" spans="1:12" ht="16.2" thickBot="1" x14ac:dyDescent="0.35">
      <c r="A2" s="19" t="s">
        <v>73</v>
      </c>
      <c r="B2" s="19"/>
      <c r="C2" s="19"/>
      <c r="D2" s="19"/>
      <c r="E2" s="19"/>
      <c r="F2" s="19"/>
      <c r="G2" s="19"/>
      <c r="H2" s="19"/>
      <c r="I2" s="19"/>
      <c r="J2" s="19"/>
      <c r="K2" s="19"/>
      <c r="L2" s="19"/>
    </row>
    <row r="3" spans="1:12" ht="16.2" thickTop="1" x14ac:dyDescent="0.3">
      <c r="A3" s="62" t="s">
        <v>48</v>
      </c>
      <c r="B3" s="63"/>
      <c r="C3" s="63"/>
      <c r="D3" s="63"/>
      <c r="E3" s="63"/>
      <c r="F3" s="63"/>
      <c r="G3" s="63"/>
      <c r="H3" s="63"/>
      <c r="I3" s="64"/>
      <c r="J3" s="19"/>
    </row>
    <row r="4" spans="1:12" ht="15.6" x14ac:dyDescent="0.3">
      <c r="A4" s="65" t="s">
        <v>49</v>
      </c>
      <c r="B4" s="65" t="s">
        <v>50</v>
      </c>
      <c r="C4" s="65" t="s">
        <v>51</v>
      </c>
      <c r="D4" s="65" t="s">
        <v>52</v>
      </c>
      <c r="E4" s="66" t="s">
        <v>53</v>
      </c>
      <c r="F4" s="66" t="s">
        <v>54</v>
      </c>
      <c r="G4" s="66" t="s">
        <v>55</v>
      </c>
      <c r="H4" s="65" t="s">
        <v>56</v>
      </c>
      <c r="I4" s="67" t="s">
        <v>57</v>
      </c>
    </row>
    <row r="5" spans="1:12" ht="16.2" thickBot="1" x14ac:dyDescent="0.35">
      <c r="A5" s="53">
        <v>0.32558139534883723</v>
      </c>
      <c r="B5" s="53">
        <v>0.32271241830065361</v>
      </c>
      <c r="C5" s="53">
        <v>0.48699999999999999</v>
      </c>
      <c r="D5" s="53">
        <v>0.16326530612244897</v>
      </c>
      <c r="E5" s="53">
        <v>0.84399999999999997</v>
      </c>
      <c r="F5" s="53">
        <v>0.80300000000000005</v>
      </c>
      <c r="G5" s="53">
        <v>0.85</v>
      </c>
      <c r="H5" s="53">
        <v>0.86</v>
      </c>
      <c r="I5" s="54">
        <v>0.9</v>
      </c>
    </row>
    <row r="6" spans="1:12" ht="16.2" thickTop="1" x14ac:dyDescent="0.3">
      <c r="B6" s="19"/>
      <c r="C6" s="19"/>
      <c r="D6" s="19"/>
      <c r="E6" s="19"/>
      <c r="F6" s="19"/>
      <c r="G6" s="41"/>
      <c r="H6" s="19"/>
      <c r="I6" s="19"/>
      <c r="J6" s="19"/>
      <c r="K6" s="19"/>
      <c r="L6" s="1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heetViews>
  <sheetFormatPr baseColWidth="10" defaultRowHeight="14.4" x14ac:dyDescent="0.3"/>
  <sheetData>
    <row r="1" spans="1:8" ht="15.6" x14ac:dyDescent="0.3">
      <c r="A1" s="2" t="s">
        <v>58</v>
      </c>
      <c r="B1" s="19"/>
      <c r="C1" s="19"/>
      <c r="D1" s="19"/>
      <c r="E1" s="19"/>
      <c r="F1" s="19"/>
    </row>
    <row r="2" spans="1:8" ht="15.6" x14ac:dyDescent="0.3">
      <c r="A2" s="19" t="s">
        <v>74</v>
      </c>
      <c r="B2" s="19"/>
      <c r="C2" s="19"/>
      <c r="D2" s="19"/>
      <c r="E2" s="19"/>
      <c r="F2" s="19"/>
    </row>
    <row r="3" spans="1:8" ht="15.6" x14ac:dyDescent="0.3">
      <c r="A3" s="19"/>
      <c r="B3" s="19"/>
      <c r="C3" s="19"/>
      <c r="D3" s="19"/>
      <c r="E3" s="19"/>
      <c r="F3" s="19"/>
    </row>
    <row r="4" spans="1:8" ht="15.6" x14ac:dyDescent="0.3">
      <c r="A4" s="19" t="s">
        <v>59</v>
      </c>
      <c r="B4" s="19" t="s">
        <v>60</v>
      </c>
      <c r="C4" s="19" t="s">
        <v>61</v>
      </c>
      <c r="D4" s="43" t="s">
        <v>62</v>
      </c>
      <c r="E4" s="43" t="s">
        <v>19</v>
      </c>
      <c r="F4" s="19" t="s">
        <v>60</v>
      </c>
      <c r="G4" s="19" t="s">
        <v>61</v>
      </c>
      <c r="H4" s="19" t="s">
        <v>62</v>
      </c>
    </row>
    <row r="5" spans="1:8" ht="15.6" x14ac:dyDescent="0.3">
      <c r="A5" s="19">
        <v>1680</v>
      </c>
      <c r="B5" s="69">
        <f>B6*B6/B7</f>
        <v>3.6</v>
      </c>
      <c r="C5" s="69">
        <v>0.2</v>
      </c>
      <c r="D5" s="69">
        <v>3</v>
      </c>
      <c r="E5" s="70">
        <f t="shared" ref="E5:E26" si="0">SUM(B5:D5)</f>
        <v>6.8000000000000007</v>
      </c>
      <c r="F5" s="42">
        <f>B5/$E5</f>
        <v>0.52941176470588236</v>
      </c>
      <c r="G5" s="42">
        <f t="shared" ref="G5:H27" si="1">C5/$E5</f>
        <v>2.9411764705882353E-2</v>
      </c>
      <c r="H5" s="42">
        <f t="shared" si="1"/>
        <v>0.44117647058823523</v>
      </c>
    </row>
    <row r="6" spans="1:8" ht="15.6" x14ac:dyDescent="0.3">
      <c r="A6" s="19">
        <v>1685</v>
      </c>
      <c r="B6" s="19">
        <v>6</v>
      </c>
      <c r="C6" s="69">
        <v>0.3</v>
      </c>
      <c r="D6" s="19">
        <v>5</v>
      </c>
      <c r="E6" s="70">
        <f t="shared" si="0"/>
        <v>11.3</v>
      </c>
      <c r="F6" s="42">
        <f t="shared" ref="F6:F27" si="2">B6/$E6</f>
        <v>0.53097345132743357</v>
      </c>
      <c r="G6" s="42">
        <f t="shared" si="1"/>
        <v>2.6548672566371678E-2</v>
      </c>
      <c r="H6" s="42">
        <f t="shared" si="1"/>
        <v>0.44247787610619466</v>
      </c>
    </row>
    <row r="7" spans="1:8" ht="15.6" x14ac:dyDescent="0.3">
      <c r="A7" s="19">
        <v>1690</v>
      </c>
      <c r="B7" s="19">
        <v>10</v>
      </c>
      <c r="C7" s="69">
        <v>0.5</v>
      </c>
      <c r="D7" s="19">
        <v>6</v>
      </c>
      <c r="E7" s="70">
        <f t="shared" si="0"/>
        <v>16.5</v>
      </c>
      <c r="F7" s="42">
        <f t="shared" si="2"/>
        <v>0.60606060606060608</v>
      </c>
      <c r="G7" s="42">
        <f t="shared" si="1"/>
        <v>3.0303030303030304E-2</v>
      </c>
      <c r="H7" s="42">
        <f t="shared" si="1"/>
        <v>0.36363636363636365</v>
      </c>
    </row>
    <row r="8" spans="1:8" ht="15.6" x14ac:dyDescent="0.3">
      <c r="A8" s="19">
        <v>1695</v>
      </c>
      <c r="B8" s="19">
        <v>15</v>
      </c>
      <c r="C8" s="69">
        <v>0.7</v>
      </c>
      <c r="D8" s="19">
        <v>10</v>
      </c>
      <c r="E8" s="70">
        <f t="shared" si="0"/>
        <v>25.7</v>
      </c>
      <c r="F8" s="42">
        <f t="shared" si="2"/>
        <v>0.58365758754863817</v>
      </c>
      <c r="G8" s="42">
        <f t="shared" si="1"/>
        <v>2.7237354085603113E-2</v>
      </c>
      <c r="H8" s="42">
        <f t="shared" si="1"/>
        <v>0.38910505836575876</v>
      </c>
    </row>
    <row r="9" spans="1:8" ht="15.6" x14ac:dyDescent="0.3">
      <c r="A9" s="19">
        <v>1700</v>
      </c>
      <c r="B9" s="19">
        <v>19</v>
      </c>
      <c r="C9" s="19">
        <v>1</v>
      </c>
      <c r="D9" s="19">
        <v>13</v>
      </c>
      <c r="E9" s="70">
        <f t="shared" si="0"/>
        <v>33</v>
      </c>
      <c r="F9" s="42">
        <f t="shared" si="2"/>
        <v>0.5757575757575758</v>
      </c>
      <c r="G9" s="42">
        <f t="shared" si="1"/>
        <v>3.0303030303030304E-2</v>
      </c>
      <c r="H9" s="42">
        <f t="shared" si="1"/>
        <v>0.39393939393939392</v>
      </c>
    </row>
    <row r="10" spans="1:8" ht="15.6" x14ac:dyDescent="0.3">
      <c r="A10" s="19">
        <v>1705</v>
      </c>
      <c r="B10" s="19">
        <v>22</v>
      </c>
      <c r="C10" s="19">
        <v>1</v>
      </c>
      <c r="D10" s="19">
        <v>16</v>
      </c>
      <c r="E10" s="70">
        <f t="shared" si="0"/>
        <v>39</v>
      </c>
      <c r="F10" s="42">
        <f t="shared" si="2"/>
        <v>0.5641025641025641</v>
      </c>
      <c r="G10" s="42">
        <f t="shared" si="1"/>
        <v>2.564102564102564E-2</v>
      </c>
      <c r="H10" s="42">
        <f t="shared" si="1"/>
        <v>0.41025641025641024</v>
      </c>
    </row>
    <row r="11" spans="1:8" ht="15.6" x14ac:dyDescent="0.3">
      <c r="A11" s="19">
        <v>1710</v>
      </c>
      <c r="B11" s="19">
        <v>27</v>
      </c>
      <c r="C11" s="69">
        <v>1.5</v>
      </c>
      <c r="D11" s="19">
        <v>20</v>
      </c>
      <c r="E11" s="70">
        <f t="shared" si="0"/>
        <v>48.5</v>
      </c>
      <c r="F11" s="42">
        <f t="shared" si="2"/>
        <v>0.55670103092783507</v>
      </c>
      <c r="G11" s="42">
        <f t="shared" si="1"/>
        <v>3.0927835051546393E-2</v>
      </c>
      <c r="H11" s="42">
        <f t="shared" si="1"/>
        <v>0.41237113402061853</v>
      </c>
    </row>
    <row r="12" spans="1:8" ht="15.6" x14ac:dyDescent="0.3">
      <c r="A12" s="19">
        <v>1715</v>
      </c>
      <c r="B12" s="19">
        <v>32</v>
      </c>
      <c r="C12" s="69">
        <v>1.5</v>
      </c>
      <c r="D12" s="19">
        <v>23</v>
      </c>
      <c r="E12" s="70">
        <f t="shared" si="0"/>
        <v>56.5</v>
      </c>
      <c r="F12" s="42">
        <f t="shared" si="2"/>
        <v>0.5663716814159292</v>
      </c>
      <c r="G12" s="42">
        <f t="shared" si="1"/>
        <v>2.6548672566371681E-2</v>
      </c>
      <c r="H12" s="42">
        <f t="shared" si="1"/>
        <v>0.40707964601769914</v>
      </c>
    </row>
    <row r="13" spans="1:8" ht="15.6" x14ac:dyDescent="0.3">
      <c r="A13" s="19">
        <v>1720</v>
      </c>
      <c r="B13" s="19">
        <v>36</v>
      </c>
      <c r="C13" s="69">
        <v>1.5</v>
      </c>
      <c r="D13" s="19">
        <v>26</v>
      </c>
      <c r="E13" s="70">
        <f t="shared" si="0"/>
        <v>63.5</v>
      </c>
      <c r="F13" s="42">
        <f t="shared" si="2"/>
        <v>0.56692913385826771</v>
      </c>
      <c r="G13" s="42">
        <f t="shared" si="1"/>
        <v>2.3622047244094488E-2</v>
      </c>
      <c r="H13" s="42">
        <f t="shared" si="1"/>
        <v>0.40944881889763779</v>
      </c>
    </row>
    <row r="14" spans="1:8" ht="15.6" x14ac:dyDescent="0.3">
      <c r="A14" s="19">
        <v>1725</v>
      </c>
      <c r="B14" s="19">
        <v>51</v>
      </c>
      <c r="C14" s="19">
        <v>2</v>
      </c>
      <c r="D14" s="19">
        <v>28</v>
      </c>
      <c r="E14" s="70">
        <f t="shared" si="0"/>
        <v>81</v>
      </c>
      <c r="F14" s="42">
        <f t="shared" si="2"/>
        <v>0.62962962962962965</v>
      </c>
      <c r="G14" s="42">
        <f t="shared" si="1"/>
        <v>2.4691358024691357E-2</v>
      </c>
      <c r="H14" s="42">
        <f t="shared" si="1"/>
        <v>0.34567901234567899</v>
      </c>
    </row>
    <row r="15" spans="1:8" ht="15.6" x14ac:dyDescent="0.3">
      <c r="A15" s="19">
        <v>1730</v>
      </c>
      <c r="B15" s="19">
        <v>65</v>
      </c>
      <c r="C15" s="69">
        <v>2.5</v>
      </c>
      <c r="D15" s="19">
        <v>28</v>
      </c>
      <c r="E15" s="70">
        <f t="shared" si="0"/>
        <v>95.5</v>
      </c>
      <c r="F15" s="42">
        <f t="shared" si="2"/>
        <v>0.68062827225130895</v>
      </c>
      <c r="G15" s="42">
        <f t="shared" si="1"/>
        <v>2.6178010471204188E-2</v>
      </c>
      <c r="H15" s="42">
        <f t="shared" si="1"/>
        <v>0.29319371727748689</v>
      </c>
    </row>
    <row r="16" spans="1:8" ht="15.6" x14ac:dyDescent="0.3">
      <c r="A16" s="19">
        <v>1735</v>
      </c>
      <c r="B16" s="19">
        <v>78</v>
      </c>
      <c r="C16" s="19">
        <v>3</v>
      </c>
      <c r="D16" s="19">
        <v>28</v>
      </c>
      <c r="E16" s="70">
        <f t="shared" si="0"/>
        <v>109</v>
      </c>
      <c r="F16" s="42">
        <f t="shared" si="2"/>
        <v>0.7155963302752294</v>
      </c>
      <c r="G16" s="42">
        <f t="shared" si="1"/>
        <v>2.7522935779816515E-2</v>
      </c>
      <c r="H16" s="42">
        <f t="shared" si="1"/>
        <v>0.25688073394495414</v>
      </c>
    </row>
    <row r="17" spans="1:8" ht="15.6" x14ac:dyDescent="0.3">
      <c r="A17" s="19">
        <v>1740</v>
      </c>
      <c r="B17" s="19">
        <v>92</v>
      </c>
      <c r="C17" s="19">
        <v>3</v>
      </c>
      <c r="D17" s="19">
        <v>28</v>
      </c>
      <c r="E17" s="70">
        <f t="shared" si="0"/>
        <v>123</v>
      </c>
      <c r="F17" s="42">
        <f t="shared" si="2"/>
        <v>0.74796747967479671</v>
      </c>
      <c r="G17" s="42">
        <f t="shared" si="1"/>
        <v>2.4390243902439025E-2</v>
      </c>
      <c r="H17" s="42">
        <f t="shared" si="1"/>
        <v>0.22764227642276422</v>
      </c>
    </row>
    <row r="18" spans="1:8" ht="15.6" x14ac:dyDescent="0.3">
      <c r="A18" s="19">
        <v>1745</v>
      </c>
      <c r="B18" s="19">
        <v>105</v>
      </c>
      <c r="C18" s="19">
        <v>4</v>
      </c>
      <c r="D18" s="19">
        <v>28</v>
      </c>
      <c r="E18" s="70">
        <f t="shared" si="0"/>
        <v>137</v>
      </c>
      <c r="F18" s="42">
        <f t="shared" si="2"/>
        <v>0.76642335766423353</v>
      </c>
      <c r="G18" s="42">
        <f t="shared" si="1"/>
        <v>2.9197080291970802E-2</v>
      </c>
      <c r="H18" s="42">
        <f t="shared" si="1"/>
        <v>0.20437956204379562</v>
      </c>
    </row>
    <row r="19" spans="1:8" ht="15.6" x14ac:dyDescent="0.3">
      <c r="A19" s="19">
        <v>1750</v>
      </c>
      <c r="B19" s="19">
        <v>119</v>
      </c>
      <c r="C19" s="69">
        <v>4.5</v>
      </c>
      <c r="D19" s="19">
        <v>28</v>
      </c>
      <c r="E19" s="70">
        <f t="shared" si="0"/>
        <v>151.5</v>
      </c>
      <c r="F19" s="42">
        <f t="shared" si="2"/>
        <v>0.78547854785478544</v>
      </c>
      <c r="G19" s="42">
        <f t="shared" si="1"/>
        <v>2.9702970297029702E-2</v>
      </c>
      <c r="H19" s="42">
        <f t="shared" si="1"/>
        <v>0.18481848184818481</v>
      </c>
    </row>
    <row r="20" spans="1:8" ht="15.6" x14ac:dyDescent="0.3">
      <c r="A20" s="19">
        <v>1755</v>
      </c>
      <c r="B20" s="19">
        <v>136</v>
      </c>
      <c r="C20" s="19">
        <v>5</v>
      </c>
      <c r="D20" s="19">
        <v>28</v>
      </c>
      <c r="E20" s="70">
        <f t="shared" si="0"/>
        <v>169</v>
      </c>
      <c r="F20" s="42">
        <f t="shared" si="2"/>
        <v>0.80473372781065089</v>
      </c>
      <c r="G20" s="42">
        <f t="shared" si="1"/>
        <v>2.9585798816568046E-2</v>
      </c>
      <c r="H20" s="42">
        <f t="shared" si="1"/>
        <v>0.16568047337278108</v>
      </c>
    </row>
    <row r="21" spans="1:8" ht="15.6" x14ac:dyDescent="0.3">
      <c r="A21" s="19">
        <v>1760</v>
      </c>
      <c r="B21" s="19">
        <v>156</v>
      </c>
      <c r="C21" s="19">
        <v>6</v>
      </c>
      <c r="D21" s="19">
        <v>28</v>
      </c>
      <c r="E21" s="70">
        <f t="shared" si="0"/>
        <v>190</v>
      </c>
      <c r="F21" s="42">
        <f t="shared" si="2"/>
        <v>0.82105263157894737</v>
      </c>
      <c r="G21" s="42">
        <f t="shared" si="1"/>
        <v>3.1578947368421054E-2</v>
      </c>
      <c r="H21" s="42">
        <f t="shared" si="1"/>
        <v>0.14736842105263157</v>
      </c>
    </row>
    <row r="22" spans="1:8" ht="15.6" x14ac:dyDescent="0.3">
      <c r="A22" s="19">
        <v>1765</v>
      </c>
      <c r="B22" s="19">
        <v>174</v>
      </c>
      <c r="C22" s="19">
        <v>6</v>
      </c>
      <c r="D22" s="19">
        <v>28</v>
      </c>
      <c r="E22" s="70">
        <f t="shared" si="0"/>
        <v>208</v>
      </c>
      <c r="F22" s="42">
        <f t="shared" si="2"/>
        <v>0.83653846153846156</v>
      </c>
      <c r="G22" s="42">
        <f t="shared" si="1"/>
        <v>2.8846153846153848E-2</v>
      </c>
      <c r="H22" s="42">
        <f t="shared" si="1"/>
        <v>0.13461538461538461</v>
      </c>
    </row>
    <row r="23" spans="1:8" ht="15.6" x14ac:dyDescent="0.3">
      <c r="A23" s="19">
        <v>1770</v>
      </c>
      <c r="B23" s="19">
        <v>230</v>
      </c>
      <c r="C23" s="19">
        <v>9</v>
      </c>
      <c r="D23" s="19">
        <v>28</v>
      </c>
      <c r="E23" s="70">
        <f t="shared" si="0"/>
        <v>267</v>
      </c>
      <c r="F23" s="42">
        <f t="shared" si="2"/>
        <v>0.86142322097378277</v>
      </c>
      <c r="G23" s="42">
        <f t="shared" si="1"/>
        <v>3.3707865168539325E-2</v>
      </c>
      <c r="H23" s="42">
        <f t="shared" si="1"/>
        <v>0.10486891385767791</v>
      </c>
    </row>
    <row r="24" spans="1:8" ht="15.6" x14ac:dyDescent="0.3">
      <c r="A24" s="19">
        <v>1775</v>
      </c>
      <c r="B24" s="19">
        <v>271</v>
      </c>
      <c r="C24" s="19">
        <v>9</v>
      </c>
      <c r="D24" s="19">
        <v>28</v>
      </c>
      <c r="E24" s="70">
        <f t="shared" si="0"/>
        <v>308</v>
      </c>
      <c r="F24" s="42">
        <f t="shared" si="2"/>
        <v>0.87987012987012991</v>
      </c>
      <c r="G24" s="42">
        <f t="shared" si="1"/>
        <v>2.922077922077922E-2</v>
      </c>
      <c r="H24" s="42">
        <f t="shared" si="1"/>
        <v>9.0909090909090912E-2</v>
      </c>
    </row>
    <row r="25" spans="1:8" ht="15.6" x14ac:dyDescent="0.3">
      <c r="A25" s="19">
        <v>1780</v>
      </c>
      <c r="B25" s="19">
        <v>302</v>
      </c>
      <c r="C25" s="19">
        <v>9</v>
      </c>
      <c r="D25" s="19">
        <v>28</v>
      </c>
      <c r="E25" s="70">
        <f t="shared" si="0"/>
        <v>339</v>
      </c>
      <c r="F25" s="42">
        <f t="shared" si="2"/>
        <v>0.89085545722713866</v>
      </c>
      <c r="G25" s="42">
        <f t="shared" si="1"/>
        <v>2.6548672566371681E-2</v>
      </c>
      <c r="H25" s="42">
        <f t="shared" si="1"/>
        <v>8.2595870206489674E-2</v>
      </c>
    </row>
    <row r="26" spans="1:8" ht="15.6" x14ac:dyDescent="0.3">
      <c r="A26" s="19">
        <v>1785</v>
      </c>
      <c r="B26" s="19">
        <v>333</v>
      </c>
      <c r="C26" s="19">
        <v>14</v>
      </c>
      <c r="D26" s="19">
        <v>28</v>
      </c>
      <c r="E26" s="70">
        <f t="shared" si="0"/>
        <v>375</v>
      </c>
      <c r="F26" s="42">
        <f t="shared" si="2"/>
        <v>0.88800000000000001</v>
      </c>
      <c r="G26" s="42">
        <f t="shared" si="1"/>
        <v>3.7333333333333336E-2</v>
      </c>
      <c r="H26" s="42">
        <f t="shared" si="1"/>
        <v>7.4666666666666673E-2</v>
      </c>
    </row>
    <row r="27" spans="1:8" ht="15.6" x14ac:dyDescent="0.3">
      <c r="A27" s="19">
        <v>1790</v>
      </c>
      <c r="B27" s="19">
        <v>475</v>
      </c>
      <c r="C27" s="19">
        <v>25</v>
      </c>
      <c r="D27" s="19">
        <v>28</v>
      </c>
      <c r="E27" s="70">
        <f>SUM(B27:D27)</f>
        <v>528</v>
      </c>
      <c r="F27" s="42">
        <f t="shared" si="2"/>
        <v>0.89962121212121215</v>
      </c>
      <c r="G27" s="42">
        <f t="shared" si="1"/>
        <v>4.7348484848484848E-2</v>
      </c>
      <c r="H27" s="42">
        <f t="shared" si="1"/>
        <v>5.3030303030303032E-2</v>
      </c>
    </row>
    <row r="28" spans="1:8" ht="15.6" x14ac:dyDescent="0.3">
      <c r="A28" s="19"/>
      <c r="B28" s="19"/>
      <c r="C28" s="19"/>
      <c r="D28" s="19"/>
      <c r="E28" s="19"/>
      <c r="F28" s="19"/>
    </row>
    <row r="29" spans="1:8" ht="15.6" x14ac:dyDescent="0.3">
      <c r="A29" s="19"/>
      <c r="B29" s="19"/>
      <c r="C29" s="19"/>
      <c r="D29" s="19"/>
      <c r="E29" s="19"/>
      <c r="F29" s="19"/>
    </row>
    <row r="30" spans="1:8" ht="15.6" x14ac:dyDescent="0.3">
      <c r="A30" s="19"/>
      <c r="B30" s="19"/>
      <c r="C30" s="19"/>
      <c r="D30" s="19"/>
      <c r="E30" s="19"/>
      <c r="F30" s="1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6"/>
  <sheetViews>
    <sheetView workbookViewId="0">
      <selection activeCell="B9" sqref="B9"/>
    </sheetView>
  </sheetViews>
  <sheetFormatPr baseColWidth="10" defaultRowHeight="14.4" x14ac:dyDescent="0.3"/>
  <cols>
    <col min="1" max="20" width="18.77734375" customWidth="1"/>
  </cols>
  <sheetData>
    <row r="1" spans="1:22" ht="15.6" x14ac:dyDescent="0.3">
      <c r="A1" s="2" t="s">
        <v>75</v>
      </c>
      <c r="B1" s="2"/>
      <c r="C1" s="19"/>
      <c r="D1" s="19"/>
      <c r="E1" s="19"/>
      <c r="F1" s="19"/>
      <c r="G1" s="19"/>
      <c r="H1" s="19"/>
      <c r="I1" s="19"/>
      <c r="J1" s="19"/>
      <c r="K1" s="19"/>
      <c r="L1" s="19"/>
      <c r="M1" s="19"/>
    </row>
    <row r="2" spans="1:22" ht="16.2" thickBot="1" x14ac:dyDescent="0.35">
      <c r="A2" s="19" t="s">
        <v>97</v>
      </c>
      <c r="B2" s="19"/>
      <c r="C2" s="19"/>
      <c r="D2" s="19"/>
      <c r="E2" s="19"/>
      <c r="F2" s="19"/>
      <c r="G2" s="19"/>
      <c r="H2" s="19"/>
      <c r="I2" s="19"/>
      <c r="J2" s="19"/>
      <c r="K2" s="19"/>
      <c r="L2" s="19"/>
      <c r="M2" s="19"/>
    </row>
    <row r="3" spans="1:22" ht="16.2" thickTop="1" x14ac:dyDescent="0.3">
      <c r="A3" s="62" t="s">
        <v>76</v>
      </c>
      <c r="B3" s="63"/>
      <c r="C3" s="63"/>
      <c r="D3" s="63"/>
      <c r="E3" s="63"/>
      <c r="F3" s="63"/>
      <c r="G3" s="63"/>
      <c r="H3" s="63"/>
      <c r="I3" s="63"/>
      <c r="J3" s="63"/>
      <c r="K3" s="63"/>
      <c r="L3" s="63"/>
      <c r="M3" s="63"/>
      <c r="N3" s="63"/>
      <c r="O3" s="63"/>
      <c r="P3" s="63"/>
      <c r="Q3" s="63"/>
      <c r="R3" s="63"/>
      <c r="S3" s="63"/>
      <c r="T3" s="64"/>
      <c r="U3" s="19"/>
      <c r="V3" s="19"/>
    </row>
    <row r="4" spans="1:22" ht="15.6" x14ac:dyDescent="0.3">
      <c r="A4" s="65" t="s">
        <v>77</v>
      </c>
      <c r="B4" s="65" t="s">
        <v>98</v>
      </c>
      <c r="C4" s="65" t="s">
        <v>99</v>
      </c>
      <c r="D4" s="65" t="s">
        <v>78</v>
      </c>
      <c r="E4" s="65" t="s">
        <v>100</v>
      </c>
      <c r="F4" s="65" t="s">
        <v>101</v>
      </c>
      <c r="G4" s="65" t="s">
        <v>79</v>
      </c>
      <c r="H4" s="65" t="s">
        <v>80</v>
      </c>
      <c r="I4" s="65" t="s">
        <v>81</v>
      </c>
      <c r="J4" s="65" t="s">
        <v>82</v>
      </c>
      <c r="K4" s="65" t="s">
        <v>102</v>
      </c>
      <c r="L4" s="65" t="s">
        <v>83</v>
      </c>
      <c r="M4" s="65" t="s">
        <v>84</v>
      </c>
      <c r="N4" s="65" t="s">
        <v>85</v>
      </c>
      <c r="O4" s="65" t="s">
        <v>86</v>
      </c>
      <c r="P4" s="65" t="s">
        <v>87</v>
      </c>
      <c r="Q4" s="65" t="s">
        <v>88</v>
      </c>
      <c r="R4" s="65" t="s">
        <v>89</v>
      </c>
      <c r="S4" s="65" t="s">
        <v>90</v>
      </c>
      <c r="T4" s="67" t="s">
        <v>91</v>
      </c>
      <c r="U4" s="68"/>
      <c r="V4" s="68"/>
    </row>
    <row r="5" spans="1:22" ht="16.2" thickBot="1" x14ac:dyDescent="0.35">
      <c r="A5" s="53">
        <v>0.22800000000000001</v>
      </c>
      <c r="B5" s="53">
        <v>0.35</v>
      </c>
      <c r="C5" s="53">
        <v>0.48</v>
      </c>
      <c r="D5" s="53">
        <v>0.53</v>
      </c>
      <c r="E5" s="53">
        <v>0.56000000000000005</v>
      </c>
      <c r="F5" s="53">
        <v>0.64</v>
      </c>
      <c r="G5" s="53">
        <v>0.68618222891566272</v>
      </c>
      <c r="H5" s="53">
        <v>0.63038685107235914</v>
      </c>
      <c r="I5" s="53">
        <v>0.72343982169390797</v>
      </c>
      <c r="J5" s="53">
        <v>0.61199999999999999</v>
      </c>
      <c r="K5" s="53">
        <v>0.65100000000000002</v>
      </c>
      <c r="L5" s="53">
        <v>0.65298507462686561</v>
      </c>
      <c r="M5" s="53">
        <v>0.61</v>
      </c>
      <c r="N5" s="53">
        <v>0.43</v>
      </c>
      <c r="O5" s="53">
        <v>0.56000000000000005</v>
      </c>
      <c r="P5" s="53">
        <v>0.38</v>
      </c>
      <c r="Q5" s="53">
        <v>0.51</v>
      </c>
      <c r="R5" s="53">
        <v>0.31</v>
      </c>
      <c r="S5" s="53">
        <v>0.35</v>
      </c>
      <c r="T5" s="54">
        <v>0.8</v>
      </c>
      <c r="U5" s="68"/>
      <c r="V5" s="68"/>
    </row>
    <row r="6" spans="1:22" ht="16.2" thickTop="1" x14ac:dyDescent="0.3">
      <c r="A6" s="19"/>
      <c r="B6" s="19"/>
      <c r="C6" s="19"/>
      <c r="D6" s="19"/>
      <c r="E6" s="19"/>
      <c r="F6" s="19"/>
      <c r="G6" s="19"/>
      <c r="H6" s="19"/>
      <c r="I6" s="19"/>
      <c r="J6" s="19"/>
      <c r="K6" s="19"/>
      <c r="L6" s="19"/>
      <c r="M6" s="1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ColWidth="10.77734375" defaultRowHeight="15.6" x14ac:dyDescent="0.3"/>
  <cols>
    <col min="1" max="3" width="30.6640625" style="5" customWidth="1"/>
    <col min="4" max="4" width="32.6640625" style="5" customWidth="1"/>
    <col min="5" max="5" width="20.109375" style="5" customWidth="1"/>
    <col min="6" max="16384" width="10.77734375" style="5"/>
  </cols>
  <sheetData>
    <row r="1" spans="1:5" x14ac:dyDescent="0.3">
      <c r="A1" s="2" t="s">
        <v>280</v>
      </c>
    </row>
    <row r="2" spans="1:5" x14ac:dyDescent="0.3">
      <c r="A2" s="19" t="s">
        <v>281</v>
      </c>
    </row>
    <row r="3" spans="1:5" x14ac:dyDescent="0.3">
      <c r="A3" s="47"/>
      <c r="B3" s="47" t="s">
        <v>38</v>
      </c>
      <c r="C3" s="47" t="s">
        <v>37</v>
      </c>
      <c r="D3" s="47" t="s">
        <v>36</v>
      </c>
      <c r="E3" s="47"/>
    </row>
    <row r="4" spans="1:5" x14ac:dyDescent="0.3">
      <c r="A4" s="47" t="s">
        <v>88</v>
      </c>
      <c r="B4" s="46">
        <v>0.13448317803799964</v>
      </c>
      <c r="C4" s="46">
        <v>0.34907427811805902</v>
      </c>
      <c r="D4" s="46">
        <v>0.51881971747257305</v>
      </c>
      <c r="E4" s="46"/>
    </row>
    <row r="5" spans="1:5" x14ac:dyDescent="0.3">
      <c r="A5" s="47" t="s">
        <v>279</v>
      </c>
      <c r="B5" s="46">
        <v>0.11</v>
      </c>
      <c r="C5" s="46">
        <f>1-B5-D5</f>
        <v>0.20399999999999996</v>
      </c>
      <c r="D5" s="46">
        <v>0.68600000000000005</v>
      </c>
      <c r="E5" s="46"/>
    </row>
    <row r="6" spans="1:5" x14ac:dyDescent="0.3">
      <c r="A6" s="47" t="s">
        <v>278</v>
      </c>
      <c r="B6" s="46">
        <v>0.09</v>
      </c>
      <c r="C6" s="46">
        <v>0.1</v>
      </c>
      <c r="D6" s="46">
        <v>0.81</v>
      </c>
      <c r="E6" s="46"/>
    </row>
  </sheetData>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ColWidth="10.77734375" defaultRowHeight="15.6" x14ac:dyDescent="0.3"/>
  <cols>
    <col min="1" max="3" width="30.6640625" style="5" customWidth="1"/>
    <col min="4" max="4" width="32.6640625" style="5" customWidth="1"/>
    <col min="5" max="16384" width="10.77734375" style="5"/>
  </cols>
  <sheetData>
    <row r="1" spans="1:4" x14ac:dyDescent="0.3">
      <c r="A1" s="2" t="s">
        <v>92</v>
      </c>
    </row>
    <row r="2" spans="1:4" x14ac:dyDescent="0.3">
      <c r="A2" s="19" t="s">
        <v>103</v>
      </c>
    </row>
    <row r="3" spans="1:4" x14ac:dyDescent="0.3">
      <c r="A3" s="47"/>
      <c r="B3" s="47" t="s">
        <v>38</v>
      </c>
      <c r="C3" s="47" t="s">
        <v>37</v>
      </c>
      <c r="D3" s="47" t="s">
        <v>36</v>
      </c>
    </row>
    <row r="4" spans="1:4" x14ac:dyDescent="0.3">
      <c r="A4" s="47" t="s">
        <v>88</v>
      </c>
      <c r="B4" s="46">
        <v>0.26</v>
      </c>
      <c r="C4" s="46">
        <v>0.35907427811805948</v>
      </c>
      <c r="D4" s="46">
        <v>0.38</v>
      </c>
    </row>
    <row r="5" spans="1:4" x14ac:dyDescent="0.3">
      <c r="A5" s="47" t="s">
        <v>104</v>
      </c>
      <c r="B5" s="46">
        <v>0.34</v>
      </c>
      <c r="C5" s="46">
        <v>0.46</v>
      </c>
      <c r="D5" s="46">
        <v>0.2</v>
      </c>
    </row>
    <row r="6" spans="1:4" x14ac:dyDescent="0.3">
      <c r="A6" s="47" t="s">
        <v>93</v>
      </c>
      <c r="B6" s="46">
        <v>7.0000000000000007E-2</v>
      </c>
      <c r="C6" s="46">
        <v>0.11</v>
      </c>
      <c r="D6" s="46">
        <v>0.82</v>
      </c>
    </row>
    <row r="8" spans="1:4" x14ac:dyDescent="0.3">
      <c r="A8" s="47"/>
    </row>
    <row r="9" spans="1:4" x14ac:dyDescent="0.3">
      <c r="A9" s="47"/>
    </row>
  </sheetData>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6"/>
  <sheetViews>
    <sheetView workbookViewId="0">
      <selection activeCell="B16" sqref="B16"/>
    </sheetView>
  </sheetViews>
  <sheetFormatPr baseColWidth="10" defaultColWidth="10.88671875" defaultRowHeight="13.2" x14ac:dyDescent="0.25"/>
  <cols>
    <col min="1" max="1" width="9.33203125" style="3" customWidth="1"/>
    <col min="2" max="2" width="14.21875" style="3" customWidth="1"/>
    <col min="3" max="3" width="14.44140625" style="3" customWidth="1"/>
    <col min="4" max="4" width="15.44140625" style="3" customWidth="1"/>
    <col min="5" max="5" width="14" style="3" customWidth="1"/>
    <col min="6" max="64" width="6.33203125" style="3" customWidth="1"/>
    <col min="65" max="245" width="10.88671875" style="3"/>
    <col min="246" max="320" width="6.33203125" style="3" customWidth="1"/>
    <col min="321" max="501" width="10.88671875" style="3"/>
    <col min="502" max="576" width="6.33203125" style="3" customWidth="1"/>
    <col min="577" max="757" width="10.88671875" style="3"/>
    <col min="758" max="832" width="6.33203125" style="3" customWidth="1"/>
    <col min="833" max="1013" width="10.88671875" style="3"/>
    <col min="1014" max="1088" width="6.33203125" style="3" customWidth="1"/>
    <col min="1089" max="1269" width="10.88671875" style="3"/>
    <col min="1270" max="1344" width="6.33203125" style="3" customWidth="1"/>
    <col min="1345" max="1525" width="10.88671875" style="3"/>
    <col min="1526" max="1600" width="6.33203125" style="3" customWidth="1"/>
    <col min="1601" max="1781" width="10.88671875" style="3"/>
    <col min="1782" max="1856" width="6.33203125" style="3" customWidth="1"/>
    <col min="1857" max="2037" width="10.88671875" style="3"/>
    <col min="2038" max="2112" width="6.33203125" style="3" customWidth="1"/>
    <col min="2113" max="2293" width="10.88671875" style="3"/>
    <col min="2294" max="2368" width="6.33203125" style="3" customWidth="1"/>
    <col min="2369" max="2549" width="10.88671875" style="3"/>
    <col min="2550" max="2624" width="6.33203125" style="3" customWidth="1"/>
    <col min="2625" max="2805" width="10.88671875" style="3"/>
    <col min="2806" max="2880" width="6.33203125" style="3" customWidth="1"/>
    <col min="2881" max="3061" width="10.88671875" style="3"/>
    <col min="3062" max="3136" width="6.33203125" style="3" customWidth="1"/>
    <col min="3137" max="3317" width="10.88671875" style="3"/>
    <col min="3318" max="3392" width="6.33203125" style="3" customWidth="1"/>
    <col min="3393" max="3573" width="10.88671875" style="3"/>
    <col min="3574" max="3648" width="6.33203125" style="3" customWidth="1"/>
    <col min="3649" max="3829" width="10.88671875" style="3"/>
    <col min="3830" max="3904" width="6.33203125" style="3" customWidth="1"/>
    <col min="3905" max="4085" width="10.88671875" style="3"/>
    <col min="4086" max="4160" width="6.33203125" style="3" customWidth="1"/>
    <col min="4161" max="4341" width="10.88671875" style="3"/>
    <col min="4342" max="4416" width="6.33203125" style="3" customWidth="1"/>
    <col min="4417" max="4597" width="10.88671875" style="3"/>
    <col min="4598" max="4672" width="6.33203125" style="3" customWidth="1"/>
    <col min="4673" max="4853" width="10.88671875" style="3"/>
    <col min="4854" max="4928" width="6.33203125" style="3" customWidth="1"/>
    <col min="4929" max="5109" width="10.88671875" style="3"/>
    <col min="5110" max="5184" width="6.33203125" style="3" customWidth="1"/>
    <col min="5185" max="5365" width="10.88671875" style="3"/>
    <col min="5366" max="5440" width="6.33203125" style="3" customWidth="1"/>
    <col min="5441" max="5621" width="10.88671875" style="3"/>
    <col min="5622" max="5696" width="6.33203125" style="3" customWidth="1"/>
    <col min="5697" max="5877" width="10.88671875" style="3"/>
    <col min="5878" max="5952" width="6.33203125" style="3" customWidth="1"/>
    <col min="5953" max="6133" width="10.88671875" style="3"/>
    <col min="6134" max="6208" width="6.33203125" style="3" customWidth="1"/>
    <col min="6209" max="6389" width="10.88671875" style="3"/>
    <col min="6390" max="6464" width="6.33203125" style="3" customWidth="1"/>
    <col min="6465" max="6645" width="10.88671875" style="3"/>
    <col min="6646" max="6720" width="6.33203125" style="3" customWidth="1"/>
    <col min="6721" max="6901" width="10.88671875" style="3"/>
    <col min="6902" max="6976" width="6.33203125" style="3" customWidth="1"/>
    <col min="6977" max="7157" width="10.88671875" style="3"/>
    <col min="7158" max="7232" width="6.33203125" style="3" customWidth="1"/>
    <col min="7233" max="7413" width="10.88671875" style="3"/>
    <col min="7414" max="7488" width="6.33203125" style="3" customWidth="1"/>
    <col min="7489" max="7669" width="10.88671875" style="3"/>
    <col min="7670" max="7744" width="6.33203125" style="3" customWidth="1"/>
    <col min="7745" max="7925" width="10.88671875" style="3"/>
    <col min="7926" max="8000" width="6.33203125" style="3" customWidth="1"/>
    <col min="8001" max="8181" width="10.88671875" style="3"/>
    <col min="8182" max="8256" width="6.33203125" style="3" customWidth="1"/>
    <col min="8257" max="8437" width="10.88671875" style="3"/>
    <col min="8438" max="8512" width="6.33203125" style="3" customWidth="1"/>
    <col min="8513" max="8693" width="10.88671875" style="3"/>
    <col min="8694" max="8768" width="6.33203125" style="3" customWidth="1"/>
    <col min="8769" max="8949" width="10.88671875" style="3"/>
    <col min="8950" max="9024" width="6.33203125" style="3" customWidth="1"/>
    <col min="9025" max="9205" width="10.88671875" style="3"/>
    <col min="9206" max="9280" width="6.33203125" style="3" customWidth="1"/>
    <col min="9281" max="9461" width="10.88671875" style="3"/>
    <col min="9462" max="9536" width="6.33203125" style="3" customWidth="1"/>
    <col min="9537" max="9717" width="10.88671875" style="3"/>
    <col min="9718" max="9792" width="6.33203125" style="3" customWidth="1"/>
    <col min="9793" max="9973" width="10.88671875" style="3"/>
    <col min="9974" max="10048" width="6.33203125" style="3" customWidth="1"/>
    <col min="10049" max="10229" width="10.88671875" style="3"/>
    <col min="10230" max="10304" width="6.33203125" style="3" customWidth="1"/>
    <col min="10305" max="10485" width="10.88671875" style="3"/>
    <col min="10486" max="10560" width="6.33203125" style="3" customWidth="1"/>
    <col min="10561" max="10741" width="10.88671875" style="3"/>
    <col min="10742" max="10816" width="6.33203125" style="3" customWidth="1"/>
    <col min="10817" max="10997" width="10.88671875" style="3"/>
    <col min="10998" max="11072" width="6.33203125" style="3" customWidth="1"/>
    <col min="11073" max="11253" width="10.88671875" style="3"/>
    <col min="11254" max="11328" width="6.33203125" style="3" customWidth="1"/>
    <col min="11329" max="11509" width="10.88671875" style="3"/>
    <col min="11510" max="11584" width="6.33203125" style="3" customWidth="1"/>
    <col min="11585" max="11765" width="10.88671875" style="3"/>
    <col min="11766" max="11840" width="6.33203125" style="3" customWidth="1"/>
    <col min="11841" max="12021" width="10.88671875" style="3"/>
    <col min="12022" max="12096" width="6.33203125" style="3" customWidth="1"/>
    <col min="12097" max="12277" width="10.88671875" style="3"/>
    <col min="12278" max="12352" width="6.33203125" style="3" customWidth="1"/>
    <col min="12353" max="12533" width="10.88671875" style="3"/>
    <col min="12534" max="12608" width="6.33203125" style="3" customWidth="1"/>
    <col min="12609" max="12789" width="10.88671875" style="3"/>
    <col min="12790" max="12864" width="6.33203125" style="3" customWidth="1"/>
    <col min="12865" max="13045" width="10.88671875" style="3"/>
    <col min="13046" max="13120" width="6.33203125" style="3" customWidth="1"/>
    <col min="13121" max="13301" width="10.88671875" style="3"/>
    <col min="13302" max="13376" width="6.33203125" style="3" customWidth="1"/>
    <col min="13377" max="13557" width="10.88671875" style="3"/>
    <col min="13558" max="13632" width="6.33203125" style="3" customWidth="1"/>
    <col min="13633" max="13813" width="10.88671875" style="3"/>
    <col min="13814" max="13888" width="6.33203125" style="3" customWidth="1"/>
    <col min="13889" max="14069" width="10.88671875" style="3"/>
    <col min="14070" max="14144" width="6.33203125" style="3" customWidth="1"/>
    <col min="14145" max="14325" width="10.88671875" style="3"/>
    <col min="14326" max="14400" width="6.33203125" style="3" customWidth="1"/>
    <col min="14401" max="14581" width="10.88671875" style="3"/>
    <col min="14582" max="14656" width="6.33203125" style="3" customWidth="1"/>
    <col min="14657" max="14837" width="10.88671875" style="3"/>
    <col min="14838" max="14912" width="6.33203125" style="3" customWidth="1"/>
    <col min="14913" max="15093" width="10.88671875" style="3"/>
    <col min="15094" max="15168" width="6.33203125" style="3" customWidth="1"/>
    <col min="15169" max="15349" width="10.88671875" style="3"/>
    <col min="15350" max="15424" width="6.33203125" style="3" customWidth="1"/>
    <col min="15425" max="15605" width="10.88671875" style="3"/>
    <col min="15606" max="15680" width="6.33203125" style="3" customWidth="1"/>
    <col min="15681" max="15861" width="10.88671875" style="3"/>
    <col min="15862" max="15936" width="6.33203125" style="3" customWidth="1"/>
    <col min="15937" max="16117" width="10.88671875" style="3"/>
    <col min="16118" max="16192" width="6.33203125" style="3" customWidth="1"/>
    <col min="16193" max="16384" width="10.88671875" style="3"/>
  </cols>
  <sheetData>
    <row r="1" spans="1:5" ht="13.95" customHeight="1" x14ac:dyDescent="0.3">
      <c r="A1" s="4" t="s">
        <v>46</v>
      </c>
      <c r="B1" s="10"/>
    </row>
    <row r="2" spans="1:5" ht="13.95" customHeight="1" x14ac:dyDescent="0.25">
      <c r="A2" s="19" t="s">
        <v>117</v>
      </c>
      <c r="B2" s="10"/>
    </row>
    <row r="3" spans="1:5" ht="73.8" customHeight="1" x14ac:dyDescent="0.25">
      <c r="A3" s="11"/>
      <c r="B3" s="14" t="s">
        <v>45</v>
      </c>
      <c r="C3" s="14" t="s">
        <v>44</v>
      </c>
      <c r="D3" s="14" t="s">
        <v>43</v>
      </c>
      <c r="E3" s="14" t="s">
        <v>42</v>
      </c>
    </row>
    <row r="4" spans="1:5" ht="13.95" customHeight="1" x14ac:dyDescent="0.25">
      <c r="A4" s="11">
        <v>1780</v>
      </c>
      <c r="B4" s="60">
        <v>0.5</v>
      </c>
      <c r="C4" s="60">
        <v>0.35</v>
      </c>
      <c r="D4" s="60">
        <v>0.3</v>
      </c>
      <c r="E4" s="60">
        <v>1.4999999999999999E-2</v>
      </c>
    </row>
    <row r="5" spans="1:5" ht="13.95" customHeight="1" x14ac:dyDescent="0.25">
      <c r="A5" s="11">
        <v>1790</v>
      </c>
      <c r="B5" s="60"/>
      <c r="C5" s="60"/>
      <c r="D5" s="60"/>
      <c r="E5" s="61"/>
    </row>
    <row r="6" spans="1:5" ht="13.95" customHeight="1" x14ac:dyDescent="0.25">
      <c r="A6" s="11">
        <v>1800</v>
      </c>
      <c r="B6" s="60">
        <v>0.29164999999999996</v>
      </c>
      <c r="C6" s="60">
        <v>0.187</v>
      </c>
      <c r="D6" s="60">
        <v>0.12202418070880844</v>
      </c>
      <c r="E6" s="60">
        <v>0.01</v>
      </c>
    </row>
    <row r="7" spans="1:5" ht="13.95" customHeight="1" x14ac:dyDescent="0.25">
      <c r="A7" s="11">
        <v>1810</v>
      </c>
      <c r="B7" s="60">
        <v>0.25</v>
      </c>
      <c r="C7" s="60">
        <v>0.17699999999999999</v>
      </c>
      <c r="D7" s="60">
        <v>0.11807554554309217</v>
      </c>
      <c r="E7" s="60">
        <v>0.01</v>
      </c>
    </row>
    <row r="8" spans="1:5" ht="13.95" customHeight="1" x14ac:dyDescent="0.25">
      <c r="A8" s="11">
        <v>1820</v>
      </c>
      <c r="B8" s="60">
        <v>0.33329999999999999</v>
      </c>
      <c r="C8" s="60">
        <v>0.14829999999999999</v>
      </c>
      <c r="D8" s="60">
        <v>0.12597281587452469</v>
      </c>
      <c r="E8" s="60">
        <v>0.01</v>
      </c>
    </row>
    <row r="9" spans="1:5" ht="13.95" customHeight="1" x14ac:dyDescent="0.25">
      <c r="A9" s="11">
        <v>1830</v>
      </c>
      <c r="B9" s="60">
        <v>0.4</v>
      </c>
      <c r="C9" s="60">
        <v>0.18309999999999998</v>
      </c>
      <c r="D9" s="60">
        <v>0.16641665952095738</v>
      </c>
      <c r="E9" s="60">
        <v>1.4999999999999999E-2</v>
      </c>
    </row>
    <row r="10" spans="1:5" ht="13.95" customHeight="1" x14ac:dyDescent="0.25">
      <c r="A10" s="11">
        <v>1840</v>
      </c>
      <c r="B10" s="60">
        <v>0.44</v>
      </c>
      <c r="C10" s="60">
        <v>0.21179999999999999</v>
      </c>
      <c r="D10" s="60">
        <v>0.17764540079952934</v>
      </c>
      <c r="E10" s="60">
        <v>1.4999999999999999E-2</v>
      </c>
    </row>
    <row r="11" spans="1:5" ht="13.95" customHeight="1" x14ac:dyDescent="0.25">
      <c r="A11" s="11">
        <v>1850</v>
      </c>
      <c r="B11" s="60">
        <v>0.42109999999999997</v>
      </c>
      <c r="C11" s="60">
        <v>0.2757</v>
      </c>
      <c r="D11" s="60">
        <v>0.25823192713758403</v>
      </c>
      <c r="E11" s="60">
        <v>1.4999999999999999E-2</v>
      </c>
    </row>
    <row r="12" spans="1:5" ht="13.95" customHeight="1" x14ac:dyDescent="0.25">
      <c r="A12" s="11">
        <v>1860</v>
      </c>
      <c r="B12" s="60">
        <v>0.28000000000000003</v>
      </c>
      <c r="C12" s="60">
        <v>0.1444</v>
      </c>
      <c r="D12" s="60">
        <v>0.149730909203314</v>
      </c>
      <c r="E12" s="60">
        <v>1.2E-2</v>
      </c>
    </row>
    <row r="13" spans="1:5" ht="13.95" customHeight="1" x14ac:dyDescent="0.25">
      <c r="A13" s="11">
        <v>1870</v>
      </c>
      <c r="B13" s="60">
        <v>0.25219999999999998</v>
      </c>
      <c r="C13" s="60">
        <v>0.1338</v>
      </c>
      <c r="D13" s="60">
        <v>0.14147843969101681</v>
      </c>
      <c r="E13" s="60">
        <v>0.01</v>
      </c>
    </row>
    <row r="14" spans="1:5" ht="13.95" customHeight="1" x14ac:dyDescent="0.25">
      <c r="A14" s="11">
        <v>1880</v>
      </c>
      <c r="B14" s="60">
        <v>0.13800000000000001</v>
      </c>
      <c r="C14" s="60">
        <v>0.11800000000000001</v>
      </c>
      <c r="D14" s="60">
        <v>0.10708093348336427</v>
      </c>
      <c r="E14" s="60">
        <v>0.01</v>
      </c>
    </row>
    <row r="15" spans="1:5" ht="13.95" customHeight="1" x14ac:dyDescent="0.25">
      <c r="A15" s="11">
        <v>1890</v>
      </c>
      <c r="B15" s="60">
        <v>0.114</v>
      </c>
      <c r="C15" s="60">
        <v>0.105</v>
      </c>
      <c r="D15" s="60">
        <v>0.10674325665468562</v>
      </c>
      <c r="E15" s="60">
        <v>8.0000000000000002E-3</v>
      </c>
    </row>
    <row r="16" spans="1:5" ht="13.95" customHeight="1" x14ac:dyDescent="0.25">
      <c r="A16" s="11">
        <v>1900</v>
      </c>
      <c r="B16" s="60">
        <v>0.11</v>
      </c>
      <c r="C16" s="60">
        <v>8.7899999999999992E-2</v>
      </c>
      <c r="D16" s="60">
        <v>0.1</v>
      </c>
      <c r="E16" s="60">
        <v>6.0000000000000001E-3</v>
      </c>
    </row>
    <row r="17" spans="1:5" ht="13.95" customHeight="1" x14ac:dyDescent="0.25">
      <c r="A17" s="11">
        <v>1910</v>
      </c>
      <c r="B17" s="60">
        <v>0.105</v>
      </c>
      <c r="C17" s="60">
        <v>8.7899999999999992E-2</v>
      </c>
      <c r="D17" s="60">
        <v>0.1</v>
      </c>
      <c r="E17" s="60">
        <v>4.0000000000000001E-3</v>
      </c>
    </row>
    <row r="18" spans="1:5" ht="13.95" customHeight="1" x14ac:dyDescent="0.25">
      <c r="A18" s="11"/>
      <c r="B18" s="10"/>
      <c r="C18" s="10"/>
      <c r="D18" s="10"/>
    </row>
    <row r="19" spans="1:5" ht="13.95" customHeight="1" x14ac:dyDescent="0.25">
      <c r="A19" s="11"/>
      <c r="B19" s="10"/>
    </row>
    <row r="20" spans="1:5" ht="13.95" customHeight="1" x14ac:dyDescent="0.25">
      <c r="A20" s="11"/>
      <c r="B20" s="10"/>
    </row>
    <row r="21" spans="1:5" ht="9.9" customHeight="1" x14ac:dyDescent="0.25">
      <c r="B21" s="10"/>
    </row>
    <row r="22" spans="1:5" ht="9.9" customHeight="1" x14ac:dyDescent="0.25">
      <c r="B22" s="10"/>
    </row>
    <row r="23" spans="1:5" ht="9.9" customHeight="1" x14ac:dyDescent="0.25">
      <c r="B23" s="10"/>
    </row>
    <row r="24" spans="1:5" ht="9.9" customHeight="1" x14ac:dyDescent="0.25">
      <c r="B24" s="10"/>
    </row>
    <row r="25" spans="1:5" ht="9.9" customHeight="1" x14ac:dyDescent="0.25">
      <c r="B25" s="10"/>
    </row>
    <row r="26" spans="1:5" ht="9.9" customHeight="1" x14ac:dyDescent="0.25">
      <c r="B26" s="10"/>
    </row>
    <row r="27" spans="1:5" ht="9.9" customHeight="1" x14ac:dyDescent="0.25">
      <c r="B27" s="10"/>
    </row>
    <row r="28" spans="1:5" ht="9.9" customHeight="1" x14ac:dyDescent="0.25">
      <c r="B28" s="10"/>
    </row>
    <row r="29" spans="1:5" ht="9.9" customHeight="1" x14ac:dyDescent="0.25">
      <c r="B29" s="10"/>
    </row>
    <row r="30" spans="1:5" ht="9.9" customHeight="1" x14ac:dyDescent="0.25">
      <c r="B30" s="10"/>
    </row>
    <row r="31" spans="1:5" ht="9.9" customHeight="1" x14ac:dyDescent="0.25">
      <c r="B31" s="10"/>
    </row>
    <row r="32" spans="1:5" ht="9.9" customHeight="1" x14ac:dyDescent="0.25">
      <c r="B32" s="10"/>
    </row>
    <row r="33" spans="2:2" ht="9.9" customHeight="1" x14ac:dyDescent="0.25">
      <c r="B33" s="10"/>
    </row>
    <row r="34" spans="2:2" ht="9.9" customHeight="1" x14ac:dyDescent="0.25">
      <c r="B34" s="10"/>
    </row>
    <row r="35" spans="2:2" ht="9.9" customHeight="1" x14ac:dyDescent="0.25">
      <c r="B35" s="10"/>
    </row>
    <row r="36" spans="2:2" ht="9.9" customHeight="1" x14ac:dyDescent="0.25">
      <c r="B36" s="10"/>
    </row>
    <row r="37" spans="2:2" ht="9.9" customHeight="1" x14ac:dyDescent="0.25">
      <c r="B37" s="10"/>
    </row>
    <row r="38" spans="2:2" ht="9.9" customHeight="1" x14ac:dyDescent="0.25">
      <c r="B38" s="10"/>
    </row>
    <row r="39" spans="2:2" ht="9.9" customHeight="1" x14ac:dyDescent="0.25">
      <c r="B39" s="10"/>
    </row>
    <row r="40" spans="2:2" ht="9.9" customHeight="1" x14ac:dyDescent="0.25">
      <c r="B40" s="10"/>
    </row>
    <row r="41" spans="2:2" ht="9.9" customHeight="1" x14ac:dyDescent="0.25">
      <c r="B41" s="10"/>
    </row>
    <row r="42" spans="2:2" ht="9.9" customHeight="1" x14ac:dyDescent="0.25">
      <c r="B42" s="10"/>
    </row>
    <row r="43" spans="2:2" ht="9.9" customHeight="1" x14ac:dyDescent="0.25">
      <c r="B43" s="10"/>
    </row>
    <row r="44" spans="2:2" ht="9.9" customHeight="1" x14ac:dyDescent="0.25">
      <c r="B44" s="10"/>
    </row>
    <row r="45" spans="2:2" ht="9.9" customHeight="1" x14ac:dyDescent="0.25">
      <c r="B45" s="10"/>
    </row>
    <row r="46" spans="2:2" ht="9.9" customHeight="1" x14ac:dyDescent="0.25">
      <c r="B46" s="10"/>
    </row>
    <row r="47" spans="2:2" ht="9.9" customHeight="1" x14ac:dyDescent="0.25">
      <c r="B47" s="10"/>
    </row>
    <row r="48" spans="2:2"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c r="B154" s="10"/>
    </row>
    <row r="155" spans="2:2" ht="9.9" customHeight="1" x14ac:dyDescent="0.25">
      <c r="B155" s="10"/>
    </row>
    <row r="156" spans="2:2" ht="9.9" customHeight="1" x14ac:dyDescent="0.25">
      <c r="B156" s="10"/>
    </row>
    <row r="157" spans="2:2" ht="9.9" customHeight="1" x14ac:dyDescent="0.25">
      <c r="B157" s="10"/>
    </row>
    <row r="158" spans="2:2" ht="9.9" customHeight="1" x14ac:dyDescent="0.25"/>
    <row r="159" spans="2:2" ht="9.9" customHeight="1" x14ac:dyDescent="0.25"/>
    <row r="160" spans="2:2" ht="9.9" customHeight="1" x14ac:dyDescent="0.25"/>
    <row r="161" ht="9.9" customHeight="1" x14ac:dyDescent="0.25"/>
    <row r="162" ht="9.9" customHeight="1" x14ac:dyDescent="0.25"/>
    <row r="163" ht="9.9" customHeight="1" x14ac:dyDescent="0.25"/>
    <row r="164" ht="9.9" customHeight="1" x14ac:dyDescent="0.25"/>
    <row r="165" ht="9.9" customHeight="1" x14ac:dyDescent="0.25"/>
    <row r="166" ht="9.9" customHeight="1" x14ac:dyDescent="0.25"/>
    <row r="167" ht="9.9" customHeight="1" x14ac:dyDescent="0.25"/>
    <row r="168" ht="9.9" customHeight="1" x14ac:dyDescent="0.25"/>
    <row r="169" ht="9.9" customHeight="1" x14ac:dyDescent="0.25"/>
    <row r="170" ht="9.9" customHeight="1" x14ac:dyDescent="0.25"/>
    <row r="171" ht="9.9" customHeight="1" x14ac:dyDescent="0.25"/>
    <row r="172" ht="9.9" customHeight="1" x14ac:dyDescent="0.25"/>
    <row r="173" ht="9.9" customHeight="1" x14ac:dyDescent="0.25"/>
    <row r="174" ht="9.9" customHeight="1" x14ac:dyDescent="0.25"/>
    <row r="175" ht="9.9" customHeight="1" x14ac:dyDescent="0.25"/>
    <row r="176"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row r="1153" ht="9.9" customHeight="1" x14ac:dyDescent="0.25"/>
    <row r="1154" ht="9.9" customHeight="1" x14ac:dyDescent="0.25"/>
    <row r="1155" ht="9.9" customHeight="1" x14ac:dyDescent="0.25"/>
    <row r="1156"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20"/>
  <sheetViews>
    <sheetView topLeftCell="A2" workbookViewId="0">
      <pane xSplit="1" ySplit="7" topLeftCell="B9" activePane="bottomRight" state="frozen"/>
      <selection activeCell="E12" sqref="E12"/>
      <selection pane="topRight" activeCell="E12" sqref="E12"/>
      <selection pane="bottomLeft" activeCell="E12" sqref="E12"/>
      <selection pane="bottomRight" activeCell="A4" sqref="A4:E18"/>
    </sheetView>
  </sheetViews>
  <sheetFormatPr baseColWidth="10" defaultColWidth="10.88671875" defaultRowHeight="15" x14ac:dyDescent="0.25"/>
  <cols>
    <col min="1" max="1" width="31.44140625" style="20" customWidth="1"/>
    <col min="2" max="2" width="27.44140625" style="20" customWidth="1"/>
    <col min="3" max="3" width="5.88671875" style="20" customWidth="1"/>
    <col min="4" max="4" width="30.21875" style="20" customWidth="1"/>
    <col min="5" max="5" width="30.109375" style="20" customWidth="1"/>
    <col min="6" max="11" width="5.88671875" style="20" customWidth="1"/>
    <col min="12" max="15" width="8.33203125" style="20" customWidth="1"/>
    <col min="16" max="19" width="13.21875" style="20" customWidth="1"/>
    <col min="20" max="16384" width="10.88671875" style="20"/>
  </cols>
  <sheetData>
    <row r="1" spans="1:11" x14ac:dyDescent="0.25">
      <c r="A1" s="38"/>
      <c r="B1" s="37"/>
      <c r="C1" s="37"/>
      <c r="D1" s="37"/>
      <c r="E1" s="37"/>
    </row>
    <row r="2" spans="1:11" x14ac:dyDescent="0.25">
      <c r="A2" s="38"/>
      <c r="B2" s="37"/>
      <c r="C2" s="37"/>
      <c r="D2" s="37"/>
      <c r="E2" s="37"/>
    </row>
    <row r="3" spans="1:11" ht="15.6" thickBot="1" x14ac:dyDescent="0.3">
      <c r="A3" s="37"/>
      <c r="B3" s="37"/>
      <c r="C3" s="37"/>
      <c r="D3" s="37"/>
      <c r="E3" s="37"/>
    </row>
    <row r="4" spans="1:11" ht="30" customHeight="1" thickTop="1" thickBot="1" x14ac:dyDescent="0.3">
      <c r="A4" s="336" t="s">
        <v>359</v>
      </c>
      <c r="B4" s="337"/>
      <c r="C4" s="337"/>
      <c r="D4" s="337"/>
      <c r="E4" s="338"/>
    </row>
    <row r="5" spans="1:11" ht="18" customHeight="1" thickTop="1" thickBot="1" x14ac:dyDescent="0.3">
      <c r="A5" s="36"/>
      <c r="B5" s="339"/>
      <c r="C5" s="340"/>
      <c r="D5" s="339"/>
      <c r="E5" s="339"/>
      <c r="F5" s="35"/>
    </row>
    <row r="6" spans="1:11" ht="18" customHeight="1" thickTop="1" x14ac:dyDescent="0.3">
      <c r="A6" s="341" t="s">
        <v>24</v>
      </c>
      <c r="B6" s="342"/>
      <c r="C6" s="34"/>
      <c r="D6" s="343" t="s">
        <v>23</v>
      </c>
      <c r="E6" s="344"/>
      <c r="F6" s="29"/>
      <c r="G6" s="29"/>
      <c r="H6" s="29"/>
      <c r="I6" s="29"/>
      <c r="J6" s="29"/>
      <c r="K6" s="29"/>
    </row>
    <row r="7" spans="1:11" ht="18" customHeight="1" x14ac:dyDescent="0.3">
      <c r="A7" s="341"/>
      <c r="B7" s="342"/>
      <c r="C7" s="34"/>
      <c r="D7" s="343"/>
      <c r="E7" s="344"/>
      <c r="F7" s="29"/>
      <c r="G7" s="29"/>
      <c r="H7" s="29"/>
      <c r="I7" s="29"/>
      <c r="J7" s="29"/>
      <c r="K7" s="29"/>
    </row>
    <row r="8" spans="1:11" ht="18" customHeight="1" x14ac:dyDescent="0.3">
      <c r="A8" s="341"/>
      <c r="B8" s="342"/>
      <c r="C8" s="33"/>
      <c r="D8" s="343"/>
      <c r="E8" s="344"/>
      <c r="F8" s="29"/>
      <c r="G8" s="29"/>
      <c r="H8" s="29"/>
      <c r="I8" s="29"/>
      <c r="J8" s="29"/>
      <c r="K8" s="29"/>
    </row>
    <row r="9" spans="1:11" ht="28.2" customHeight="1" x14ac:dyDescent="0.3">
      <c r="A9" s="31" t="s">
        <v>22</v>
      </c>
      <c r="B9" s="30" t="s">
        <v>20</v>
      </c>
      <c r="C9" s="32"/>
      <c r="D9" s="31" t="s">
        <v>21</v>
      </c>
      <c r="E9" s="30" t="s">
        <v>20</v>
      </c>
      <c r="F9" s="29"/>
      <c r="G9" s="29"/>
      <c r="H9" s="29"/>
      <c r="I9" s="29"/>
      <c r="J9" s="29"/>
      <c r="K9" s="29"/>
    </row>
    <row r="10" spans="1:11" ht="19.95" customHeight="1" x14ac:dyDescent="0.25">
      <c r="A10" s="27">
        <v>0.5</v>
      </c>
      <c r="B10" s="26">
        <v>0.05</v>
      </c>
      <c r="C10" s="25"/>
      <c r="D10" s="27">
        <v>0.3</v>
      </c>
      <c r="E10" s="26">
        <v>0.06</v>
      </c>
      <c r="F10" s="28"/>
    </row>
    <row r="11" spans="1:11" ht="19.95" customHeight="1" x14ac:dyDescent="0.25">
      <c r="A11" s="27">
        <v>20</v>
      </c>
      <c r="B11" s="26">
        <v>0.15</v>
      </c>
      <c r="C11" s="25"/>
      <c r="D11" s="27">
        <v>8</v>
      </c>
      <c r="E11" s="26">
        <v>0.14000000000000001</v>
      </c>
      <c r="F11" s="28"/>
    </row>
    <row r="12" spans="1:11" ht="19.95" customHeight="1" x14ac:dyDescent="0.25">
      <c r="A12" s="27">
        <v>200</v>
      </c>
      <c r="B12" s="26">
        <v>0.5</v>
      </c>
      <c r="C12" s="25"/>
      <c r="D12" s="27">
        <v>500</v>
      </c>
      <c r="E12" s="26">
        <v>0.4</v>
      </c>
    </row>
    <row r="13" spans="1:11" ht="19.95" customHeight="1" thickBot="1" x14ac:dyDescent="0.3">
      <c r="A13" s="24">
        <v>1300</v>
      </c>
      <c r="B13" s="23">
        <v>0.75</v>
      </c>
      <c r="C13" s="25"/>
      <c r="D13" s="24">
        <v>1500</v>
      </c>
      <c r="E13" s="23">
        <v>0.67</v>
      </c>
    </row>
    <row r="14" spans="1:11" ht="16.2" thickTop="1" thickBot="1" x14ac:dyDescent="0.3">
      <c r="A14" s="22"/>
      <c r="B14" s="21"/>
      <c r="C14" s="21"/>
      <c r="D14" s="21"/>
      <c r="E14" s="21"/>
    </row>
    <row r="15" spans="1:11" ht="15.6" thickTop="1" x14ac:dyDescent="0.25">
      <c r="A15" s="345" t="s">
        <v>356</v>
      </c>
      <c r="B15" s="346"/>
      <c r="C15" s="346"/>
      <c r="D15" s="346"/>
      <c r="E15" s="347"/>
    </row>
    <row r="16" spans="1:11" x14ac:dyDescent="0.25">
      <c r="A16" s="348"/>
      <c r="B16" s="349"/>
      <c r="C16" s="349"/>
      <c r="D16" s="349"/>
      <c r="E16" s="350"/>
    </row>
    <row r="17" spans="1:5" x14ac:dyDescent="0.25">
      <c r="A17" s="348"/>
      <c r="B17" s="349"/>
      <c r="C17" s="349"/>
      <c r="D17" s="349"/>
      <c r="E17" s="350"/>
    </row>
    <row r="18" spans="1:5" ht="15.6" thickBot="1" x14ac:dyDescent="0.3">
      <c r="A18" s="351"/>
      <c r="B18" s="352"/>
      <c r="C18" s="352"/>
      <c r="D18" s="352"/>
      <c r="E18" s="353"/>
    </row>
    <row r="19" spans="1:5" ht="15.6" thickTop="1" x14ac:dyDescent="0.25"/>
    <row r="20" spans="1:5" x14ac:dyDescent="0.25">
      <c r="A20" s="39"/>
    </row>
  </sheetData>
  <mergeCells count="5">
    <mergeCell ref="A4:E4"/>
    <mergeCell ref="B5:E5"/>
    <mergeCell ref="A6:B8"/>
    <mergeCell ref="D6:E8"/>
    <mergeCell ref="A15:E18"/>
  </mergeCells>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
  <sheetViews>
    <sheetView workbookViewId="0"/>
  </sheetViews>
  <sheetFormatPr baseColWidth="10" defaultRowHeight="14.4" x14ac:dyDescent="0.3"/>
  <cols>
    <col min="1" max="1" width="12.77734375" customWidth="1"/>
    <col min="2" max="2" width="13.88671875" customWidth="1"/>
    <col min="3" max="3" width="15.33203125" customWidth="1"/>
    <col min="4" max="11" width="12.77734375" customWidth="1"/>
  </cols>
  <sheetData>
    <row r="1" spans="1:12" ht="15.6" x14ac:dyDescent="0.3">
      <c r="A1" s="2" t="s">
        <v>118</v>
      </c>
      <c r="B1" s="19"/>
      <c r="C1" s="19"/>
      <c r="D1" s="19"/>
      <c r="E1" s="19"/>
      <c r="F1" s="19"/>
      <c r="G1" s="19"/>
      <c r="H1" s="19"/>
      <c r="I1" s="19"/>
      <c r="J1" s="19"/>
      <c r="K1" s="19"/>
      <c r="L1" s="19"/>
    </row>
    <row r="2" spans="1:12" ht="15.6" x14ac:dyDescent="0.3">
      <c r="A2" s="19" t="s">
        <v>121</v>
      </c>
      <c r="B2" s="19"/>
      <c r="C2" s="19"/>
      <c r="D2" s="19"/>
      <c r="E2" s="19"/>
      <c r="F2" s="19"/>
      <c r="G2" s="19"/>
      <c r="H2" s="19"/>
      <c r="I2" s="19"/>
      <c r="J2" s="19"/>
      <c r="K2" s="19"/>
      <c r="L2" s="19"/>
    </row>
    <row r="3" spans="1:12" ht="16.2" thickBot="1" x14ac:dyDescent="0.35">
      <c r="A3" s="19" t="s">
        <v>119</v>
      </c>
      <c r="B3" s="19"/>
      <c r="C3" s="19"/>
      <c r="D3" s="19"/>
      <c r="E3" s="19"/>
      <c r="F3" s="19"/>
      <c r="G3" s="19"/>
      <c r="H3" s="19"/>
      <c r="I3" s="19"/>
      <c r="J3" s="19"/>
    </row>
    <row r="4" spans="1:12" ht="16.2" thickTop="1" x14ac:dyDescent="0.3">
      <c r="A4" s="405" t="s">
        <v>120</v>
      </c>
      <c r="B4" s="406"/>
      <c r="C4" s="406"/>
      <c r="D4" s="406"/>
      <c r="E4" s="407"/>
      <c r="F4" s="405" t="s">
        <v>29</v>
      </c>
      <c r="G4" s="406"/>
      <c r="H4" s="407"/>
      <c r="I4" s="405" t="s">
        <v>32</v>
      </c>
      <c r="J4" s="406"/>
      <c r="K4" s="407"/>
    </row>
    <row r="5" spans="1:12" ht="15.6" x14ac:dyDescent="0.3">
      <c r="A5" s="90">
        <v>1820</v>
      </c>
      <c r="B5" s="65">
        <v>1840</v>
      </c>
      <c r="C5" s="65">
        <v>1870</v>
      </c>
      <c r="D5" s="65">
        <v>1890</v>
      </c>
      <c r="E5" s="67">
        <v>1920</v>
      </c>
      <c r="F5" s="90">
        <v>1820</v>
      </c>
      <c r="G5" s="65">
        <v>1840</v>
      </c>
      <c r="H5" s="67">
        <v>1880</v>
      </c>
      <c r="I5" s="90">
        <v>1820</v>
      </c>
      <c r="J5" s="65">
        <v>1900</v>
      </c>
      <c r="K5" s="67">
        <v>1920</v>
      </c>
    </row>
    <row r="6" spans="1:12" ht="16.2" thickBot="1" x14ac:dyDescent="0.35">
      <c r="A6" s="52">
        <v>5.1351487628373861E-2</v>
      </c>
      <c r="B6" s="53">
        <v>0.14266258644101479</v>
      </c>
      <c r="C6" s="53">
        <v>0.30584175864984958</v>
      </c>
      <c r="D6" s="53">
        <v>0.61464328002352031</v>
      </c>
      <c r="E6" s="54">
        <v>1</v>
      </c>
      <c r="F6" s="52">
        <v>1.0752688172043012E-2</v>
      </c>
      <c r="G6" s="53">
        <v>2.3809523809523808E-2</v>
      </c>
      <c r="H6" s="54">
        <v>1</v>
      </c>
      <c r="I6" s="52">
        <v>0.13</v>
      </c>
      <c r="J6" s="53">
        <v>0.249</v>
      </c>
      <c r="K6" s="54">
        <v>1</v>
      </c>
    </row>
    <row r="7" spans="1:12" ht="16.2" thickTop="1" x14ac:dyDescent="0.3">
      <c r="A7" s="68"/>
      <c r="B7" s="19"/>
      <c r="C7" s="19"/>
      <c r="D7" s="19"/>
      <c r="E7" s="19"/>
      <c r="F7" s="19"/>
      <c r="G7" s="41"/>
      <c r="H7" s="19"/>
      <c r="I7" s="19"/>
      <c r="J7" s="19"/>
      <c r="K7" s="19"/>
      <c r="L7" s="19"/>
    </row>
  </sheetData>
  <mergeCells count="3">
    <mergeCell ref="A4:E4"/>
    <mergeCell ref="F4:H4"/>
    <mergeCell ref="I4:K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ColWidth="10.77734375" defaultRowHeight="15.6" x14ac:dyDescent="0.3"/>
  <cols>
    <col min="1" max="3" width="30.6640625" style="5" customWidth="1"/>
    <col min="4" max="4" width="32.6640625" style="5" customWidth="1"/>
    <col min="5" max="5" width="20.109375" style="5" customWidth="1"/>
    <col min="6" max="16384" width="10.77734375" style="5"/>
  </cols>
  <sheetData>
    <row r="1" spans="1:5" x14ac:dyDescent="0.3">
      <c r="A1" s="2" t="s">
        <v>35</v>
      </c>
    </row>
    <row r="2" spans="1:5" x14ac:dyDescent="0.3">
      <c r="A2" s="19" t="s">
        <v>122</v>
      </c>
    </row>
    <row r="3" spans="1:5" x14ac:dyDescent="0.3">
      <c r="A3" s="47" t="s">
        <v>34</v>
      </c>
      <c r="B3" s="47" t="s">
        <v>6</v>
      </c>
      <c r="C3" s="47" t="s">
        <v>7</v>
      </c>
      <c r="D3" s="47" t="s">
        <v>8</v>
      </c>
      <c r="E3" s="47" t="s">
        <v>9</v>
      </c>
    </row>
    <row r="4" spans="1:5" x14ac:dyDescent="0.3">
      <c r="A4" s="47" t="s">
        <v>29</v>
      </c>
      <c r="B4" s="46">
        <v>1.8566679209487499E-2</v>
      </c>
      <c r="C4" s="46">
        <v>0.13996842503562501</v>
      </c>
      <c r="D4" s="46">
        <v>0.8397373929620624</v>
      </c>
      <c r="E4" s="46">
        <v>0.51121569424881241</v>
      </c>
    </row>
    <row r="5" spans="1:5" x14ac:dyDescent="0.3">
      <c r="A5" s="47" t="s">
        <v>33</v>
      </c>
      <c r="B5" s="46">
        <v>1.0478759217820335E-2</v>
      </c>
      <c r="C5" s="46">
        <v>8.1735692256738809E-2</v>
      </c>
      <c r="D5" s="46">
        <v>0.90666095535847224</v>
      </c>
      <c r="E5" s="46">
        <v>0.6685797551472964</v>
      </c>
    </row>
    <row r="6" spans="1:5" x14ac:dyDescent="0.3">
      <c r="A6" s="47" t="s">
        <v>32</v>
      </c>
      <c r="B6" s="46">
        <v>1.414592648563062E-2</v>
      </c>
      <c r="C6" s="46">
        <v>0.10927905254133907</v>
      </c>
      <c r="D6" s="46">
        <v>0.87657499999999999</v>
      </c>
      <c r="E6" s="46">
        <v>0.59182499999999993</v>
      </c>
    </row>
    <row r="7" spans="1:5" x14ac:dyDescent="0.3">
      <c r="A7" s="47" t="s">
        <v>31</v>
      </c>
      <c r="B7" s="46">
        <f>AVERAGE(B4:B6)</f>
        <v>1.4397121637646152E-2</v>
      </c>
      <c r="C7" s="46">
        <f>AVERAGE(C4:C6)</f>
        <v>0.11032772327790097</v>
      </c>
      <c r="D7" s="46">
        <f>AVERAGE(D4:D6)</f>
        <v>0.87432444944017818</v>
      </c>
      <c r="E7" s="46">
        <f>AVERAGE(E4:E6)</f>
        <v>0.59054014979870295</v>
      </c>
    </row>
    <row r="9" spans="1:5" x14ac:dyDescent="0.3">
      <c r="A9" s="47"/>
    </row>
    <row r="11" spans="1:5" x14ac:dyDescent="0.3">
      <c r="A11" s="47" t="s">
        <v>186</v>
      </c>
      <c r="B11" s="47" t="s">
        <v>6</v>
      </c>
      <c r="C11" s="47" t="s">
        <v>7</v>
      </c>
      <c r="D11" s="47" t="s">
        <v>8</v>
      </c>
      <c r="E11" s="47" t="s">
        <v>9</v>
      </c>
    </row>
    <row r="12" spans="1:5" x14ac:dyDescent="0.3">
      <c r="A12" s="47" t="s">
        <v>29</v>
      </c>
      <c r="B12" s="46">
        <v>6.3451111316700004E-2</v>
      </c>
      <c r="C12" s="46">
        <v>0.38378417491900002</v>
      </c>
      <c r="D12" s="46">
        <v>0.55276471376400005</v>
      </c>
      <c r="E12" s="46">
        <v>0.23378859460400001</v>
      </c>
    </row>
    <row r="13" spans="1:5" x14ac:dyDescent="0.3">
      <c r="A13" s="47" t="s">
        <v>33</v>
      </c>
      <c r="B13" s="46">
        <v>6.6730842489159323E-2</v>
      </c>
      <c r="C13" s="46">
        <v>0.40362163553802527</v>
      </c>
      <c r="D13" s="46">
        <v>0.52964752197249998</v>
      </c>
      <c r="E13" s="46">
        <v>0.20231334686300001</v>
      </c>
    </row>
    <row r="14" spans="1:5" x14ac:dyDescent="0.3">
      <c r="A14" s="47" t="s">
        <v>32</v>
      </c>
      <c r="B14" s="46">
        <v>6.0162286801523995E-2</v>
      </c>
      <c r="C14" s="46">
        <v>0.36389171319819169</v>
      </c>
      <c r="D14" s="46">
        <v>0.57594599999999996</v>
      </c>
      <c r="E14" s="46">
        <v>0.20710000000000001</v>
      </c>
    </row>
    <row r="15" spans="1:5" x14ac:dyDescent="0.3">
      <c r="A15" s="47" t="s">
        <v>31</v>
      </c>
      <c r="B15" s="46">
        <f>AVERAGE(B12:B14)</f>
        <v>6.3448080202461107E-2</v>
      </c>
      <c r="C15" s="46">
        <f>AVERAGE(C12:C14)</f>
        <v>0.38376584121840568</v>
      </c>
      <c r="D15" s="46">
        <f>AVERAGE(D12:D14)</f>
        <v>0.55278607857883333</v>
      </c>
      <c r="E15" s="46">
        <f>AVERAGE(E12:E14)</f>
        <v>0.21440064715566667</v>
      </c>
    </row>
  </sheetData>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3"/>
  <sheetViews>
    <sheetView workbookViewId="0">
      <selection activeCell="D29" sqref="D29"/>
    </sheetView>
  </sheetViews>
  <sheetFormatPr baseColWidth="10" defaultColWidth="12.21875" defaultRowHeight="15.6" x14ac:dyDescent="0.3"/>
  <cols>
    <col min="1" max="2" width="27" style="223" customWidth="1"/>
    <col min="3" max="3" width="30.88671875" style="5" customWidth="1"/>
    <col min="4" max="4" width="27.33203125" style="5" customWidth="1"/>
    <col min="5" max="16384" width="12.21875" style="5"/>
  </cols>
  <sheetData>
    <row r="1" spans="1:4" x14ac:dyDescent="0.3">
      <c r="A1" s="228" t="s">
        <v>317</v>
      </c>
    </row>
    <row r="2" spans="1:4" x14ac:dyDescent="0.3">
      <c r="A2" s="19" t="s">
        <v>318</v>
      </c>
    </row>
    <row r="3" spans="1:4" x14ac:dyDescent="0.3">
      <c r="A3" s="227"/>
      <c r="B3" s="224"/>
      <c r="C3" s="47"/>
    </row>
    <row r="4" spans="1:4" x14ac:dyDescent="0.3">
      <c r="B4" s="408" t="s">
        <v>322</v>
      </c>
      <c r="C4" s="408"/>
    </row>
    <row r="5" spans="1:4" x14ac:dyDescent="0.3">
      <c r="A5" s="226" t="s">
        <v>316</v>
      </c>
      <c r="B5" s="226" t="s">
        <v>323</v>
      </c>
      <c r="C5" s="310" t="s">
        <v>324</v>
      </c>
    </row>
    <row r="6" spans="1:4" x14ac:dyDescent="0.3">
      <c r="A6" s="314">
        <f>A24</f>
        <v>1</v>
      </c>
      <c r="B6" s="232">
        <f t="shared" ref="B6:C6" si="0">B24</f>
        <v>1</v>
      </c>
      <c r="C6" s="232">
        <f t="shared" si="0"/>
        <v>0.45</v>
      </c>
      <c r="D6" s="311">
        <v>0.5</v>
      </c>
    </row>
    <row r="7" spans="1:4" x14ac:dyDescent="0.3">
      <c r="A7" s="314">
        <f>A25</f>
        <v>2</v>
      </c>
      <c r="B7" s="232">
        <f t="shared" ref="B7:C7" si="1">B25</f>
        <v>0.72500000000000009</v>
      </c>
      <c r="C7" s="232">
        <f t="shared" si="1"/>
        <v>0.45</v>
      </c>
      <c r="D7" s="311">
        <v>0.5</v>
      </c>
    </row>
    <row r="8" spans="1:4" x14ac:dyDescent="0.3">
      <c r="A8" s="314">
        <f t="shared" ref="A8:C10" si="2">A26</f>
        <v>3</v>
      </c>
      <c r="B8" s="232">
        <f t="shared" si="2"/>
        <v>0.6333333333333333</v>
      </c>
      <c r="C8" s="232">
        <f t="shared" si="2"/>
        <v>0.45</v>
      </c>
      <c r="D8" s="311">
        <v>0.5</v>
      </c>
    </row>
    <row r="9" spans="1:4" x14ac:dyDescent="0.3">
      <c r="A9" s="314">
        <f t="shared" si="2"/>
        <v>4</v>
      </c>
      <c r="B9" s="232">
        <f t="shared" si="2"/>
        <v>0.58750000000000002</v>
      </c>
      <c r="C9" s="232">
        <f t="shared" si="2"/>
        <v>0.45</v>
      </c>
      <c r="D9" s="311">
        <v>0.5</v>
      </c>
    </row>
    <row r="10" spans="1:4" x14ac:dyDescent="0.3">
      <c r="A10" s="314">
        <f t="shared" si="2"/>
        <v>5</v>
      </c>
      <c r="B10" s="232">
        <f t="shared" si="2"/>
        <v>0.56000000000000005</v>
      </c>
      <c r="C10" s="232">
        <f t="shared" si="2"/>
        <v>0.45</v>
      </c>
      <c r="D10" s="311">
        <v>0.5</v>
      </c>
    </row>
    <row r="11" spans="1:4" x14ac:dyDescent="0.3">
      <c r="A11" s="314">
        <f>A30</f>
        <v>7</v>
      </c>
      <c r="B11" s="232">
        <f t="shared" ref="B11:C11" si="3">B30</f>
        <v>0.52857142857142858</v>
      </c>
      <c r="C11" s="232">
        <f t="shared" si="3"/>
        <v>0.45</v>
      </c>
      <c r="D11" s="311">
        <v>0.5</v>
      </c>
    </row>
    <row r="12" spans="1:4" x14ac:dyDescent="0.3">
      <c r="A12" s="314">
        <f>A33</f>
        <v>10</v>
      </c>
      <c r="B12" s="232">
        <f t="shared" ref="B12:C12" si="4">B33</f>
        <v>0.505</v>
      </c>
      <c r="C12" s="232">
        <f t="shared" si="4"/>
        <v>0.45</v>
      </c>
      <c r="D12" s="311">
        <v>0.5</v>
      </c>
    </row>
    <row r="13" spans="1:4" x14ac:dyDescent="0.3">
      <c r="A13" s="314">
        <f>A35</f>
        <v>12</v>
      </c>
      <c r="B13" s="232">
        <f t="shared" ref="B13:C13" si="5">B35</f>
        <v>0.48666666666666669</v>
      </c>
      <c r="C13" s="232">
        <f t="shared" si="5"/>
        <v>0.44</v>
      </c>
      <c r="D13" s="311">
        <v>0.5</v>
      </c>
    </row>
    <row r="14" spans="1:4" x14ac:dyDescent="0.3">
      <c r="A14" s="314">
        <f>A38</f>
        <v>15</v>
      </c>
      <c r="B14" s="232">
        <f t="shared" ref="B14:C14" si="6">B38</f>
        <v>0.46333333333333332</v>
      </c>
      <c r="C14" s="232">
        <f t="shared" si="6"/>
        <v>0.42499999999999999</v>
      </c>
      <c r="D14" s="311">
        <v>0.5</v>
      </c>
    </row>
    <row r="15" spans="1:4" x14ac:dyDescent="0.3">
      <c r="A15" s="314">
        <f>A43</f>
        <v>20</v>
      </c>
      <c r="B15" s="232">
        <f t="shared" ref="B15:C15" si="7">B43</f>
        <v>0.43000000000000005</v>
      </c>
      <c r="C15" s="232">
        <f t="shared" si="7"/>
        <v>0.4</v>
      </c>
      <c r="D15" s="311">
        <v>0.5</v>
      </c>
    </row>
    <row r="16" spans="1:4" x14ac:dyDescent="0.3">
      <c r="A16" s="314">
        <f>A53</f>
        <v>30</v>
      </c>
      <c r="B16" s="232">
        <f t="shared" ref="B16:C16" si="8">B53</f>
        <v>0.37166666666666665</v>
      </c>
      <c r="C16" s="232">
        <f t="shared" si="8"/>
        <v>0.35</v>
      </c>
      <c r="D16" s="311">
        <v>0.5</v>
      </c>
    </row>
    <row r="17" spans="1:4" x14ac:dyDescent="0.3">
      <c r="A17" s="314">
        <f>A73</f>
        <v>50</v>
      </c>
      <c r="B17" s="232">
        <f t="shared" ref="B17:C17" si="9">B73</f>
        <v>0.26500000000000001</v>
      </c>
      <c r="C17" s="232">
        <f t="shared" si="9"/>
        <v>0.25</v>
      </c>
      <c r="D17" s="311">
        <v>0.5</v>
      </c>
    </row>
    <row r="18" spans="1:4" x14ac:dyDescent="0.3">
      <c r="A18" s="314">
        <f>A93</f>
        <v>70</v>
      </c>
      <c r="B18" s="232">
        <f t="shared" ref="B18:C18" si="10">B93</f>
        <v>0.16214285714285717</v>
      </c>
      <c r="C18" s="232">
        <f t="shared" si="10"/>
        <v>0.15000000000000002</v>
      </c>
      <c r="D18" s="311">
        <v>0.5</v>
      </c>
    </row>
    <row r="19" spans="1:4" x14ac:dyDescent="0.3">
      <c r="A19" s="314">
        <f>A123</f>
        <v>100</v>
      </c>
      <c r="B19" s="232">
        <f t="shared" ref="B19:C19" si="11">B123</f>
        <v>5.949999999999999E-2</v>
      </c>
      <c r="C19" s="232">
        <f t="shared" si="11"/>
        <v>4.9999999999999989E-2</v>
      </c>
      <c r="D19" s="311">
        <v>0.5</v>
      </c>
    </row>
    <row r="20" spans="1:4" x14ac:dyDescent="0.3">
      <c r="A20" s="313"/>
      <c r="B20" s="224"/>
      <c r="C20" s="47"/>
    </row>
    <row r="21" spans="1:4" x14ac:dyDescent="0.3">
      <c r="B21" s="408" t="s">
        <v>322</v>
      </c>
      <c r="C21" s="408"/>
    </row>
    <row r="22" spans="1:4" x14ac:dyDescent="0.3">
      <c r="A22" s="226" t="s">
        <v>316</v>
      </c>
      <c r="B22" s="226" t="s">
        <v>319</v>
      </c>
      <c r="C22" s="310" t="s">
        <v>320</v>
      </c>
      <c r="D22" s="47" t="s">
        <v>321</v>
      </c>
    </row>
    <row r="23" spans="1:4" x14ac:dyDescent="0.3">
      <c r="A23" s="226">
        <v>0</v>
      </c>
      <c r="B23" s="225"/>
      <c r="C23" s="224"/>
    </row>
    <row r="24" spans="1:4" x14ac:dyDescent="0.3">
      <c r="A24" s="226">
        <v>1</v>
      </c>
      <c r="B24" s="312">
        <f>C24+(1-C24)/A24</f>
        <v>1</v>
      </c>
      <c r="C24" s="311">
        <f>0.5*D24</f>
        <v>0.45</v>
      </c>
      <c r="D24" s="311">
        <v>0.9</v>
      </c>
    </row>
    <row r="25" spans="1:4" x14ac:dyDescent="0.3">
      <c r="A25" s="226">
        <v>2</v>
      </c>
      <c r="B25" s="312">
        <f t="shared" ref="B25:B88" si="12">C25+(1-C25)/A25</f>
        <v>0.72500000000000009</v>
      </c>
      <c r="C25" s="311">
        <f t="shared" ref="C25:C88" si="13">0.5*D25</f>
        <v>0.45</v>
      </c>
      <c r="D25" s="311">
        <v>0.9</v>
      </c>
    </row>
    <row r="26" spans="1:4" x14ac:dyDescent="0.3">
      <c r="A26" s="226">
        <v>3</v>
      </c>
      <c r="B26" s="312">
        <f t="shared" si="12"/>
        <v>0.6333333333333333</v>
      </c>
      <c r="C26" s="311">
        <f t="shared" si="13"/>
        <v>0.45</v>
      </c>
      <c r="D26" s="311">
        <v>0.9</v>
      </c>
    </row>
    <row r="27" spans="1:4" x14ac:dyDescent="0.3">
      <c r="A27" s="226">
        <v>4</v>
      </c>
      <c r="B27" s="312">
        <f t="shared" si="12"/>
        <v>0.58750000000000002</v>
      </c>
      <c r="C27" s="311">
        <f t="shared" si="13"/>
        <v>0.45</v>
      </c>
      <c r="D27" s="311">
        <v>0.9</v>
      </c>
    </row>
    <row r="28" spans="1:4" x14ac:dyDescent="0.3">
      <c r="A28" s="226">
        <v>5</v>
      </c>
      <c r="B28" s="312">
        <f t="shared" si="12"/>
        <v>0.56000000000000005</v>
      </c>
      <c r="C28" s="311">
        <f t="shared" si="13"/>
        <v>0.45</v>
      </c>
      <c r="D28" s="311">
        <v>0.9</v>
      </c>
    </row>
    <row r="29" spans="1:4" x14ac:dyDescent="0.3">
      <c r="A29" s="226">
        <v>6</v>
      </c>
      <c r="B29" s="312">
        <f t="shared" si="12"/>
        <v>0.54166666666666674</v>
      </c>
      <c r="C29" s="311">
        <f t="shared" si="13"/>
        <v>0.45</v>
      </c>
      <c r="D29" s="311">
        <v>0.9</v>
      </c>
    </row>
    <row r="30" spans="1:4" x14ac:dyDescent="0.3">
      <c r="A30" s="226">
        <v>7</v>
      </c>
      <c r="B30" s="312">
        <f t="shared" si="12"/>
        <v>0.52857142857142858</v>
      </c>
      <c r="C30" s="311">
        <f t="shared" si="13"/>
        <v>0.45</v>
      </c>
      <c r="D30" s="311">
        <v>0.9</v>
      </c>
    </row>
    <row r="31" spans="1:4" x14ac:dyDescent="0.3">
      <c r="A31" s="226">
        <v>8</v>
      </c>
      <c r="B31" s="312">
        <f t="shared" si="12"/>
        <v>0.51875000000000004</v>
      </c>
      <c r="C31" s="311">
        <f t="shared" si="13"/>
        <v>0.45</v>
      </c>
      <c r="D31" s="311">
        <v>0.9</v>
      </c>
    </row>
    <row r="32" spans="1:4" x14ac:dyDescent="0.3">
      <c r="A32" s="226">
        <v>9</v>
      </c>
      <c r="B32" s="312">
        <f t="shared" si="12"/>
        <v>0.51111111111111107</v>
      </c>
      <c r="C32" s="311">
        <f t="shared" si="13"/>
        <v>0.45</v>
      </c>
      <c r="D32" s="311">
        <v>0.9</v>
      </c>
    </row>
    <row r="33" spans="1:4" x14ac:dyDescent="0.3">
      <c r="A33" s="226">
        <v>10</v>
      </c>
      <c r="B33" s="312">
        <f t="shared" si="12"/>
        <v>0.505</v>
      </c>
      <c r="C33" s="311">
        <f t="shared" si="13"/>
        <v>0.45</v>
      </c>
      <c r="D33" s="311">
        <v>0.9</v>
      </c>
    </row>
    <row r="34" spans="1:4" x14ac:dyDescent="0.3">
      <c r="A34" s="226">
        <v>11</v>
      </c>
      <c r="B34" s="315">
        <f t="shared" si="12"/>
        <v>0.49545454545454548</v>
      </c>
      <c r="C34" s="311">
        <f t="shared" si="13"/>
        <v>0.44500000000000001</v>
      </c>
      <c r="D34" s="311">
        <f>0.9-0.8*(A34-A$33)/80</f>
        <v>0.89</v>
      </c>
    </row>
    <row r="35" spans="1:4" x14ac:dyDescent="0.3">
      <c r="A35" s="226">
        <v>12</v>
      </c>
      <c r="B35" s="312">
        <f t="shared" si="12"/>
        <v>0.48666666666666669</v>
      </c>
      <c r="C35" s="311">
        <f t="shared" si="13"/>
        <v>0.44</v>
      </c>
      <c r="D35" s="311">
        <f t="shared" ref="D35:D98" si="14">0.9-0.8*(A35-A$33)/80</f>
        <v>0.88</v>
      </c>
    </row>
    <row r="36" spans="1:4" x14ac:dyDescent="0.3">
      <c r="A36" s="226">
        <v>13</v>
      </c>
      <c r="B36" s="312">
        <f t="shared" si="12"/>
        <v>0.47846153846153844</v>
      </c>
      <c r="C36" s="311">
        <f t="shared" si="13"/>
        <v>0.435</v>
      </c>
      <c r="D36" s="311">
        <f t="shared" si="14"/>
        <v>0.87</v>
      </c>
    </row>
    <row r="37" spans="1:4" x14ac:dyDescent="0.3">
      <c r="A37" s="226">
        <v>14</v>
      </c>
      <c r="B37" s="312">
        <f t="shared" si="12"/>
        <v>0.4707142857142857</v>
      </c>
      <c r="C37" s="311">
        <f t="shared" si="13"/>
        <v>0.43</v>
      </c>
      <c r="D37" s="311">
        <f t="shared" si="14"/>
        <v>0.86</v>
      </c>
    </row>
    <row r="38" spans="1:4" x14ac:dyDescent="0.3">
      <c r="A38" s="226">
        <v>15</v>
      </c>
      <c r="B38" s="312">
        <f t="shared" si="12"/>
        <v>0.46333333333333332</v>
      </c>
      <c r="C38" s="311">
        <f t="shared" si="13"/>
        <v>0.42499999999999999</v>
      </c>
      <c r="D38" s="311">
        <f t="shared" si="14"/>
        <v>0.85</v>
      </c>
    </row>
    <row r="39" spans="1:4" x14ac:dyDescent="0.3">
      <c r="A39" s="226">
        <v>16</v>
      </c>
      <c r="B39" s="312">
        <f t="shared" si="12"/>
        <v>0.45624999999999999</v>
      </c>
      <c r="C39" s="311">
        <f t="shared" si="13"/>
        <v>0.42</v>
      </c>
      <c r="D39" s="311">
        <f t="shared" si="14"/>
        <v>0.84</v>
      </c>
    </row>
    <row r="40" spans="1:4" x14ac:dyDescent="0.3">
      <c r="A40" s="226">
        <v>17</v>
      </c>
      <c r="B40" s="312">
        <f t="shared" si="12"/>
        <v>0.4494117647058824</v>
      </c>
      <c r="C40" s="311">
        <f t="shared" si="13"/>
        <v>0.41500000000000004</v>
      </c>
      <c r="D40" s="311">
        <f t="shared" si="14"/>
        <v>0.83000000000000007</v>
      </c>
    </row>
    <row r="41" spans="1:4" x14ac:dyDescent="0.3">
      <c r="A41" s="226">
        <v>18</v>
      </c>
      <c r="B41" s="312">
        <f t="shared" si="12"/>
        <v>0.44277777777777783</v>
      </c>
      <c r="C41" s="311">
        <f t="shared" si="13"/>
        <v>0.41000000000000003</v>
      </c>
      <c r="D41" s="311">
        <f t="shared" si="14"/>
        <v>0.82000000000000006</v>
      </c>
    </row>
    <row r="42" spans="1:4" x14ac:dyDescent="0.3">
      <c r="A42" s="226">
        <v>19</v>
      </c>
      <c r="B42" s="312">
        <f t="shared" si="12"/>
        <v>0.43631578947368421</v>
      </c>
      <c r="C42" s="311">
        <f t="shared" si="13"/>
        <v>0.40500000000000003</v>
      </c>
      <c r="D42" s="311">
        <f t="shared" si="14"/>
        <v>0.81</v>
      </c>
    </row>
    <row r="43" spans="1:4" x14ac:dyDescent="0.3">
      <c r="A43" s="226">
        <v>20</v>
      </c>
      <c r="B43" s="312">
        <f t="shared" si="12"/>
        <v>0.43000000000000005</v>
      </c>
      <c r="C43" s="311">
        <f t="shared" si="13"/>
        <v>0.4</v>
      </c>
      <c r="D43" s="311">
        <f t="shared" si="14"/>
        <v>0.8</v>
      </c>
    </row>
    <row r="44" spans="1:4" x14ac:dyDescent="0.3">
      <c r="A44" s="226">
        <v>21</v>
      </c>
      <c r="B44" s="312">
        <f t="shared" si="12"/>
        <v>0.4238095238095238</v>
      </c>
      <c r="C44" s="311">
        <f t="shared" si="13"/>
        <v>0.39500000000000002</v>
      </c>
      <c r="D44" s="311">
        <f t="shared" si="14"/>
        <v>0.79</v>
      </c>
    </row>
    <row r="45" spans="1:4" x14ac:dyDescent="0.3">
      <c r="A45" s="226">
        <v>22</v>
      </c>
      <c r="B45" s="312">
        <f t="shared" si="12"/>
        <v>0.41772727272727272</v>
      </c>
      <c r="C45" s="311">
        <f t="shared" si="13"/>
        <v>0.39</v>
      </c>
      <c r="D45" s="311">
        <f t="shared" si="14"/>
        <v>0.78</v>
      </c>
    </row>
    <row r="46" spans="1:4" x14ac:dyDescent="0.3">
      <c r="A46" s="226">
        <v>23</v>
      </c>
      <c r="B46" s="312">
        <f t="shared" si="12"/>
        <v>0.41173913043478261</v>
      </c>
      <c r="C46" s="311">
        <f t="shared" si="13"/>
        <v>0.38500000000000001</v>
      </c>
      <c r="D46" s="311">
        <f t="shared" si="14"/>
        <v>0.77</v>
      </c>
    </row>
    <row r="47" spans="1:4" x14ac:dyDescent="0.3">
      <c r="A47" s="226">
        <v>24</v>
      </c>
      <c r="B47" s="312">
        <f t="shared" si="12"/>
        <v>0.40583333333333332</v>
      </c>
      <c r="C47" s="311">
        <f t="shared" si="13"/>
        <v>0.38</v>
      </c>
      <c r="D47" s="311">
        <f t="shared" si="14"/>
        <v>0.76</v>
      </c>
    </row>
    <row r="48" spans="1:4" x14ac:dyDescent="0.3">
      <c r="A48" s="226">
        <v>25</v>
      </c>
      <c r="B48" s="312">
        <f t="shared" si="12"/>
        <v>0.4</v>
      </c>
      <c r="C48" s="311">
        <f t="shared" si="13"/>
        <v>0.375</v>
      </c>
      <c r="D48" s="311">
        <f t="shared" si="14"/>
        <v>0.75</v>
      </c>
    </row>
    <row r="49" spans="1:4" x14ac:dyDescent="0.3">
      <c r="A49" s="226">
        <v>26</v>
      </c>
      <c r="B49" s="312">
        <f t="shared" si="12"/>
        <v>0.39423076923076922</v>
      </c>
      <c r="C49" s="311">
        <f t="shared" si="13"/>
        <v>0.37</v>
      </c>
      <c r="D49" s="311">
        <f t="shared" si="14"/>
        <v>0.74</v>
      </c>
    </row>
    <row r="50" spans="1:4" x14ac:dyDescent="0.3">
      <c r="A50" s="226">
        <v>27</v>
      </c>
      <c r="B50" s="312">
        <f t="shared" si="12"/>
        <v>0.38851851851851849</v>
      </c>
      <c r="C50" s="311">
        <f t="shared" si="13"/>
        <v>0.36499999999999999</v>
      </c>
      <c r="D50" s="311">
        <f t="shared" si="14"/>
        <v>0.73</v>
      </c>
    </row>
    <row r="51" spans="1:4" x14ac:dyDescent="0.3">
      <c r="A51" s="226">
        <v>28</v>
      </c>
      <c r="B51" s="312">
        <f t="shared" si="12"/>
        <v>0.38285714285714284</v>
      </c>
      <c r="C51" s="311">
        <f t="shared" si="13"/>
        <v>0.36</v>
      </c>
      <c r="D51" s="311">
        <f t="shared" si="14"/>
        <v>0.72</v>
      </c>
    </row>
    <row r="52" spans="1:4" x14ac:dyDescent="0.3">
      <c r="A52" s="226">
        <v>29</v>
      </c>
      <c r="B52" s="312">
        <f t="shared" si="12"/>
        <v>0.37724137931034479</v>
      </c>
      <c r="C52" s="311">
        <f t="shared" si="13"/>
        <v>0.35499999999999998</v>
      </c>
      <c r="D52" s="311">
        <f t="shared" si="14"/>
        <v>0.71</v>
      </c>
    </row>
    <row r="53" spans="1:4" x14ac:dyDescent="0.3">
      <c r="A53" s="226">
        <v>30</v>
      </c>
      <c r="B53" s="312">
        <f t="shared" si="12"/>
        <v>0.37166666666666665</v>
      </c>
      <c r="C53" s="311">
        <f t="shared" si="13"/>
        <v>0.35</v>
      </c>
      <c r="D53" s="311">
        <f t="shared" si="14"/>
        <v>0.7</v>
      </c>
    </row>
    <row r="54" spans="1:4" x14ac:dyDescent="0.3">
      <c r="A54" s="226">
        <v>31</v>
      </c>
      <c r="B54" s="312">
        <f t="shared" si="12"/>
        <v>0.36612903225806448</v>
      </c>
      <c r="C54" s="311">
        <f t="shared" si="13"/>
        <v>0.34499999999999997</v>
      </c>
      <c r="D54" s="311">
        <f t="shared" si="14"/>
        <v>0.69</v>
      </c>
    </row>
    <row r="55" spans="1:4" x14ac:dyDescent="0.3">
      <c r="A55" s="226">
        <v>32</v>
      </c>
      <c r="B55" s="312">
        <f t="shared" si="12"/>
        <v>0.36062499999999997</v>
      </c>
      <c r="C55" s="311">
        <f t="shared" si="13"/>
        <v>0.33999999999999997</v>
      </c>
      <c r="D55" s="311">
        <f t="shared" si="14"/>
        <v>0.67999999999999994</v>
      </c>
    </row>
    <row r="56" spans="1:4" x14ac:dyDescent="0.3">
      <c r="A56" s="226">
        <v>33</v>
      </c>
      <c r="B56" s="312">
        <f t="shared" si="12"/>
        <v>0.35515151515151511</v>
      </c>
      <c r="C56" s="311">
        <f t="shared" si="13"/>
        <v>0.33499999999999996</v>
      </c>
      <c r="D56" s="311">
        <f t="shared" si="14"/>
        <v>0.66999999999999993</v>
      </c>
    </row>
    <row r="57" spans="1:4" x14ac:dyDescent="0.3">
      <c r="A57" s="226">
        <v>34</v>
      </c>
      <c r="B57" s="312">
        <f t="shared" si="12"/>
        <v>0.34970588235294114</v>
      </c>
      <c r="C57" s="311">
        <f t="shared" si="13"/>
        <v>0.32999999999999996</v>
      </c>
      <c r="D57" s="311">
        <f t="shared" si="14"/>
        <v>0.65999999999999992</v>
      </c>
    </row>
    <row r="58" spans="1:4" x14ac:dyDescent="0.3">
      <c r="A58" s="226">
        <v>35</v>
      </c>
      <c r="B58" s="312">
        <f t="shared" si="12"/>
        <v>0.34428571428571431</v>
      </c>
      <c r="C58" s="311">
        <f t="shared" si="13"/>
        <v>0.32500000000000001</v>
      </c>
      <c r="D58" s="311">
        <f t="shared" si="14"/>
        <v>0.65</v>
      </c>
    </row>
    <row r="59" spans="1:4" x14ac:dyDescent="0.3">
      <c r="A59" s="226">
        <v>36</v>
      </c>
      <c r="B59" s="312">
        <f t="shared" si="12"/>
        <v>0.33888888888888891</v>
      </c>
      <c r="C59" s="311">
        <f t="shared" si="13"/>
        <v>0.32</v>
      </c>
      <c r="D59" s="311">
        <f t="shared" si="14"/>
        <v>0.64</v>
      </c>
    </row>
    <row r="60" spans="1:4" x14ac:dyDescent="0.3">
      <c r="A60" s="226">
        <v>37</v>
      </c>
      <c r="B60" s="312">
        <f t="shared" si="12"/>
        <v>0.33351351351351349</v>
      </c>
      <c r="C60" s="311">
        <f t="shared" si="13"/>
        <v>0.315</v>
      </c>
      <c r="D60" s="311">
        <f t="shared" si="14"/>
        <v>0.63</v>
      </c>
    </row>
    <row r="61" spans="1:4" x14ac:dyDescent="0.3">
      <c r="A61" s="226">
        <v>38</v>
      </c>
      <c r="B61" s="312">
        <f t="shared" si="12"/>
        <v>0.32815789473684209</v>
      </c>
      <c r="C61" s="311">
        <f t="shared" si="13"/>
        <v>0.31</v>
      </c>
      <c r="D61" s="311">
        <f t="shared" si="14"/>
        <v>0.62</v>
      </c>
    </row>
    <row r="62" spans="1:4" x14ac:dyDescent="0.3">
      <c r="A62" s="226">
        <v>39</v>
      </c>
      <c r="B62" s="312">
        <f t="shared" si="12"/>
        <v>0.32282051282051283</v>
      </c>
      <c r="C62" s="311">
        <f t="shared" si="13"/>
        <v>0.30499999999999999</v>
      </c>
      <c r="D62" s="311">
        <f t="shared" si="14"/>
        <v>0.61</v>
      </c>
    </row>
    <row r="63" spans="1:4" x14ac:dyDescent="0.3">
      <c r="A63" s="226">
        <v>40</v>
      </c>
      <c r="B63" s="312">
        <f t="shared" si="12"/>
        <v>0.31750000000000006</v>
      </c>
      <c r="C63" s="311">
        <f t="shared" si="13"/>
        <v>0.30000000000000004</v>
      </c>
      <c r="D63" s="311">
        <f t="shared" si="14"/>
        <v>0.60000000000000009</v>
      </c>
    </row>
    <row r="64" spans="1:4" x14ac:dyDescent="0.3">
      <c r="A64" s="226">
        <v>41</v>
      </c>
      <c r="B64" s="312">
        <f t="shared" si="12"/>
        <v>0.31219512195121957</v>
      </c>
      <c r="C64" s="311">
        <f t="shared" si="13"/>
        <v>0.29500000000000004</v>
      </c>
      <c r="D64" s="311">
        <f t="shared" si="14"/>
        <v>0.59000000000000008</v>
      </c>
    </row>
    <row r="65" spans="1:4" x14ac:dyDescent="0.3">
      <c r="A65" s="226">
        <v>42</v>
      </c>
      <c r="B65" s="312">
        <f t="shared" si="12"/>
        <v>0.30690476190476196</v>
      </c>
      <c r="C65" s="311">
        <f t="shared" si="13"/>
        <v>0.29000000000000004</v>
      </c>
      <c r="D65" s="311">
        <f t="shared" si="14"/>
        <v>0.58000000000000007</v>
      </c>
    </row>
    <row r="66" spans="1:4" x14ac:dyDescent="0.3">
      <c r="A66" s="226">
        <v>43</v>
      </c>
      <c r="B66" s="312">
        <f t="shared" si="12"/>
        <v>0.30162790697674424</v>
      </c>
      <c r="C66" s="311">
        <f t="shared" si="13"/>
        <v>0.28500000000000003</v>
      </c>
      <c r="D66" s="311">
        <f t="shared" si="14"/>
        <v>0.57000000000000006</v>
      </c>
    </row>
    <row r="67" spans="1:4" x14ac:dyDescent="0.3">
      <c r="A67" s="226">
        <v>44</v>
      </c>
      <c r="B67" s="312">
        <f t="shared" si="12"/>
        <v>0.29636363636363638</v>
      </c>
      <c r="C67" s="311">
        <f t="shared" si="13"/>
        <v>0.28000000000000003</v>
      </c>
      <c r="D67" s="311">
        <f t="shared" si="14"/>
        <v>0.56000000000000005</v>
      </c>
    </row>
    <row r="68" spans="1:4" x14ac:dyDescent="0.3">
      <c r="A68" s="226">
        <v>45</v>
      </c>
      <c r="B68" s="312">
        <f t="shared" si="12"/>
        <v>0.29111111111111115</v>
      </c>
      <c r="C68" s="311">
        <f t="shared" si="13"/>
        <v>0.27500000000000002</v>
      </c>
      <c r="D68" s="311">
        <f t="shared" si="14"/>
        <v>0.55000000000000004</v>
      </c>
    </row>
    <row r="69" spans="1:4" x14ac:dyDescent="0.3">
      <c r="A69" s="226">
        <v>46</v>
      </c>
      <c r="B69" s="312">
        <f t="shared" si="12"/>
        <v>0.28586956521739132</v>
      </c>
      <c r="C69" s="311">
        <f t="shared" si="13"/>
        <v>0.27</v>
      </c>
      <c r="D69" s="311">
        <f t="shared" si="14"/>
        <v>0.54</v>
      </c>
    </row>
    <row r="70" spans="1:4" x14ac:dyDescent="0.3">
      <c r="A70" s="226">
        <v>47</v>
      </c>
      <c r="B70" s="312">
        <f t="shared" si="12"/>
        <v>0.28063829787234046</v>
      </c>
      <c r="C70" s="311">
        <f t="shared" si="13"/>
        <v>0.26500000000000001</v>
      </c>
      <c r="D70" s="311">
        <f t="shared" si="14"/>
        <v>0.53</v>
      </c>
    </row>
    <row r="71" spans="1:4" x14ac:dyDescent="0.3">
      <c r="A71" s="226">
        <v>48</v>
      </c>
      <c r="B71" s="312">
        <f t="shared" si="12"/>
        <v>0.2754166666666667</v>
      </c>
      <c r="C71" s="311">
        <f t="shared" si="13"/>
        <v>0.26</v>
      </c>
      <c r="D71" s="311">
        <f t="shared" si="14"/>
        <v>0.52</v>
      </c>
    </row>
    <row r="72" spans="1:4" x14ac:dyDescent="0.3">
      <c r="A72" s="226">
        <v>49</v>
      </c>
      <c r="B72" s="312">
        <f t="shared" si="12"/>
        <v>0.27020408163265308</v>
      </c>
      <c r="C72" s="311">
        <f t="shared" si="13"/>
        <v>0.255</v>
      </c>
      <c r="D72" s="311">
        <f t="shared" si="14"/>
        <v>0.51</v>
      </c>
    </row>
    <row r="73" spans="1:4" x14ac:dyDescent="0.3">
      <c r="A73" s="226">
        <v>50</v>
      </c>
      <c r="B73" s="312">
        <f t="shared" si="12"/>
        <v>0.26500000000000001</v>
      </c>
      <c r="C73" s="311">
        <f t="shared" si="13"/>
        <v>0.25</v>
      </c>
      <c r="D73" s="311">
        <f t="shared" si="14"/>
        <v>0.5</v>
      </c>
    </row>
    <row r="74" spans="1:4" x14ac:dyDescent="0.3">
      <c r="A74" s="226">
        <v>51</v>
      </c>
      <c r="B74" s="312">
        <f t="shared" si="12"/>
        <v>0.25980392156862747</v>
      </c>
      <c r="C74" s="311">
        <f t="shared" si="13"/>
        <v>0.245</v>
      </c>
      <c r="D74" s="311">
        <f t="shared" si="14"/>
        <v>0.49</v>
      </c>
    </row>
    <row r="75" spans="1:4" x14ac:dyDescent="0.3">
      <c r="A75" s="226">
        <v>52</v>
      </c>
      <c r="B75" s="312">
        <f t="shared" si="12"/>
        <v>0.25461538461538463</v>
      </c>
      <c r="C75" s="311">
        <f t="shared" si="13"/>
        <v>0.24</v>
      </c>
      <c r="D75" s="311">
        <f t="shared" si="14"/>
        <v>0.48</v>
      </c>
    </row>
    <row r="76" spans="1:4" x14ac:dyDescent="0.3">
      <c r="A76" s="226">
        <v>53</v>
      </c>
      <c r="B76" s="312">
        <f t="shared" si="12"/>
        <v>0.24943396226415096</v>
      </c>
      <c r="C76" s="311">
        <f t="shared" si="13"/>
        <v>0.23500000000000001</v>
      </c>
      <c r="D76" s="311">
        <f t="shared" si="14"/>
        <v>0.47000000000000003</v>
      </c>
    </row>
    <row r="77" spans="1:4" x14ac:dyDescent="0.3">
      <c r="A77" s="226">
        <v>54</v>
      </c>
      <c r="B77" s="312">
        <f t="shared" si="12"/>
        <v>0.24425925925925923</v>
      </c>
      <c r="C77" s="311">
        <f t="shared" si="13"/>
        <v>0.22999999999999998</v>
      </c>
      <c r="D77" s="311">
        <f t="shared" si="14"/>
        <v>0.45999999999999996</v>
      </c>
    </row>
    <row r="78" spans="1:4" x14ac:dyDescent="0.3">
      <c r="A78" s="226">
        <v>55</v>
      </c>
      <c r="B78" s="312">
        <f t="shared" si="12"/>
        <v>0.2390909090909091</v>
      </c>
      <c r="C78" s="311">
        <f t="shared" si="13"/>
        <v>0.22500000000000001</v>
      </c>
      <c r="D78" s="311">
        <f t="shared" si="14"/>
        <v>0.45</v>
      </c>
    </row>
    <row r="79" spans="1:4" x14ac:dyDescent="0.3">
      <c r="A79" s="226">
        <v>56</v>
      </c>
      <c r="B79" s="312">
        <f t="shared" si="12"/>
        <v>0.2339285714285714</v>
      </c>
      <c r="C79" s="311">
        <f t="shared" si="13"/>
        <v>0.21999999999999997</v>
      </c>
      <c r="D79" s="311">
        <f t="shared" si="14"/>
        <v>0.43999999999999995</v>
      </c>
    </row>
    <row r="80" spans="1:4" x14ac:dyDescent="0.3">
      <c r="A80" s="226">
        <v>57</v>
      </c>
      <c r="B80" s="312">
        <f t="shared" si="12"/>
        <v>0.2287719298245614</v>
      </c>
      <c r="C80" s="311">
        <f t="shared" si="13"/>
        <v>0.215</v>
      </c>
      <c r="D80" s="311">
        <f t="shared" si="14"/>
        <v>0.43</v>
      </c>
    </row>
    <row r="81" spans="1:4" x14ac:dyDescent="0.3">
      <c r="A81" s="226">
        <v>58</v>
      </c>
      <c r="B81" s="312">
        <f t="shared" si="12"/>
        <v>0.22362068965517237</v>
      </c>
      <c r="C81" s="311">
        <f t="shared" si="13"/>
        <v>0.20999999999999996</v>
      </c>
      <c r="D81" s="311">
        <f t="shared" si="14"/>
        <v>0.41999999999999993</v>
      </c>
    </row>
    <row r="82" spans="1:4" x14ac:dyDescent="0.3">
      <c r="A82" s="226">
        <v>59</v>
      </c>
      <c r="B82" s="312">
        <f t="shared" si="12"/>
        <v>0.21847457627118644</v>
      </c>
      <c r="C82" s="311">
        <f t="shared" si="13"/>
        <v>0.20499999999999999</v>
      </c>
      <c r="D82" s="311">
        <f t="shared" si="14"/>
        <v>0.41</v>
      </c>
    </row>
    <row r="83" spans="1:4" x14ac:dyDescent="0.3">
      <c r="A83" s="226">
        <v>60</v>
      </c>
      <c r="B83" s="312">
        <f t="shared" si="12"/>
        <v>0.21333333333333335</v>
      </c>
      <c r="C83" s="311">
        <f t="shared" si="13"/>
        <v>0.2</v>
      </c>
      <c r="D83" s="311">
        <f t="shared" si="14"/>
        <v>0.4</v>
      </c>
    </row>
    <row r="84" spans="1:4" x14ac:dyDescent="0.3">
      <c r="A84" s="226">
        <v>61</v>
      </c>
      <c r="B84" s="312">
        <f t="shared" si="12"/>
        <v>0.20819672131147543</v>
      </c>
      <c r="C84" s="311">
        <f t="shared" si="13"/>
        <v>0.19500000000000001</v>
      </c>
      <c r="D84" s="311">
        <f t="shared" si="14"/>
        <v>0.39</v>
      </c>
    </row>
    <row r="85" spans="1:4" x14ac:dyDescent="0.3">
      <c r="A85" s="226">
        <v>62</v>
      </c>
      <c r="B85" s="312">
        <f t="shared" si="12"/>
        <v>0.20306451612903226</v>
      </c>
      <c r="C85" s="311">
        <f t="shared" si="13"/>
        <v>0.19</v>
      </c>
      <c r="D85" s="311">
        <f t="shared" si="14"/>
        <v>0.38</v>
      </c>
    </row>
    <row r="86" spans="1:4" x14ac:dyDescent="0.3">
      <c r="A86" s="226">
        <v>63</v>
      </c>
      <c r="B86" s="312">
        <f t="shared" si="12"/>
        <v>0.19793650793650794</v>
      </c>
      <c r="C86" s="311">
        <f t="shared" si="13"/>
        <v>0.185</v>
      </c>
      <c r="D86" s="311">
        <f t="shared" si="14"/>
        <v>0.37</v>
      </c>
    </row>
    <row r="87" spans="1:4" x14ac:dyDescent="0.3">
      <c r="A87" s="226">
        <v>64</v>
      </c>
      <c r="B87" s="312">
        <f t="shared" si="12"/>
        <v>0.1928125</v>
      </c>
      <c r="C87" s="311">
        <f t="shared" si="13"/>
        <v>0.18</v>
      </c>
      <c r="D87" s="311">
        <f t="shared" si="14"/>
        <v>0.36</v>
      </c>
    </row>
    <row r="88" spans="1:4" x14ac:dyDescent="0.3">
      <c r="A88" s="226">
        <v>65</v>
      </c>
      <c r="B88" s="312">
        <f t="shared" si="12"/>
        <v>0.18769230769230769</v>
      </c>
      <c r="C88" s="311">
        <f t="shared" si="13"/>
        <v>0.17499999999999999</v>
      </c>
      <c r="D88" s="311">
        <f t="shared" si="14"/>
        <v>0.35</v>
      </c>
    </row>
    <row r="89" spans="1:4" x14ac:dyDescent="0.3">
      <c r="A89" s="226">
        <v>66</v>
      </c>
      <c r="B89" s="312">
        <f t="shared" ref="B89:B123" si="15">C89+(1-C89)/A89</f>
        <v>0.18257575757575756</v>
      </c>
      <c r="C89" s="311">
        <f t="shared" ref="C89:C123" si="16">0.5*D89</f>
        <v>0.16999999999999998</v>
      </c>
      <c r="D89" s="311">
        <f t="shared" si="14"/>
        <v>0.33999999999999997</v>
      </c>
    </row>
    <row r="90" spans="1:4" x14ac:dyDescent="0.3">
      <c r="A90" s="226">
        <v>67</v>
      </c>
      <c r="B90" s="312">
        <f t="shared" si="15"/>
        <v>0.17746268656716416</v>
      </c>
      <c r="C90" s="311">
        <f t="shared" si="16"/>
        <v>0.16499999999999998</v>
      </c>
      <c r="D90" s="311">
        <f t="shared" si="14"/>
        <v>0.32999999999999996</v>
      </c>
    </row>
    <row r="91" spans="1:4" x14ac:dyDescent="0.3">
      <c r="A91" s="226">
        <v>68</v>
      </c>
      <c r="B91" s="312">
        <f t="shared" si="15"/>
        <v>0.17235294117647057</v>
      </c>
      <c r="C91" s="311">
        <f t="shared" si="16"/>
        <v>0.15999999999999998</v>
      </c>
      <c r="D91" s="311">
        <f t="shared" si="14"/>
        <v>0.31999999999999995</v>
      </c>
    </row>
    <row r="92" spans="1:4" x14ac:dyDescent="0.3">
      <c r="A92" s="226">
        <v>69</v>
      </c>
      <c r="B92" s="312">
        <f t="shared" si="15"/>
        <v>0.16724637681159418</v>
      </c>
      <c r="C92" s="311">
        <f t="shared" si="16"/>
        <v>0.15499999999999997</v>
      </c>
      <c r="D92" s="311">
        <f t="shared" si="14"/>
        <v>0.30999999999999994</v>
      </c>
    </row>
    <row r="93" spans="1:4" x14ac:dyDescent="0.3">
      <c r="A93" s="226">
        <v>70</v>
      </c>
      <c r="B93" s="312">
        <f t="shared" si="15"/>
        <v>0.16214285714285717</v>
      </c>
      <c r="C93" s="311">
        <f t="shared" si="16"/>
        <v>0.15000000000000002</v>
      </c>
      <c r="D93" s="311">
        <f t="shared" si="14"/>
        <v>0.30000000000000004</v>
      </c>
    </row>
    <row r="94" spans="1:4" x14ac:dyDescent="0.3">
      <c r="A94" s="226">
        <v>71</v>
      </c>
      <c r="B94" s="312">
        <f t="shared" si="15"/>
        <v>0.15704225352112672</v>
      </c>
      <c r="C94" s="311">
        <f t="shared" si="16"/>
        <v>0.14499999999999996</v>
      </c>
      <c r="D94" s="311">
        <f t="shared" si="14"/>
        <v>0.28999999999999992</v>
      </c>
    </row>
    <row r="95" spans="1:4" x14ac:dyDescent="0.3">
      <c r="A95" s="226">
        <v>72</v>
      </c>
      <c r="B95" s="312">
        <f t="shared" si="15"/>
        <v>0.15194444444444447</v>
      </c>
      <c r="C95" s="311">
        <f t="shared" si="16"/>
        <v>0.14000000000000001</v>
      </c>
      <c r="D95" s="311">
        <f t="shared" si="14"/>
        <v>0.28000000000000003</v>
      </c>
    </row>
    <row r="96" spans="1:4" x14ac:dyDescent="0.3">
      <c r="A96" s="226">
        <v>73</v>
      </c>
      <c r="B96" s="312">
        <f t="shared" si="15"/>
        <v>0.14684931506849311</v>
      </c>
      <c r="C96" s="311">
        <f t="shared" si="16"/>
        <v>0.13499999999999995</v>
      </c>
      <c r="D96" s="311">
        <f t="shared" si="14"/>
        <v>0.26999999999999991</v>
      </c>
    </row>
    <row r="97" spans="1:4" x14ac:dyDescent="0.3">
      <c r="A97" s="226">
        <v>74</v>
      </c>
      <c r="B97" s="312">
        <f t="shared" si="15"/>
        <v>0.14175675675675675</v>
      </c>
      <c r="C97" s="311">
        <f t="shared" si="16"/>
        <v>0.13</v>
      </c>
      <c r="D97" s="311">
        <f t="shared" si="14"/>
        <v>0.26</v>
      </c>
    </row>
    <row r="98" spans="1:4" x14ac:dyDescent="0.3">
      <c r="A98" s="226">
        <v>75</v>
      </c>
      <c r="B98" s="312">
        <f t="shared" si="15"/>
        <v>0.13666666666666666</v>
      </c>
      <c r="C98" s="311">
        <f t="shared" si="16"/>
        <v>0.125</v>
      </c>
      <c r="D98" s="311">
        <f t="shared" si="14"/>
        <v>0.25</v>
      </c>
    </row>
    <row r="99" spans="1:4" x14ac:dyDescent="0.3">
      <c r="A99" s="226">
        <v>76</v>
      </c>
      <c r="B99" s="312">
        <f t="shared" si="15"/>
        <v>0.13157894736842105</v>
      </c>
      <c r="C99" s="311">
        <f t="shared" si="16"/>
        <v>0.12</v>
      </c>
      <c r="D99" s="311">
        <f t="shared" ref="D99:D113" si="17">0.9-0.8*(A99-A$33)/80</f>
        <v>0.24</v>
      </c>
    </row>
    <row r="100" spans="1:4" x14ac:dyDescent="0.3">
      <c r="A100" s="226">
        <v>77</v>
      </c>
      <c r="B100" s="312">
        <f t="shared" si="15"/>
        <v>0.12649350649350649</v>
      </c>
      <c r="C100" s="311">
        <f t="shared" si="16"/>
        <v>0.11499999999999999</v>
      </c>
      <c r="D100" s="311">
        <f t="shared" si="17"/>
        <v>0.22999999999999998</v>
      </c>
    </row>
    <row r="101" spans="1:4" x14ac:dyDescent="0.3">
      <c r="A101" s="226">
        <v>78</v>
      </c>
      <c r="B101" s="312">
        <f t="shared" si="15"/>
        <v>0.12141025641025639</v>
      </c>
      <c r="C101" s="311">
        <f t="shared" si="16"/>
        <v>0.10999999999999999</v>
      </c>
      <c r="D101" s="311">
        <f t="shared" si="17"/>
        <v>0.21999999999999997</v>
      </c>
    </row>
    <row r="102" spans="1:4" x14ac:dyDescent="0.3">
      <c r="A102" s="226">
        <v>79</v>
      </c>
      <c r="B102" s="312">
        <f t="shared" si="15"/>
        <v>0.11632911392405061</v>
      </c>
      <c r="C102" s="311">
        <f t="shared" si="16"/>
        <v>0.10499999999999998</v>
      </c>
      <c r="D102" s="311">
        <f t="shared" si="17"/>
        <v>0.20999999999999996</v>
      </c>
    </row>
    <row r="103" spans="1:4" x14ac:dyDescent="0.3">
      <c r="A103" s="226">
        <v>80</v>
      </c>
      <c r="B103" s="312">
        <f t="shared" si="15"/>
        <v>0.11125000000000003</v>
      </c>
      <c r="C103" s="311">
        <f t="shared" si="16"/>
        <v>0.10000000000000003</v>
      </c>
      <c r="D103" s="311">
        <f t="shared" si="17"/>
        <v>0.20000000000000007</v>
      </c>
    </row>
    <row r="104" spans="1:4" x14ac:dyDescent="0.3">
      <c r="A104" s="226">
        <v>81</v>
      </c>
      <c r="B104" s="312">
        <f t="shared" si="15"/>
        <v>0.10617283950617282</v>
      </c>
      <c r="C104" s="311">
        <f t="shared" si="16"/>
        <v>9.4999999999999973E-2</v>
      </c>
      <c r="D104" s="311">
        <f t="shared" si="17"/>
        <v>0.18999999999999995</v>
      </c>
    </row>
    <row r="105" spans="1:4" x14ac:dyDescent="0.3">
      <c r="A105" s="226">
        <v>82</v>
      </c>
      <c r="B105" s="312">
        <f t="shared" si="15"/>
        <v>0.10109756097560978</v>
      </c>
      <c r="C105" s="311">
        <f t="shared" si="16"/>
        <v>9.0000000000000024E-2</v>
      </c>
      <c r="D105" s="311">
        <f t="shared" si="17"/>
        <v>0.18000000000000005</v>
      </c>
    </row>
    <row r="106" spans="1:4" x14ac:dyDescent="0.3">
      <c r="A106" s="226">
        <v>83</v>
      </c>
      <c r="B106" s="312">
        <f t="shared" si="15"/>
        <v>9.6024096385542129E-2</v>
      </c>
      <c r="C106" s="311">
        <f t="shared" si="16"/>
        <v>8.4999999999999964E-2</v>
      </c>
      <c r="D106" s="311">
        <f t="shared" si="17"/>
        <v>0.16999999999999993</v>
      </c>
    </row>
    <row r="107" spans="1:4" x14ac:dyDescent="0.3">
      <c r="A107" s="226">
        <v>84</v>
      </c>
      <c r="B107" s="312">
        <f t="shared" si="15"/>
        <v>9.0952380952380965E-2</v>
      </c>
      <c r="C107" s="311">
        <f t="shared" si="16"/>
        <v>8.0000000000000016E-2</v>
      </c>
      <c r="D107" s="311">
        <f t="shared" si="17"/>
        <v>0.16000000000000003</v>
      </c>
    </row>
    <row r="108" spans="1:4" x14ac:dyDescent="0.3">
      <c r="A108" s="226">
        <v>85</v>
      </c>
      <c r="B108" s="312">
        <f t="shared" si="15"/>
        <v>8.5882352941176479E-2</v>
      </c>
      <c r="C108" s="311">
        <f t="shared" si="16"/>
        <v>7.5000000000000011E-2</v>
      </c>
      <c r="D108" s="311">
        <f t="shared" si="17"/>
        <v>0.15000000000000002</v>
      </c>
    </row>
    <row r="109" spans="1:4" x14ac:dyDescent="0.3">
      <c r="A109" s="226">
        <v>86</v>
      </c>
      <c r="B109" s="312">
        <f t="shared" si="15"/>
        <v>8.0813953488372101E-2</v>
      </c>
      <c r="C109" s="311">
        <f t="shared" si="16"/>
        <v>7.0000000000000007E-2</v>
      </c>
      <c r="D109" s="311">
        <f t="shared" si="17"/>
        <v>0.14000000000000001</v>
      </c>
    </row>
    <row r="110" spans="1:4" x14ac:dyDescent="0.3">
      <c r="A110" s="226">
        <v>87</v>
      </c>
      <c r="B110" s="312">
        <f t="shared" si="15"/>
        <v>7.5747126436781609E-2</v>
      </c>
      <c r="C110" s="311">
        <f t="shared" si="16"/>
        <v>6.5000000000000002E-2</v>
      </c>
      <c r="D110" s="311">
        <f t="shared" si="17"/>
        <v>0.13</v>
      </c>
    </row>
    <row r="111" spans="1:4" x14ac:dyDescent="0.3">
      <c r="A111" s="226">
        <v>88</v>
      </c>
      <c r="B111" s="312">
        <f t="shared" si="15"/>
        <v>7.0681818181818179E-2</v>
      </c>
      <c r="C111" s="311">
        <f t="shared" si="16"/>
        <v>0.06</v>
      </c>
      <c r="D111" s="311">
        <f t="shared" si="17"/>
        <v>0.12</v>
      </c>
    </row>
    <row r="112" spans="1:4" x14ac:dyDescent="0.3">
      <c r="A112" s="226">
        <v>89</v>
      </c>
      <c r="B112" s="312">
        <f t="shared" si="15"/>
        <v>6.5617977528089885E-2</v>
      </c>
      <c r="C112" s="311">
        <f t="shared" si="16"/>
        <v>5.4999999999999993E-2</v>
      </c>
      <c r="D112" s="311">
        <f t="shared" si="17"/>
        <v>0.10999999999999999</v>
      </c>
    </row>
    <row r="113" spans="1:4" x14ac:dyDescent="0.3">
      <c r="A113" s="226">
        <v>90</v>
      </c>
      <c r="B113" s="312">
        <f t="shared" si="15"/>
        <v>6.0555555555555543E-2</v>
      </c>
      <c r="C113" s="311">
        <f t="shared" si="16"/>
        <v>4.9999999999999989E-2</v>
      </c>
      <c r="D113" s="311">
        <f t="shared" si="17"/>
        <v>9.9999999999999978E-2</v>
      </c>
    </row>
    <row r="114" spans="1:4" x14ac:dyDescent="0.3">
      <c r="A114" s="226">
        <v>91</v>
      </c>
      <c r="B114" s="312">
        <f t="shared" si="15"/>
        <v>6.0439560439560426E-2</v>
      </c>
      <c r="C114" s="311">
        <f t="shared" si="16"/>
        <v>4.9999999999999989E-2</v>
      </c>
      <c r="D114" s="311">
        <f>D113</f>
        <v>9.9999999999999978E-2</v>
      </c>
    </row>
    <row r="115" spans="1:4" x14ac:dyDescent="0.3">
      <c r="A115" s="226">
        <v>92</v>
      </c>
      <c r="B115" s="312">
        <f t="shared" si="15"/>
        <v>6.0326086956521724E-2</v>
      </c>
      <c r="C115" s="311">
        <f t="shared" si="16"/>
        <v>4.9999999999999989E-2</v>
      </c>
      <c r="D115" s="311">
        <f t="shared" ref="D115:D122" si="18">D114</f>
        <v>9.9999999999999978E-2</v>
      </c>
    </row>
    <row r="116" spans="1:4" x14ac:dyDescent="0.3">
      <c r="A116" s="226">
        <v>93</v>
      </c>
      <c r="B116" s="312">
        <f t="shared" si="15"/>
        <v>6.021505376344085E-2</v>
      </c>
      <c r="C116" s="311">
        <f t="shared" si="16"/>
        <v>4.9999999999999989E-2</v>
      </c>
      <c r="D116" s="311">
        <f t="shared" si="18"/>
        <v>9.9999999999999978E-2</v>
      </c>
    </row>
    <row r="117" spans="1:4" x14ac:dyDescent="0.3">
      <c r="A117" s="226">
        <v>94</v>
      </c>
      <c r="B117" s="312">
        <f t="shared" si="15"/>
        <v>6.0106382978723394E-2</v>
      </c>
      <c r="C117" s="311">
        <f t="shared" si="16"/>
        <v>4.9999999999999989E-2</v>
      </c>
      <c r="D117" s="311">
        <f t="shared" si="18"/>
        <v>9.9999999999999978E-2</v>
      </c>
    </row>
    <row r="118" spans="1:4" x14ac:dyDescent="0.3">
      <c r="A118" s="226">
        <v>95</v>
      </c>
      <c r="B118" s="312">
        <f t="shared" si="15"/>
        <v>5.9999999999999991E-2</v>
      </c>
      <c r="C118" s="311">
        <f t="shared" si="16"/>
        <v>4.9999999999999989E-2</v>
      </c>
      <c r="D118" s="311">
        <f t="shared" si="18"/>
        <v>9.9999999999999978E-2</v>
      </c>
    </row>
    <row r="119" spans="1:4" x14ac:dyDescent="0.3">
      <c r="A119" s="226">
        <v>96</v>
      </c>
      <c r="B119" s="312">
        <f t="shared" si="15"/>
        <v>5.9895833333333322E-2</v>
      </c>
      <c r="C119" s="311">
        <f t="shared" si="16"/>
        <v>4.9999999999999989E-2</v>
      </c>
      <c r="D119" s="311">
        <f t="shared" si="18"/>
        <v>9.9999999999999978E-2</v>
      </c>
    </row>
    <row r="120" spans="1:4" x14ac:dyDescent="0.3">
      <c r="A120" s="226">
        <v>97</v>
      </c>
      <c r="B120" s="312">
        <f t="shared" si="15"/>
        <v>5.979381443298968E-2</v>
      </c>
      <c r="C120" s="311">
        <f t="shared" si="16"/>
        <v>4.9999999999999989E-2</v>
      </c>
      <c r="D120" s="311">
        <f t="shared" si="18"/>
        <v>9.9999999999999978E-2</v>
      </c>
    </row>
    <row r="121" spans="1:4" x14ac:dyDescent="0.3">
      <c r="A121" s="226">
        <v>98</v>
      </c>
      <c r="B121" s="312">
        <f t="shared" si="15"/>
        <v>5.9693877551020395E-2</v>
      </c>
      <c r="C121" s="311">
        <f t="shared" si="16"/>
        <v>4.9999999999999989E-2</v>
      </c>
      <c r="D121" s="311">
        <f t="shared" si="18"/>
        <v>9.9999999999999978E-2</v>
      </c>
    </row>
    <row r="122" spans="1:4" x14ac:dyDescent="0.3">
      <c r="A122" s="226">
        <v>99</v>
      </c>
      <c r="B122" s="312">
        <f t="shared" si="15"/>
        <v>5.9595959595959584E-2</v>
      </c>
      <c r="C122" s="311">
        <f t="shared" si="16"/>
        <v>4.9999999999999989E-2</v>
      </c>
      <c r="D122" s="311">
        <f t="shared" si="18"/>
        <v>9.9999999999999978E-2</v>
      </c>
    </row>
    <row r="123" spans="1:4" x14ac:dyDescent="0.3">
      <c r="A123" s="226">
        <v>100</v>
      </c>
      <c r="B123" s="312">
        <f t="shared" si="15"/>
        <v>5.949999999999999E-2</v>
      </c>
      <c r="C123" s="311">
        <f t="shared" si="16"/>
        <v>4.9999999999999989E-2</v>
      </c>
      <c r="D123" s="311">
        <f t="shared" ref="D123" si="19">D122</f>
        <v>9.9999999999999978E-2</v>
      </c>
    </row>
  </sheetData>
  <mergeCells count="2">
    <mergeCell ref="B21:C21"/>
    <mergeCell ref="B4:C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heetViews>
  <sheetFormatPr baseColWidth="10" defaultRowHeight="14.4" x14ac:dyDescent="0.3"/>
  <cols>
    <col min="2" max="2" width="12.21875" bestFit="1" customWidth="1"/>
    <col min="3" max="7" width="11.6640625" bestFit="1" customWidth="1"/>
  </cols>
  <sheetData>
    <row r="1" spans="1:8" ht="15.6" x14ac:dyDescent="0.3">
      <c r="A1" s="2" t="s">
        <v>176</v>
      </c>
      <c r="B1" s="19"/>
      <c r="C1" s="19"/>
      <c r="D1" s="19"/>
      <c r="E1" s="19"/>
      <c r="F1" s="19"/>
      <c r="G1" s="19"/>
      <c r="H1" s="19"/>
    </row>
    <row r="2" spans="1:8" ht="15.6" x14ac:dyDescent="0.3">
      <c r="A2" s="19" t="s">
        <v>177</v>
      </c>
      <c r="B2" s="19"/>
      <c r="C2" s="19"/>
      <c r="D2" s="19"/>
      <c r="E2" s="19"/>
      <c r="F2" s="19"/>
      <c r="G2" s="19"/>
      <c r="H2" s="19"/>
    </row>
    <row r="3" spans="1:8" ht="15.6" x14ac:dyDescent="0.3">
      <c r="A3" s="19"/>
      <c r="B3" s="19"/>
      <c r="C3" s="19"/>
      <c r="D3" s="19"/>
      <c r="E3" s="19"/>
      <c r="F3" s="19"/>
      <c r="G3" s="19"/>
      <c r="H3" s="19"/>
    </row>
    <row r="4" spans="1:8" ht="15.6" x14ac:dyDescent="0.3">
      <c r="A4" s="19"/>
      <c r="B4" s="19" t="s">
        <v>175</v>
      </c>
      <c r="C4" s="19" t="s">
        <v>172</v>
      </c>
      <c r="D4" s="43" t="s">
        <v>170</v>
      </c>
      <c r="E4" s="43" t="s">
        <v>171</v>
      </c>
      <c r="F4" s="43" t="s">
        <v>174</v>
      </c>
      <c r="G4" s="43" t="s">
        <v>169</v>
      </c>
      <c r="H4" s="183" t="s">
        <v>173</v>
      </c>
    </row>
    <row r="5" spans="1:8" ht="15.6" x14ac:dyDescent="0.3">
      <c r="A5" s="19">
        <v>1870</v>
      </c>
      <c r="B5" s="41">
        <v>6.0426439247504557E-2</v>
      </c>
      <c r="C5" s="41">
        <v>5.0000000000000001E-3</v>
      </c>
      <c r="D5" s="41">
        <v>1E-3</v>
      </c>
      <c r="E5" s="41">
        <v>1E-3</v>
      </c>
      <c r="F5" s="41">
        <v>2E-3</v>
      </c>
      <c r="G5" s="41">
        <v>1E-3</v>
      </c>
      <c r="H5" s="41">
        <v>7.0426439247504566E-2</v>
      </c>
    </row>
    <row r="6" spans="1:8" ht="15.6" x14ac:dyDescent="0.3">
      <c r="A6" s="19">
        <f t="shared" ref="A6:A33" si="0">A5+5</f>
        <v>1875</v>
      </c>
      <c r="B6" s="41">
        <v>6.2305547148365996E-2</v>
      </c>
      <c r="C6" s="41">
        <v>6.7166666666666659E-3</v>
      </c>
      <c r="D6" s="41">
        <v>1E-3</v>
      </c>
      <c r="E6" s="41">
        <v>1E-3</v>
      </c>
      <c r="F6" s="41">
        <v>2E-3</v>
      </c>
      <c r="G6" s="41">
        <v>1E-3</v>
      </c>
      <c r="H6" s="41">
        <v>7.402221381503267E-2</v>
      </c>
    </row>
    <row r="7" spans="1:8" ht="15.6" x14ac:dyDescent="0.3">
      <c r="A7" s="19">
        <f t="shared" si="0"/>
        <v>1880</v>
      </c>
      <c r="B7" s="41">
        <v>6.4184655049227435E-2</v>
      </c>
      <c r="C7" s="41">
        <v>8.4333333333333326E-3</v>
      </c>
      <c r="D7" s="41">
        <v>1E-3</v>
      </c>
      <c r="E7" s="41">
        <v>1E-3</v>
      </c>
      <c r="F7" s="41">
        <v>2E-3</v>
      </c>
      <c r="G7" s="41">
        <v>1E-3</v>
      </c>
      <c r="H7" s="41">
        <v>7.7617988382560774E-2</v>
      </c>
    </row>
    <row r="8" spans="1:8" ht="15.6" x14ac:dyDescent="0.3">
      <c r="A8" s="19">
        <f t="shared" si="0"/>
        <v>1885</v>
      </c>
      <c r="B8" s="41">
        <v>6.578792052723513E-2</v>
      </c>
      <c r="C8" s="41">
        <v>8.8333333333333337E-3</v>
      </c>
      <c r="D8" s="41">
        <v>1.5E-3</v>
      </c>
      <c r="E8" s="41">
        <v>1.5E-3</v>
      </c>
      <c r="F8" s="41">
        <v>2.5000000000000001E-3</v>
      </c>
      <c r="G8" s="41">
        <v>1E-3</v>
      </c>
      <c r="H8" s="41">
        <v>8.1121253860568468E-2</v>
      </c>
    </row>
    <row r="9" spans="1:8" ht="15.6" x14ac:dyDescent="0.3">
      <c r="A9" s="19">
        <f t="shared" si="0"/>
        <v>1890</v>
      </c>
      <c r="B9" s="41">
        <v>6.7391186005242826E-2</v>
      </c>
      <c r="C9" s="41">
        <v>9.2333333333333347E-3</v>
      </c>
      <c r="D9" s="41">
        <v>2E-3</v>
      </c>
      <c r="E9" s="41">
        <v>2E-3</v>
      </c>
      <c r="F9" s="41">
        <v>3.0000000000000001E-3</v>
      </c>
      <c r="G9" s="41">
        <v>1E-3</v>
      </c>
      <c r="H9" s="41">
        <v>8.4624519338576162E-2</v>
      </c>
    </row>
    <row r="10" spans="1:8" ht="15.6" x14ac:dyDescent="0.3">
      <c r="A10" s="19">
        <f t="shared" si="0"/>
        <v>1895</v>
      </c>
      <c r="B10" s="41">
        <v>6.8019942093770047E-2</v>
      </c>
      <c r="C10" s="41">
        <v>1.0133333333333334E-2</v>
      </c>
      <c r="D10" s="41">
        <v>2E-3</v>
      </c>
      <c r="E10" s="41">
        <v>2E-3</v>
      </c>
      <c r="F10" s="41">
        <v>3.0000000000000001E-3</v>
      </c>
      <c r="G10" s="41">
        <v>1E-3</v>
      </c>
      <c r="H10" s="41">
        <v>8.6153275427103382E-2</v>
      </c>
    </row>
    <row r="11" spans="1:8" ht="15.6" x14ac:dyDescent="0.3">
      <c r="A11" s="19">
        <f t="shared" si="0"/>
        <v>1900</v>
      </c>
      <c r="B11" s="41">
        <v>6.8648698182297269E-2</v>
      </c>
      <c r="C11" s="41">
        <v>1.1033333333333332E-2</v>
      </c>
      <c r="D11" s="41">
        <v>2E-3</v>
      </c>
      <c r="E11" s="41">
        <v>2E-3</v>
      </c>
      <c r="F11" s="41">
        <v>3.0000000000000001E-3</v>
      </c>
      <c r="G11" s="41">
        <v>1E-3</v>
      </c>
      <c r="H11" s="41">
        <v>8.7682031515630601E-2</v>
      </c>
    </row>
    <row r="12" spans="1:8" ht="15.6" x14ac:dyDescent="0.3">
      <c r="A12" s="19">
        <f t="shared" si="0"/>
        <v>1905</v>
      </c>
      <c r="B12" s="41">
        <v>7.1988146305870498E-2</v>
      </c>
      <c r="C12" s="41">
        <v>1.14E-2</v>
      </c>
      <c r="D12" s="41">
        <v>2E-3</v>
      </c>
      <c r="E12" s="41">
        <v>2E-3</v>
      </c>
      <c r="F12" s="41">
        <v>3.0000000000000001E-3</v>
      </c>
      <c r="G12" s="41">
        <v>1E-3</v>
      </c>
      <c r="H12" s="41">
        <v>9.1388146305870499E-2</v>
      </c>
    </row>
    <row r="13" spans="1:8" ht="15.6" x14ac:dyDescent="0.3">
      <c r="A13" s="19">
        <f t="shared" si="0"/>
        <v>1910</v>
      </c>
      <c r="B13" s="41">
        <v>7.5327594429443714E-2</v>
      </c>
      <c r="C13" s="41">
        <v>1.1766666666666667E-2</v>
      </c>
      <c r="D13" s="41">
        <v>2E-3</v>
      </c>
      <c r="E13" s="41">
        <v>2E-3</v>
      </c>
      <c r="F13" s="41">
        <v>3.0000000000000001E-3</v>
      </c>
      <c r="G13" s="41">
        <v>1E-3</v>
      </c>
      <c r="H13" s="41">
        <v>9.5094261096110383E-2</v>
      </c>
    </row>
    <row r="14" spans="1:8" ht="15.6" x14ac:dyDescent="0.3">
      <c r="A14" s="19">
        <f t="shared" si="0"/>
        <v>1915</v>
      </c>
      <c r="B14" s="41">
        <v>8.5899110005257795E-2</v>
      </c>
      <c r="C14" s="41">
        <v>1.3383333333333334E-2</v>
      </c>
      <c r="D14" s="41">
        <v>6.0000000000000001E-3</v>
      </c>
      <c r="E14" s="41">
        <v>6.0000000000000001E-3</v>
      </c>
      <c r="F14" s="41">
        <v>6.5000000000000006E-3</v>
      </c>
      <c r="G14" s="41">
        <v>5.4999999999999997E-3</v>
      </c>
      <c r="H14" s="41">
        <v>0.12328244333859112</v>
      </c>
    </row>
    <row r="15" spans="1:8" ht="15.6" x14ac:dyDescent="0.3">
      <c r="A15" s="19">
        <f t="shared" si="0"/>
        <v>1920</v>
      </c>
      <c r="B15" s="41">
        <v>9.6470625581071875E-2</v>
      </c>
      <c r="C15" s="41">
        <v>1.4999999999999999E-2</v>
      </c>
      <c r="D15" s="41">
        <v>0.01</v>
      </c>
      <c r="E15" s="41">
        <v>0.01</v>
      </c>
      <c r="F15" s="41">
        <v>0.01</v>
      </c>
      <c r="G15" s="41">
        <v>0.01</v>
      </c>
      <c r="H15" s="41">
        <v>0.15147062558107185</v>
      </c>
    </row>
    <row r="16" spans="1:8" ht="15.6" x14ac:dyDescent="0.3">
      <c r="A16" s="19">
        <f t="shared" si="0"/>
        <v>1925</v>
      </c>
      <c r="B16" s="41">
        <v>0.10168123347684541</v>
      </c>
      <c r="C16" s="41">
        <v>1.7500000000000002E-2</v>
      </c>
      <c r="D16" s="41">
        <v>1.4999999999999999E-2</v>
      </c>
      <c r="E16" s="41">
        <v>1.4999999999999999E-2</v>
      </c>
      <c r="F16" s="41">
        <v>0.01</v>
      </c>
      <c r="G16" s="41">
        <v>0.01</v>
      </c>
      <c r="H16" s="41">
        <v>0.16918123347684538</v>
      </c>
    </row>
    <row r="17" spans="1:8" ht="15.6" x14ac:dyDescent="0.3">
      <c r="A17" s="19">
        <f t="shared" si="0"/>
        <v>1930</v>
      </c>
      <c r="B17" s="41">
        <v>0.10689184137261895</v>
      </c>
      <c r="C17" s="41">
        <v>0.02</v>
      </c>
      <c r="D17" s="41">
        <v>0.02</v>
      </c>
      <c r="E17" s="41">
        <v>0.02</v>
      </c>
      <c r="F17" s="41">
        <v>0.01</v>
      </c>
      <c r="G17" s="41">
        <v>0.01</v>
      </c>
      <c r="H17" s="41">
        <v>0.18689184137261891</v>
      </c>
    </row>
    <row r="18" spans="1:8" ht="15.6" x14ac:dyDescent="0.3">
      <c r="A18" s="19">
        <f t="shared" si="0"/>
        <v>1935</v>
      </c>
      <c r="B18" s="41">
        <v>0.10847774807940769</v>
      </c>
      <c r="C18" s="41">
        <v>2.5000000000000001E-2</v>
      </c>
      <c r="D18" s="41">
        <v>2.5000000000000001E-2</v>
      </c>
      <c r="E18" s="41">
        <v>2.5000000000000001E-2</v>
      </c>
      <c r="F18" s="41">
        <v>1.4999999999999999E-2</v>
      </c>
      <c r="G18" s="41">
        <v>1.4999999999999999E-2</v>
      </c>
      <c r="H18" s="41">
        <v>0.21347774807940767</v>
      </c>
    </row>
    <row r="19" spans="1:8" ht="15.6" x14ac:dyDescent="0.3">
      <c r="A19" s="19">
        <f t="shared" si="0"/>
        <v>1940</v>
      </c>
      <c r="B19" s="41">
        <v>0.11006365478619641</v>
      </c>
      <c r="C19" s="41">
        <v>0.03</v>
      </c>
      <c r="D19" s="41">
        <v>0.03</v>
      </c>
      <c r="E19" s="41">
        <v>0.03</v>
      </c>
      <c r="F19" s="41">
        <v>0.02</v>
      </c>
      <c r="G19" s="41">
        <v>0.02</v>
      </c>
      <c r="H19" s="41">
        <v>0.2400636547861964</v>
      </c>
    </row>
    <row r="20" spans="1:8" ht="17.399999999999999" customHeight="1" x14ac:dyDescent="0.3">
      <c r="A20" s="19">
        <f t="shared" si="0"/>
        <v>1945</v>
      </c>
      <c r="B20" s="41">
        <v>0.11824626030785212</v>
      </c>
      <c r="C20" s="41">
        <v>3.2500000000000001E-2</v>
      </c>
      <c r="D20" s="41">
        <v>3.2500000000000001E-2</v>
      </c>
      <c r="E20" s="41">
        <v>3.5000000000000003E-2</v>
      </c>
      <c r="F20" s="41">
        <v>0.03</v>
      </c>
      <c r="G20" s="41">
        <v>0.03</v>
      </c>
      <c r="H20" s="41">
        <v>0.27824626030785216</v>
      </c>
    </row>
    <row r="21" spans="1:8" ht="15.6" x14ac:dyDescent="0.3">
      <c r="A21" s="19">
        <f t="shared" si="0"/>
        <v>1950</v>
      </c>
      <c r="B21" s="41">
        <v>0.12642886582950785</v>
      </c>
      <c r="C21" s="41">
        <v>3.5000000000000003E-2</v>
      </c>
      <c r="D21" s="41">
        <v>3.5000000000000003E-2</v>
      </c>
      <c r="E21" s="41">
        <v>0.04</v>
      </c>
      <c r="F21" s="41">
        <v>0.04</v>
      </c>
      <c r="G21" s="41">
        <v>0.04</v>
      </c>
      <c r="H21" s="41">
        <v>0.31642886582950785</v>
      </c>
    </row>
    <row r="22" spans="1:8" ht="15.6" x14ac:dyDescent="0.3">
      <c r="A22" s="19">
        <f t="shared" si="0"/>
        <v>1955</v>
      </c>
      <c r="B22" s="41">
        <v>0.12447662110035429</v>
      </c>
      <c r="C22" s="41">
        <v>3.7500000000000006E-2</v>
      </c>
      <c r="D22" s="41">
        <v>0.04</v>
      </c>
      <c r="E22" s="41">
        <v>4.4999999999999998E-2</v>
      </c>
      <c r="F22" s="41">
        <v>4.4999999999999998E-2</v>
      </c>
      <c r="G22" s="41">
        <v>4.4999999999999998E-2</v>
      </c>
      <c r="H22" s="41">
        <v>0.33697662110035426</v>
      </c>
    </row>
    <row r="23" spans="1:8" ht="15.6" x14ac:dyDescent="0.3">
      <c r="A23" s="19">
        <f t="shared" si="0"/>
        <v>1960</v>
      </c>
      <c r="B23" s="41">
        <v>0.12252437637120071</v>
      </c>
      <c r="C23" s="41">
        <v>0.04</v>
      </c>
      <c r="D23" s="41">
        <v>4.4999999999999998E-2</v>
      </c>
      <c r="E23" s="41">
        <v>0.05</v>
      </c>
      <c r="F23" s="41">
        <v>0.05</v>
      </c>
      <c r="G23" s="41">
        <v>0.05</v>
      </c>
      <c r="H23" s="41">
        <v>0.35752437637120066</v>
      </c>
    </row>
    <row r="24" spans="1:8" ht="15.6" x14ac:dyDescent="0.3">
      <c r="A24" s="19">
        <f t="shared" si="0"/>
        <v>1965</v>
      </c>
      <c r="B24" s="41">
        <v>0.12440609471136563</v>
      </c>
      <c r="C24" s="41">
        <v>4.4999999999999998E-2</v>
      </c>
      <c r="D24" s="41">
        <v>5.7500000000000002E-2</v>
      </c>
      <c r="E24" s="41">
        <v>5.5E-2</v>
      </c>
      <c r="F24" s="41">
        <v>5.2500000000000005E-2</v>
      </c>
      <c r="G24" s="41">
        <v>0.05</v>
      </c>
      <c r="H24" s="41">
        <v>0.38440609471136555</v>
      </c>
    </row>
    <row r="25" spans="1:8" ht="15.6" x14ac:dyDescent="0.3">
      <c r="A25" s="19">
        <f t="shared" si="0"/>
        <v>1970</v>
      </c>
      <c r="B25" s="41">
        <v>0.12628781305153053</v>
      </c>
      <c r="C25" s="41">
        <v>0.05</v>
      </c>
      <c r="D25" s="41">
        <v>7.0000000000000007E-2</v>
      </c>
      <c r="E25" s="41">
        <v>0.06</v>
      </c>
      <c r="F25" s="41">
        <v>5.5E-2</v>
      </c>
      <c r="G25" s="41">
        <v>0.05</v>
      </c>
      <c r="H25" s="41">
        <v>0.4112878130515305</v>
      </c>
    </row>
    <row r="26" spans="1:8" ht="15.6" x14ac:dyDescent="0.3">
      <c r="A26" s="19">
        <f t="shared" si="0"/>
        <v>1975</v>
      </c>
      <c r="B26" s="41">
        <v>0.12807477385198768</v>
      </c>
      <c r="C26" s="41">
        <v>5.5E-2</v>
      </c>
      <c r="D26" s="41">
        <v>0.08</v>
      </c>
      <c r="E26" s="41">
        <v>6.5000000000000002E-2</v>
      </c>
      <c r="F26" s="41">
        <v>5.7499999999999996E-2</v>
      </c>
      <c r="G26" s="41">
        <v>0.05</v>
      </c>
      <c r="H26" s="41">
        <v>0.43557477385198762</v>
      </c>
    </row>
    <row r="27" spans="1:8" ht="15.6" x14ac:dyDescent="0.3">
      <c r="A27" s="19">
        <f t="shared" si="0"/>
        <v>1980</v>
      </c>
      <c r="B27" s="41">
        <v>0.12986173465244483</v>
      </c>
      <c r="C27" s="41">
        <v>0.06</v>
      </c>
      <c r="D27" s="41">
        <v>0.09</v>
      </c>
      <c r="E27" s="41">
        <v>7.0000000000000007E-2</v>
      </c>
      <c r="F27" s="41">
        <v>0.06</v>
      </c>
      <c r="G27" s="41">
        <v>0.05</v>
      </c>
      <c r="H27" s="41">
        <v>0.45986173465244479</v>
      </c>
    </row>
    <row r="28" spans="1:8" ht="15.6" x14ac:dyDescent="0.3">
      <c r="A28" s="19">
        <f t="shared" si="0"/>
        <v>1985</v>
      </c>
      <c r="B28" s="41">
        <v>0.12416550138935345</v>
      </c>
      <c r="C28" s="41">
        <v>6.1818181818181821E-2</v>
      </c>
      <c r="D28" s="41">
        <v>9.5000000000000001E-2</v>
      </c>
      <c r="E28" s="41">
        <v>7.3636363636363639E-2</v>
      </c>
      <c r="F28" s="41">
        <v>5.5E-2</v>
      </c>
      <c r="G28" s="41">
        <v>5.2500000000000005E-2</v>
      </c>
      <c r="H28" s="41">
        <v>0.46212004684389885</v>
      </c>
    </row>
    <row r="29" spans="1:8" ht="15.6" x14ac:dyDescent="0.3">
      <c r="A29" s="19">
        <f t="shared" si="0"/>
        <v>1990</v>
      </c>
      <c r="B29" s="41">
        <v>0.11846926812626207</v>
      </c>
      <c r="C29" s="41">
        <v>6.3636363636363644E-2</v>
      </c>
      <c r="D29" s="41">
        <v>9.9999999999999992E-2</v>
      </c>
      <c r="E29" s="41">
        <v>7.7272727272727285E-2</v>
      </c>
      <c r="F29" s="41">
        <v>0.05</v>
      </c>
      <c r="G29" s="41">
        <v>5.5E-2</v>
      </c>
      <c r="H29" s="41">
        <v>0.46437835903535296</v>
      </c>
    </row>
    <row r="30" spans="1:8" ht="15.6" x14ac:dyDescent="0.3">
      <c r="A30" s="19">
        <f t="shared" si="0"/>
        <v>1995</v>
      </c>
      <c r="B30" s="41">
        <v>0.11721205641116848</v>
      </c>
      <c r="C30" s="41">
        <v>6.3068181818181829E-2</v>
      </c>
      <c r="D30" s="41">
        <v>0.10113636363636364</v>
      </c>
      <c r="E30" s="41">
        <v>7.9545454545454558E-2</v>
      </c>
      <c r="F30" s="41">
        <v>5.0568181818181818E-2</v>
      </c>
      <c r="G30" s="41">
        <v>5.6477272727272723E-2</v>
      </c>
      <c r="H30" s="41">
        <v>0.46800751095662302</v>
      </c>
    </row>
    <row r="31" spans="1:8" ht="15.6" x14ac:dyDescent="0.3">
      <c r="A31" s="19">
        <f t="shared" si="0"/>
        <v>2000</v>
      </c>
      <c r="B31" s="41">
        <v>0.11595484469607489</v>
      </c>
      <c r="C31" s="41">
        <v>6.25E-2</v>
      </c>
      <c r="D31" s="41">
        <v>0.10227272727272727</v>
      </c>
      <c r="E31" s="41">
        <v>8.1818181818181818E-2</v>
      </c>
      <c r="F31" s="41">
        <v>5.1136363636363633E-2</v>
      </c>
      <c r="G31" s="41">
        <v>5.7954545454545453E-2</v>
      </c>
      <c r="H31" s="41">
        <v>0.47163666287789308</v>
      </c>
    </row>
    <row r="32" spans="1:8" ht="15.6" x14ac:dyDescent="0.3">
      <c r="A32" s="19">
        <f t="shared" si="0"/>
        <v>2005</v>
      </c>
      <c r="B32" s="41">
        <v>0.11172400983780731</v>
      </c>
      <c r="C32" s="41">
        <v>6.1931818181818185E-2</v>
      </c>
      <c r="D32" s="41">
        <v>0.10227272727272727</v>
      </c>
      <c r="E32" s="41">
        <v>8.5227272727272735E-2</v>
      </c>
      <c r="F32" s="41">
        <v>5.1136363636363633E-2</v>
      </c>
      <c r="G32" s="41">
        <v>5.7954545454545453E-2</v>
      </c>
      <c r="H32" s="41">
        <v>0.47024673711053455</v>
      </c>
    </row>
    <row r="33" spans="1:8" ht="15.6" x14ac:dyDescent="0.3">
      <c r="A33" s="19">
        <f t="shared" si="0"/>
        <v>2010</v>
      </c>
      <c r="B33" s="41">
        <v>0.10749317497953972</v>
      </c>
      <c r="C33" s="41">
        <v>6.1363636363636363E-2</v>
      </c>
      <c r="D33" s="41">
        <v>0.10227272727272727</v>
      </c>
      <c r="E33" s="41">
        <v>8.8636363636363638E-2</v>
      </c>
      <c r="F33" s="41">
        <v>5.1136363636363633E-2</v>
      </c>
      <c r="G33" s="41">
        <v>5.7954545454545453E-2</v>
      </c>
      <c r="H33" s="41">
        <v>0.46885681134317608</v>
      </c>
    </row>
    <row r="34" spans="1:8" ht="15.6" x14ac:dyDescent="0.3">
      <c r="A34" s="19">
        <v>2015</v>
      </c>
      <c r="B34" s="41">
        <v>0.10294772043408515</v>
      </c>
      <c r="C34" s="41">
        <v>6.0227272727272727E-2</v>
      </c>
      <c r="D34" s="41">
        <v>0.10454545454545454</v>
      </c>
      <c r="E34" s="41">
        <v>9.0909090909090912E-2</v>
      </c>
      <c r="F34" s="41">
        <v>5.2272727272727269E-2</v>
      </c>
      <c r="G34" s="41">
        <v>5.7954545454545453E-2</v>
      </c>
      <c r="H34" s="41">
        <v>0.46885681134317608</v>
      </c>
    </row>
    <row r="35" spans="1:8" ht="15.6" x14ac:dyDescent="0.3">
      <c r="A35" s="19">
        <v>2020</v>
      </c>
      <c r="B35" s="41">
        <v>0.10247326203208554</v>
      </c>
      <c r="C35" s="41">
        <v>6.0227272727272727E-2</v>
      </c>
      <c r="D35" s="41">
        <v>0.10454545454545454</v>
      </c>
      <c r="E35" s="41">
        <v>9.0909090909090912E-2</v>
      </c>
      <c r="F35" s="41">
        <v>5.2272727272727269E-2</v>
      </c>
      <c r="G35" s="41">
        <v>5.7954545454545453E-2</v>
      </c>
      <c r="H35" s="41">
        <v>0.46838235294117647</v>
      </c>
    </row>
    <row r="36" spans="1:8" ht="15.6" x14ac:dyDescent="0.3">
      <c r="A36" s="19"/>
      <c r="B36" s="19"/>
      <c r="C36" s="19"/>
      <c r="D36" s="19"/>
      <c r="E36" s="19"/>
      <c r="F36" s="19"/>
      <c r="G36" s="19"/>
      <c r="H36" s="19"/>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3"/>
  <sheetViews>
    <sheetView zoomScalePageLayoutView="72" workbookViewId="0">
      <pane xSplit="1" ySplit="5" topLeftCell="B6" activePane="bottomRight" state="frozen"/>
      <selection pane="topRight"/>
      <selection pane="bottomLeft"/>
      <selection pane="bottomRight"/>
    </sheetView>
  </sheetViews>
  <sheetFormatPr baseColWidth="10" defaultColWidth="11.44140625" defaultRowHeight="13.2" x14ac:dyDescent="0.25"/>
  <cols>
    <col min="1" max="9" width="20.77734375" style="73" customWidth="1"/>
    <col min="10" max="16384" width="11.44140625" style="73"/>
  </cols>
  <sheetData>
    <row r="1" spans="1:9" ht="15.6" x14ac:dyDescent="0.3">
      <c r="A1" s="111" t="s">
        <v>144</v>
      </c>
    </row>
    <row r="2" spans="1:9" ht="15" x14ac:dyDescent="0.25">
      <c r="A2" s="19" t="s">
        <v>178</v>
      </c>
    </row>
    <row r="3" spans="1:9" ht="13.8" thickBot="1" x14ac:dyDescent="0.3">
      <c r="B3" s="110"/>
      <c r="C3" s="110"/>
      <c r="D3" s="110"/>
      <c r="E3" s="110"/>
      <c r="F3" s="110"/>
      <c r="G3" s="110"/>
      <c r="H3" s="110"/>
      <c r="I3" s="110"/>
    </row>
    <row r="4" spans="1:9" ht="16.8" thickTop="1" thickBot="1" x14ac:dyDescent="0.3">
      <c r="A4" s="409" t="s">
        <v>182</v>
      </c>
      <c r="B4" s="410"/>
      <c r="C4" s="410"/>
      <c r="D4" s="410"/>
      <c r="E4" s="410"/>
      <c r="F4" s="410"/>
      <c r="G4" s="411"/>
      <c r="H4" s="109"/>
      <c r="I4" s="109"/>
    </row>
    <row r="5" spans="1:9" ht="16.2" thickTop="1" thickBot="1" x14ac:dyDescent="0.3">
      <c r="A5" s="108"/>
      <c r="B5" s="99" t="s">
        <v>138</v>
      </c>
      <c r="C5" s="99" t="s">
        <v>137</v>
      </c>
      <c r="D5" s="99" t="s">
        <v>136</v>
      </c>
      <c r="E5" s="99" t="s">
        <v>29</v>
      </c>
      <c r="F5" s="99" t="s">
        <v>143</v>
      </c>
      <c r="G5" s="99" t="s">
        <v>142</v>
      </c>
      <c r="H5" s="107" t="s">
        <v>32</v>
      </c>
      <c r="I5" s="107" t="s">
        <v>141</v>
      </c>
    </row>
    <row r="6" spans="1:9" ht="15.6" thickTop="1" x14ac:dyDescent="0.25">
      <c r="A6" s="106">
        <v>1900</v>
      </c>
      <c r="B6" s="105">
        <v>0</v>
      </c>
      <c r="C6" s="105">
        <v>0</v>
      </c>
      <c r="D6" s="105">
        <v>0.03</v>
      </c>
      <c r="E6" s="105">
        <v>0</v>
      </c>
      <c r="F6" s="105">
        <v>5.5E-2</v>
      </c>
      <c r="G6" s="103">
        <v>1.6999999999999998E-2</v>
      </c>
      <c r="H6" s="103">
        <v>5.4437286189481189E-2</v>
      </c>
      <c r="I6" s="103">
        <v>0.1</v>
      </c>
    </row>
    <row r="7" spans="1:9" ht="15" x14ac:dyDescent="0.25">
      <c r="A7" s="104">
        <f t="shared" ref="A7:A38" si="0">A6+1</f>
        <v>1901</v>
      </c>
      <c r="B7" s="103">
        <v>0</v>
      </c>
      <c r="C7" s="103">
        <v>0</v>
      </c>
      <c r="D7" s="103">
        <v>0.03</v>
      </c>
      <c r="E7" s="103">
        <v>0</v>
      </c>
      <c r="F7" s="103">
        <v>5.5E-2</v>
      </c>
      <c r="G7" s="103">
        <v>1.6999999999999998E-2</v>
      </c>
      <c r="H7" s="103">
        <v>6.7569562379950487E-2</v>
      </c>
      <c r="I7" s="103">
        <v>0.1</v>
      </c>
    </row>
    <row r="8" spans="1:9" ht="15" x14ac:dyDescent="0.25">
      <c r="A8" s="104">
        <f t="shared" si="0"/>
        <v>1902</v>
      </c>
      <c r="B8" s="103">
        <v>0</v>
      </c>
      <c r="C8" s="103">
        <v>0</v>
      </c>
      <c r="D8" s="103">
        <v>0.03</v>
      </c>
      <c r="E8" s="103">
        <v>0</v>
      </c>
      <c r="F8" s="103">
        <v>5.5E-2</v>
      </c>
      <c r="G8" s="103">
        <v>1.6999999999999998E-2</v>
      </c>
      <c r="H8" s="103">
        <v>7.0454772253775014E-2</v>
      </c>
      <c r="I8" s="103">
        <v>0.1</v>
      </c>
    </row>
    <row r="9" spans="1:9" ht="15" x14ac:dyDescent="0.25">
      <c r="A9" s="104">
        <f t="shared" si="0"/>
        <v>1903</v>
      </c>
      <c r="B9" s="103">
        <v>0</v>
      </c>
      <c r="C9" s="103">
        <v>0</v>
      </c>
      <c r="D9" s="103">
        <v>0.03</v>
      </c>
      <c r="E9" s="103">
        <v>0</v>
      </c>
      <c r="F9" s="103">
        <v>9.35E-2</v>
      </c>
      <c r="G9" s="103">
        <v>2.47E-2</v>
      </c>
      <c r="H9" s="103">
        <v>0.11173681143889967</v>
      </c>
      <c r="I9" s="103">
        <v>0.1</v>
      </c>
    </row>
    <row r="10" spans="1:9" ht="15" x14ac:dyDescent="0.25">
      <c r="A10" s="104">
        <f t="shared" si="0"/>
        <v>1904</v>
      </c>
      <c r="B10" s="103">
        <v>0</v>
      </c>
      <c r="C10" s="103">
        <v>0</v>
      </c>
      <c r="D10" s="103">
        <v>0.03</v>
      </c>
      <c r="E10" s="103">
        <v>0</v>
      </c>
      <c r="F10" s="103">
        <v>0.20350000000000001</v>
      </c>
      <c r="G10" s="103">
        <v>4.6700000000000005E-2</v>
      </c>
      <c r="H10" s="103">
        <v>0.11211103585804376</v>
      </c>
      <c r="I10" s="103">
        <v>0.1</v>
      </c>
    </row>
    <row r="11" spans="1:9" ht="15" x14ac:dyDescent="0.25">
      <c r="A11" s="104">
        <f t="shared" si="0"/>
        <v>1905</v>
      </c>
      <c r="B11" s="103">
        <v>0</v>
      </c>
      <c r="C11" s="103">
        <v>0</v>
      </c>
      <c r="D11" s="103">
        <v>0.03</v>
      </c>
      <c r="E11" s="103">
        <v>0</v>
      </c>
      <c r="F11" s="103">
        <v>0.20350000000000001</v>
      </c>
      <c r="G11" s="103">
        <v>4.6700000000000005E-2</v>
      </c>
      <c r="H11" s="103">
        <v>0.11371503035293856</v>
      </c>
      <c r="I11" s="103">
        <v>0.1</v>
      </c>
    </row>
    <row r="12" spans="1:9" ht="15" x14ac:dyDescent="0.25">
      <c r="A12" s="104">
        <f t="shared" si="0"/>
        <v>1906</v>
      </c>
      <c r="B12" s="103">
        <v>0</v>
      </c>
      <c r="C12" s="103">
        <v>0</v>
      </c>
      <c r="D12" s="103">
        <v>0.03</v>
      </c>
      <c r="E12" s="103">
        <v>0</v>
      </c>
      <c r="F12" s="103">
        <v>0.20350000000000001</v>
      </c>
      <c r="G12" s="103">
        <v>4.6700000000000005E-2</v>
      </c>
      <c r="H12" s="103">
        <v>0.11355434355752621</v>
      </c>
      <c r="I12" s="103">
        <v>0.1</v>
      </c>
    </row>
    <row r="13" spans="1:9" ht="15" x14ac:dyDescent="0.25">
      <c r="A13" s="104">
        <f t="shared" si="0"/>
        <v>1907</v>
      </c>
      <c r="B13" s="103">
        <v>0</v>
      </c>
      <c r="C13" s="103">
        <v>0</v>
      </c>
      <c r="D13" s="103">
        <v>0.03</v>
      </c>
      <c r="E13" s="103">
        <v>0</v>
      </c>
      <c r="F13" s="103">
        <v>0.20350000000000001</v>
      </c>
      <c r="G13" s="103">
        <v>4.6700000000000005E-2</v>
      </c>
      <c r="H13" s="103">
        <v>0.1143723838696285</v>
      </c>
      <c r="I13" s="103">
        <v>0.1</v>
      </c>
    </row>
    <row r="14" spans="1:9" ht="15" x14ac:dyDescent="0.25">
      <c r="A14" s="104">
        <f t="shared" si="0"/>
        <v>1908</v>
      </c>
      <c r="B14" s="103">
        <v>0</v>
      </c>
      <c r="C14" s="103">
        <v>0</v>
      </c>
      <c r="D14" s="103">
        <v>0.03</v>
      </c>
      <c r="E14" s="103">
        <v>0</v>
      </c>
      <c r="F14" s="103">
        <v>0.20350000000000001</v>
      </c>
      <c r="G14" s="103">
        <v>4.6700000000000005E-2</v>
      </c>
      <c r="H14" s="103">
        <v>0.12204151847611409</v>
      </c>
      <c r="I14" s="103">
        <v>0.1</v>
      </c>
    </row>
    <row r="15" spans="1:9" ht="15" x14ac:dyDescent="0.25">
      <c r="A15" s="104">
        <f t="shared" si="0"/>
        <v>1909</v>
      </c>
      <c r="B15" s="103">
        <v>0</v>
      </c>
      <c r="C15" s="103">
        <v>8.3333333333333343E-2</v>
      </c>
      <c r="D15" s="103">
        <v>0.03</v>
      </c>
      <c r="E15" s="103">
        <v>0</v>
      </c>
      <c r="F15" s="103">
        <v>0.20350000000000001</v>
      </c>
      <c r="G15" s="103">
        <v>6.3366666666666668E-2</v>
      </c>
      <c r="H15" s="103">
        <v>0.12809598240876466</v>
      </c>
      <c r="I15" s="103">
        <v>0.1</v>
      </c>
    </row>
    <row r="16" spans="1:9" ht="15" x14ac:dyDescent="0.25">
      <c r="A16" s="104">
        <f t="shared" si="0"/>
        <v>1910</v>
      </c>
      <c r="B16" s="103">
        <v>0</v>
      </c>
      <c r="C16" s="103">
        <v>8.3333333333333343E-2</v>
      </c>
      <c r="D16" s="103">
        <v>0.03</v>
      </c>
      <c r="E16" s="103">
        <v>0</v>
      </c>
      <c r="F16" s="103">
        <v>0.20350000000000001</v>
      </c>
      <c r="G16" s="103">
        <v>6.3366666666666668E-2</v>
      </c>
      <c r="H16" s="103">
        <v>0.12344299261698997</v>
      </c>
      <c r="I16" s="103">
        <v>0.1</v>
      </c>
    </row>
    <row r="17" spans="1:9" ht="15" x14ac:dyDescent="0.25">
      <c r="A17" s="104">
        <f t="shared" si="0"/>
        <v>1911</v>
      </c>
      <c r="B17" s="103">
        <v>0</v>
      </c>
      <c r="C17" s="103">
        <v>8.3333333333333343E-2</v>
      </c>
      <c r="D17" s="103">
        <v>0.03</v>
      </c>
      <c r="E17" s="103">
        <v>0</v>
      </c>
      <c r="F17" s="103">
        <v>0.20350000000000001</v>
      </c>
      <c r="G17" s="103">
        <v>6.3366666666666668E-2</v>
      </c>
      <c r="H17" s="103">
        <v>0.12246097125740714</v>
      </c>
      <c r="I17" s="103">
        <v>0.1</v>
      </c>
    </row>
    <row r="18" spans="1:9" ht="15" x14ac:dyDescent="0.25">
      <c r="A18" s="104">
        <f t="shared" si="0"/>
        <v>1912</v>
      </c>
      <c r="B18" s="103">
        <v>0</v>
      </c>
      <c r="C18" s="103">
        <v>8.3333333333333343E-2</v>
      </c>
      <c r="D18" s="103">
        <v>0.03</v>
      </c>
      <c r="E18" s="103">
        <v>0</v>
      </c>
      <c r="F18" s="103">
        <v>0.22</v>
      </c>
      <c r="G18" s="103">
        <v>6.666666666666668E-2</v>
      </c>
      <c r="H18" s="103">
        <v>0.12312554958634411</v>
      </c>
      <c r="I18" s="103">
        <v>0.1</v>
      </c>
    </row>
    <row r="19" spans="1:9" ht="15" x14ac:dyDescent="0.25">
      <c r="A19" s="104">
        <f t="shared" si="0"/>
        <v>1913</v>
      </c>
      <c r="B19" s="103">
        <v>7.0000000000000007E-2</v>
      </c>
      <c r="C19" s="103">
        <v>8.3333333333333343E-2</v>
      </c>
      <c r="D19" s="103">
        <v>0.03</v>
      </c>
      <c r="E19" s="103">
        <v>0</v>
      </c>
      <c r="F19" s="103">
        <v>0.22</v>
      </c>
      <c r="G19" s="103">
        <v>8.0666666666666664E-2</v>
      </c>
      <c r="H19" s="103">
        <v>0.25671533556694365</v>
      </c>
      <c r="I19" s="103">
        <v>0.1</v>
      </c>
    </row>
    <row r="20" spans="1:9" ht="15" x14ac:dyDescent="0.25">
      <c r="A20" s="104">
        <f t="shared" si="0"/>
        <v>1914</v>
      </c>
      <c r="B20" s="103">
        <v>7.0000000000000007E-2</v>
      </c>
      <c r="C20" s="103">
        <v>0.17222220833333335</v>
      </c>
      <c r="D20" s="103">
        <v>0.04</v>
      </c>
      <c r="E20" s="103">
        <v>0</v>
      </c>
      <c r="F20" s="103">
        <v>0.22</v>
      </c>
      <c r="G20" s="103">
        <v>0.10044444166666666</v>
      </c>
      <c r="H20" s="103">
        <v>0.1248222751826496</v>
      </c>
      <c r="I20" s="103">
        <v>0.1</v>
      </c>
    </row>
    <row r="21" spans="1:9" ht="15" x14ac:dyDescent="0.25">
      <c r="A21" s="104">
        <f t="shared" si="0"/>
        <v>1915</v>
      </c>
      <c r="B21" s="103">
        <v>7.0000000000000007E-2</v>
      </c>
      <c r="C21" s="103">
        <v>0.32500000000000001</v>
      </c>
      <c r="D21" s="103">
        <v>0.04</v>
      </c>
      <c r="E21" s="103">
        <v>0.02</v>
      </c>
      <c r="F21" s="103">
        <v>0.22</v>
      </c>
      <c r="G21" s="103">
        <v>0.13500000000000001</v>
      </c>
      <c r="H21" s="103">
        <v>0.13251881637148183</v>
      </c>
      <c r="I21" s="103">
        <v>0.15</v>
      </c>
    </row>
    <row r="22" spans="1:9" ht="15" x14ac:dyDescent="0.25">
      <c r="A22" s="104">
        <f t="shared" si="0"/>
        <v>1916</v>
      </c>
      <c r="B22" s="103">
        <v>0.15</v>
      </c>
      <c r="C22" s="103">
        <v>0.42499999999999999</v>
      </c>
      <c r="D22" s="103">
        <v>0.04</v>
      </c>
      <c r="E22" s="103">
        <v>0.1</v>
      </c>
      <c r="F22" s="103">
        <v>0.22</v>
      </c>
      <c r="G22" s="103">
        <v>0.187</v>
      </c>
      <c r="H22" s="103">
        <v>0.12560172313474849</v>
      </c>
      <c r="I22" s="103">
        <v>0.15</v>
      </c>
    </row>
    <row r="23" spans="1:9" ht="15" x14ac:dyDescent="0.25">
      <c r="A23" s="104">
        <f t="shared" si="0"/>
        <v>1917</v>
      </c>
      <c r="B23" s="103">
        <v>0.67</v>
      </c>
      <c r="C23" s="103">
        <v>0.42499999999999999</v>
      </c>
      <c r="D23" s="103">
        <v>0.04</v>
      </c>
      <c r="E23" s="103">
        <v>0.2</v>
      </c>
      <c r="F23" s="103">
        <v>0.3</v>
      </c>
      <c r="G23" s="103">
        <v>0.32700000000000001</v>
      </c>
      <c r="H23" s="103">
        <v>0.12288454481634754</v>
      </c>
      <c r="I23" s="103">
        <v>0.16</v>
      </c>
    </row>
    <row r="24" spans="1:9" ht="15" x14ac:dyDescent="0.25">
      <c r="A24" s="104">
        <f t="shared" si="0"/>
        <v>1918</v>
      </c>
      <c r="B24" s="103">
        <v>0.77</v>
      </c>
      <c r="C24" s="103">
        <v>0.52500000000000002</v>
      </c>
      <c r="D24" s="103">
        <v>0.2</v>
      </c>
      <c r="E24" s="103">
        <v>0.2</v>
      </c>
      <c r="F24" s="103">
        <v>0.3</v>
      </c>
      <c r="G24" s="103">
        <v>0.39899999999999997</v>
      </c>
      <c r="H24" s="103">
        <v>0.29927510586855716</v>
      </c>
      <c r="I24" s="103">
        <v>0.18</v>
      </c>
    </row>
    <row r="25" spans="1:9" ht="15" x14ac:dyDescent="0.25">
      <c r="A25" s="104">
        <f t="shared" si="0"/>
        <v>1919</v>
      </c>
      <c r="B25" s="103">
        <v>0.73</v>
      </c>
      <c r="C25" s="103">
        <v>0.52500000000000002</v>
      </c>
      <c r="D25" s="103">
        <v>0.3</v>
      </c>
      <c r="E25" s="103">
        <v>0.5</v>
      </c>
      <c r="F25" s="103">
        <v>0.36</v>
      </c>
      <c r="G25" s="103">
        <v>0.48299999999999993</v>
      </c>
      <c r="H25" s="103">
        <v>0.30280055922742294</v>
      </c>
      <c r="I25" s="103">
        <v>0.27</v>
      </c>
    </row>
    <row r="26" spans="1:9" ht="15" x14ac:dyDescent="0.25">
      <c r="A26" s="104">
        <f t="shared" si="0"/>
        <v>1920</v>
      </c>
      <c r="B26" s="103">
        <v>0.73</v>
      </c>
      <c r="C26" s="103">
        <v>0.6</v>
      </c>
      <c r="D26" s="103">
        <v>0.4</v>
      </c>
      <c r="E26" s="103">
        <v>0.5</v>
      </c>
      <c r="F26" s="103">
        <v>0.36</v>
      </c>
      <c r="G26" s="103">
        <v>0.51800000000000002</v>
      </c>
      <c r="H26" s="103">
        <v>0.33272204354289764</v>
      </c>
      <c r="I26" s="103">
        <v>0.27</v>
      </c>
    </row>
    <row r="27" spans="1:9" ht="15" x14ac:dyDescent="0.25">
      <c r="A27" s="104">
        <f t="shared" si="0"/>
        <v>1921</v>
      </c>
      <c r="B27" s="103">
        <v>0.73</v>
      </c>
      <c r="C27" s="103">
        <v>0.6</v>
      </c>
      <c r="D27" s="103">
        <v>0.4</v>
      </c>
      <c r="E27" s="103">
        <v>0.5</v>
      </c>
      <c r="F27" s="103">
        <v>0.36</v>
      </c>
      <c r="G27" s="103">
        <v>0.51800000000000002</v>
      </c>
      <c r="H27" s="103">
        <v>0.36373765000000008</v>
      </c>
      <c r="I27" s="103">
        <v>0.27</v>
      </c>
    </row>
    <row r="28" spans="1:9" ht="15" x14ac:dyDescent="0.25">
      <c r="A28" s="104">
        <f t="shared" si="0"/>
        <v>1922</v>
      </c>
      <c r="B28" s="103">
        <v>0.57999999999999996</v>
      </c>
      <c r="C28" s="103">
        <v>0.55000000000000004</v>
      </c>
      <c r="D28" s="103">
        <v>0.4</v>
      </c>
      <c r="E28" s="103">
        <v>0.5</v>
      </c>
      <c r="F28" s="103">
        <v>0.36</v>
      </c>
      <c r="G28" s="103">
        <v>0.47799999999999992</v>
      </c>
      <c r="H28" s="103">
        <v>0.36458462500000005</v>
      </c>
      <c r="I28" s="103">
        <v>0.27</v>
      </c>
    </row>
    <row r="29" spans="1:9" ht="15" x14ac:dyDescent="0.25">
      <c r="A29" s="104">
        <f t="shared" si="0"/>
        <v>1923</v>
      </c>
      <c r="B29" s="103">
        <v>0.435</v>
      </c>
      <c r="C29" s="103">
        <v>0.52500000000000002</v>
      </c>
      <c r="D29" s="103">
        <v>0.4</v>
      </c>
      <c r="E29" s="103">
        <v>0.6</v>
      </c>
      <c r="F29" s="103">
        <v>0.36</v>
      </c>
      <c r="G29" s="103">
        <v>0.46399999999999997</v>
      </c>
      <c r="H29" s="103">
        <v>0.36620492500000007</v>
      </c>
      <c r="I29" s="103">
        <v>0.27</v>
      </c>
    </row>
    <row r="30" spans="1:9" ht="15" x14ac:dyDescent="0.25">
      <c r="A30" s="104">
        <f t="shared" si="0"/>
        <v>1924</v>
      </c>
      <c r="B30" s="103">
        <v>0.46</v>
      </c>
      <c r="C30" s="103">
        <v>0.52500000000000002</v>
      </c>
      <c r="D30" s="103">
        <v>0.4</v>
      </c>
      <c r="E30" s="103">
        <v>0.72</v>
      </c>
      <c r="F30" s="103">
        <v>0.36</v>
      </c>
      <c r="G30" s="103">
        <v>0.49300000000000005</v>
      </c>
      <c r="H30" s="103">
        <v>0.36870902500000002</v>
      </c>
      <c r="I30" s="103">
        <v>0.28000000000000003</v>
      </c>
    </row>
    <row r="31" spans="1:9" ht="15" x14ac:dyDescent="0.25">
      <c r="A31" s="104">
        <f t="shared" si="0"/>
        <v>1925</v>
      </c>
      <c r="B31" s="103">
        <v>0.25</v>
      </c>
      <c r="C31" s="103">
        <v>0.5</v>
      </c>
      <c r="D31" s="103">
        <v>0.4</v>
      </c>
      <c r="E31" s="103">
        <v>0.6</v>
      </c>
      <c r="F31" s="103">
        <v>0.36</v>
      </c>
      <c r="G31" s="103">
        <v>0.42199999999999999</v>
      </c>
      <c r="H31" s="103">
        <v>0.36242920000000001</v>
      </c>
      <c r="I31" s="103">
        <v>0.28000000000000003</v>
      </c>
    </row>
    <row r="32" spans="1:9" ht="15" x14ac:dyDescent="0.25">
      <c r="A32" s="104">
        <f t="shared" si="0"/>
        <v>1926</v>
      </c>
      <c r="B32" s="103">
        <v>0.25</v>
      </c>
      <c r="C32" s="103">
        <v>0.5</v>
      </c>
      <c r="D32" s="103">
        <v>0.4</v>
      </c>
      <c r="E32" s="103">
        <v>0.3</v>
      </c>
      <c r="F32" s="103">
        <v>0.36</v>
      </c>
      <c r="G32" s="103">
        <v>0.36199999999999999</v>
      </c>
      <c r="H32" s="103">
        <v>0.34980265000000005</v>
      </c>
      <c r="I32" s="103">
        <v>0.28000000000000003</v>
      </c>
    </row>
    <row r="33" spans="1:9" ht="15" x14ac:dyDescent="0.25">
      <c r="A33" s="104">
        <f t="shared" si="0"/>
        <v>1927</v>
      </c>
      <c r="B33" s="103">
        <v>0.25</v>
      </c>
      <c r="C33" s="103">
        <v>0.5</v>
      </c>
      <c r="D33" s="103">
        <v>0.4</v>
      </c>
      <c r="E33" s="103">
        <v>0.3</v>
      </c>
      <c r="F33" s="103">
        <v>0.36</v>
      </c>
      <c r="G33" s="103">
        <v>0.36199999999999999</v>
      </c>
      <c r="H33" s="103">
        <v>0.35078935</v>
      </c>
      <c r="I33" s="103">
        <v>0.26</v>
      </c>
    </row>
    <row r="34" spans="1:9" ht="15" x14ac:dyDescent="0.25">
      <c r="A34" s="104">
        <f t="shared" si="0"/>
        <v>1928</v>
      </c>
      <c r="B34" s="103">
        <v>0.25</v>
      </c>
      <c r="C34" s="103">
        <v>0.5</v>
      </c>
      <c r="D34" s="103">
        <v>0.4</v>
      </c>
      <c r="E34" s="103">
        <v>0.33329999999999999</v>
      </c>
      <c r="F34" s="103">
        <v>0.36</v>
      </c>
      <c r="G34" s="103">
        <v>0.36865999999999993</v>
      </c>
      <c r="H34" s="103">
        <v>0.33786474999999994</v>
      </c>
      <c r="I34" s="103">
        <v>0.26</v>
      </c>
    </row>
    <row r="35" spans="1:9" ht="15" x14ac:dyDescent="0.25">
      <c r="A35" s="104">
        <f t="shared" si="0"/>
        <v>1929</v>
      </c>
      <c r="B35" s="103">
        <v>0.24</v>
      </c>
      <c r="C35" s="103">
        <v>0.57499999999999996</v>
      </c>
      <c r="D35" s="103">
        <v>0.4</v>
      </c>
      <c r="E35" s="103">
        <v>0.33329999999999999</v>
      </c>
      <c r="F35" s="103">
        <v>0.36</v>
      </c>
      <c r="G35" s="103">
        <v>0.38165999999999994</v>
      </c>
      <c r="H35" s="103">
        <v>0.32908589999999999</v>
      </c>
      <c r="I35" s="103">
        <v>0.24</v>
      </c>
    </row>
    <row r="36" spans="1:9" ht="15" x14ac:dyDescent="0.25">
      <c r="A36" s="104">
        <f t="shared" si="0"/>
        <v>1930</v>
      </c>
      <c r="B36" s="103">
        <v>0.25</v>
      </c>
      <c r="C36" s="103">
        <v>0.63749999999999996</v>
      </c>
      <c r="D36" s="103">
        <v>0.4</v>
      </c>
      <c r="E36" s="103">
        <v>0.33329999999999999</v>
      </c>
      <c r="F36" s="103">
        <v>0.36</v>
      </c>
      <c r="G36" s="103">
        <v>0.39615999999999996</v>
      </c>
      <c r="H36" s="103">
        <v>0.33143715000000001</v>
      </c>
      <c r="I36" s="103">
        <v>0.24</v>
      </c>
    </row>
    <row r="37" spans="1:9" ht="15" x14ac:dyDescent="0.25">
      <c r="A37" s="104">
        <f t="shared" si="0"/>
        <v>1931</v>
      </c>
      <c r="B37" s="103">
        <v>0.25</v>
      </c>
      <c r="C37" s="103">
        <v>0.66249999999999998</v>
      </c>
      <c r="D37" s="103">
        <v>0.4</v>
      </c>
      <c r="E37" s="103">
        <v>0.33329999999999999</v>
      </c>
      <c r="F37" s="103">
        <v>0.36</v>
      </c>
      <c r="G37" s="103">
        <v>0.40115999999999996</v>
      </c>
      <c r="H37" s="103">
        <v>0.34509224999999999</v>
      </c>
      <c r="I37" s="103">
        <v>0.24</v>
      </c>
    </row>
    <row r="38" spans="1:9" ht="15" x14ac:dyDescent="0.25">
      <c r="A38" s="104">
        <f t="shared" si="0"/>
        <v>1932</v>
      </c>
      <c r="B38" s="103">
        <v>0.63</v>
      </c>
      <c r="C38" s="103">
        <v>0.66249999999999998</v>
      </c>
      <c r="D38" s="103">
        <v>0.4</v>
      </c>
      <c r="E38" s="103">
        <v>0.36670000000000003</v>
      </c>
      <c r="F38" s="103">
        <v>0.36</v>
      </c>
      <c r="G38" s="103">
        <v>0.48383999999999994</v>
      </c>
      <c r="H38" s="103">
        <v>0.38497149999999997</v>
      </c>
      <c r="I38" s="103">
        <v>0.24</v>
      </c>
    </row>
    <row r="39" spans="1:9" ht="15" x14ac:dyDescent="0.25">
      <c r="A39" s="104">
        <f t="shared" ref="A39:A70" si="1">A38+1</f>
        <v>1933</v>
      </c>
      <c r="B39" s="103">
        <v>0.63</v>
      </c>
      <c r="C39" s="103">
        <v>0.66249999999999998</v>
      </c>
      <c r="D39" s="103">
        <v>0.4</v>
      </c>
      <c r="E39" s="103">
        <v>0.36670000000000003</v>
      </c>
      <c r="F39" s="103">
        <v>0.36</v>
      </c>
      <c r="G39" s="103">
        <v>0.48383999999999994</v>
      </c>
      <c r="H39" s="103">
        <v>0.40691575000000002</v>
      </c>
      <c r="I39" s="103">
        <v>0.24</v>
      </c>
    </row>
    <row r="40" spans="1:9" ht="15" x14ac:dyDescent="0.25">
      <c r="A40" s="104">
        <f t="shared" si="1"/>
        <v>1934</v>
      </c>
      <c r="B40" s="103">
        <v>0.63</v>
      </c>
      <c r="C40" s="103">
        <v>0.63749999999999996</v>
      </c>
      <c r="D40" s="103">
        <v>0.5</v>
      </c>
      <c r="E40" s="103">
        <v>0.3</v>
      </c>
      <c r="F40" s="103">
        <v>0.36</v>
      </c>
      <c r="G40" s="103">
        <v>0.48549999999999993</v>
      </c>
      <c r="H40" s="103">
        <v>0.42213250000000002</v>
      </c>
      <c r="I40" s="103">
        <v>0.24</v>
      </c>
    </row>
    <row r="41" spans="1:9" ht="15" x14ac:dyDescent="0.25">
      <c r="A41" s="104">
        <f t="shared" si="1"/>
        <v>1935</v>
      </c>
      <c r="B41" s="103">
        <v>0.63</v>
      </c>
      <c r="C41" s="103">
        <v>0.63749999999999996</v>
      </c>
      <c r="D41" s="103">
        <v>0.5</v>
      </c>
      <c r="E41" s="103">
        <v>0.36</v>
      </c>
      <c r="F41" s="103">
        <v>0.36</v>
      </c>
      <c r="G41" s="103">
        <v>0.49749999999999994</v>
      </c>
      <c r="H41" s="103">
        <v>0.41977000000000003</v>
      </c>
      <c r="I41" s="103">
        <v>0.24</v>
      </c>
    </row>
    <row r="42" spans="1:9" ht="15" x14ac:dyDescent="0.25">
      <c r="A42" s="104">
        <f t="shared" si="1"/>
        <v>1936</v>
      </c>
      <c r="B42" s="103">
        <v>0.79</v>
      </c>
      <c r="C42" s="103">
        <v>0.65</v>
      </c>
      <c r="D42" s="103">
        <v>0.5</v>
      </c>
      <c r="E42" s="103">
        <v>0.48</v>
      </c>
      <c r="F42" s="103">
        <v>0.65790000000000004</v>
      </c>
      <c r="G42" s="103">
        <v>0.61558000000000002</v>
      </c>
      <c r="H42" s="103">
        <v>0.45440799999999998</v>
      </c>
      <c r="I42" s="103">
        <v>0.24</v>
      </c>
    </row>
    <row r="43" spans="1:9" ht="15" x14ac:dyDescent="0.25">
      <c r="A43" s="104">
        <f t="shared" si="1"/>
        <v>1937</v>
      </c>
      <c r="B43" s="103">
        <v>0.79</v>
      </c>
      <c r="C43" s="103">
        <v>0.66249999999999998</v>
      </c>
      <c r="D43" s="103">
        <v>0.5</v>
      </c>
      <c r="E43" s="103">
        <v>0.51839999999999997</v>
      </c>
      <c r="F43" s="103">
        <v>0.55000000000000004</v>
      </c>
      <c r="G43" s="103">
        <v>0.60418000000000005</v>
      </c>
      <c r="H43" s="103">
        <v>0.45440799999999998</v>
      </c>
      <c r="I43" s="103">
        <v>0.24</v>
      </c>
    </row>
    <row r="44" spans="1:9" ht="15" x14ac:dyDescent="0.25">
      <c r="A44" s="104">
        <f t="shared" si="1"/>
        <v>1938</v>
      </c>
      <c r="B44" s="103">
        <v>0.79</v>
      </c>
      <c r="C44" s="103">
        <v>0.75</v>
      </c>
      <c r="D44" s="103">
        <v>0.5</v>
      </c>
      <c r="E44" s="103">
        <v>0.53332000000000002</v>
      </c>
      <c r="F44" s="103">
        <v>0.55000000000000004</v>
      </c>
      <c r="G44" s="103">
        <v>0.62466399999999989</v>
      </c>
      <c r="H44" s="103">
        <v>0.47318600000000005</v>
      </c>
      <c r="I44" s="103">
        <v>0.24</v>
      </c>
    </row>
    <row r="45" spans="1:9" ht="15" x14ac:dyDescent="0.25">
      <c r="A45" s="104">
        <f t="shared" si="1"/>
        <v>1939</v>
      </c>
      <c r="B45" s="103">
        <v>0.79</v>
      </c>
      <c r="C45" s="103">
        <v>0.82499999999999996</v>
      </c>
      <c r="D45" s="103">
        <v>0.6</v>
      </c>
      <c r="E45" s="103">
        <v>0.53332000000000002</v>
      </c>
      <c r="F45" s="103">
        <v>0.65</v>
      </c>
      <c r="G45" s="103">
        <v>0.67966399999999993</v>
      </c>
      <c r="H45" s="103">
        <v>0.59029129999999996</v>
      </c>
      <c r="I45" s="103">
        <v>0.24</v>
      </c>
    </row>
    <row r="46" spans="1:9" ht="15" x14ac:dyDescent="0.25">
      <c r="A46" s="104">
        <f t="shared" si="1"/>
        <v>1940</v>
      </c>
      <c r="B46" s="103">
        <v>0.81100000000000005</v>
      </c>
      <c r="C46" s="103">
        <v>0.9</v>
      </c>
      <c r="D46" s="103">
        <v>0.6</v>
      </c>
      <c r="E46" s="103">
        <v>0.53332000000000002</v>
      </c>
      <c r="F46" s="103">
        <v>0.65</v>
      </c>
      <c r="G46" s="103">
        <v>0.69886399999999993</v>
      </c>
      <c r="H46" s="103">
        <v>0.65408975000000003</v>
      </c>
      <c r="I46" s="103">
        <v>0.34</v>
      </c>
    </row>
    <row r="47" spans="1:9" ht="15" x14ac:dyDescent="0.25">
      <c r="A47" s="104">
        <f t="shared" si="1"/>
        <v>1941</v>
      </c>
      <c r="B47" s="103">
        <v>0.81</v>
      </c>
      <c r="C47" s="103">
        <v>0.97499999999999998</v>
      </c>
      <c r="D47" s="103">
        <v>0.6</v>
      </c>
      <c r="E47" s="103">
        <v>0.60000000000000009</v>
      </c>
      <c r="F47" s="103">
        <v>0.72</v>
      </c>
      <c r="G47" s="103">
        <v>0.74099999999999999</v>
      </c>
      <c r="H47" s="103">
        <v>0.65102824999999998</v>
      </c>
      <c r="I47" s="103">
        <v>0.34</v>
      </c>
    </row>
    <row r="48" spans="1:9" ht="15" x14ac:dyDescent="0.25">
      <c r="A48" s="104">
        <f t="shared" si="1"/>
        <v>1942</v>
      </c>
      <c r="B48" s="103">
        <v>0.88</v>
      </c>
      <c r="C48" s="103">
        <v>0.97499999999999998</v>
      </c>
      <c r="D48" s="103">
        <v>0.6</v>
      </c>
      <c r="E48" s="103">
        <v>0.7</v>
      </c>
      <c r="F48" s="103">
        <v>0.72</v>
      </c>
      <c r="G48" s="103">
        <v>0.77500000000000002</v>
      </c>
      <c r="H48" s="103">
        <v>0.72040624999999991</v>
      </c>
      <c r="I48" s="103">
        <v>0.34</v>
      </c>
    </row>
    <row r="49" spans="1:9" ht="15" x14ac:dyDescent="0.25">
      <c r="A49" s="104">
        <f t="shared" si="1"/>
        <v>1943</v>
      </c>
      <c r="B49" s="103">
        <v>0.88</v>
      </c>
      <c r="C49" s="103">
        <v>0.97499999999999998</v>
      </c>
      <c r="D49" s="103">
        <v>0.6</v>
      </c>
      <c r="E49" s="103">
        <v>0.7</v>
      </c>
      <c r="F49" s="103">
        <v>0.74</v>
      </c>
      <c r="G49" s="103">
        <v>0.77900000000000014</v>
      </c>
      <c r="H49" s="103">
        <v>0.71928124999999998</v>
      </c>
      <c r="I49" s="103">
        <v>0.34</v>
      </c>
    </row>
    <row r="50" spans="1:9" ht="15" x14ac:dyDescent="0.25">
      <c r="A50" s="104">
        <f t="shared" si="1"/>
        <v>1944</v>
      </c>
      <c r="B50" s="103">
        <v>0.94</v>
      </c>
      <c r="C50" s="103">
        <v>0.97499999999999998</v>
      </c>
      <c r="D50" s="103">
        <v>0.6</v>
      </c>
      <c r="E50" s="103">
        <v>0.7</v>
      </c>
      <c r="F50" s="103">
        <v>0.74</v>
      </c>
      <c r="G50" s="103">
        <v>0.79100000000000004</v>
      </c>
      <c r="H50" s="103">
        <v>0.71903125000000001</v>
      </c>
      <c r="I50" s="103">
        <v>0.38</v>
      </c>
    </row>
    <row r="51" spans="1:9" ht="15" x14ac:dyDescent="0.25">
      <c r="A51" s="104">
        <f t="shared" si="1"/>
        <v>1945</v>
      </c>
      <c r="B51" s="103">
        <v>0.94</v>
      </c>
      <c r="C51" s="103">
        <v>0.97499999999999998</v>
      </c>
      <c r="D51" s="103">
        <v>0.6</v>
      </c>
      <c r="E51" s="103">
        <v>0.6</v>
      </c>
      <c r="F51" s="103">
        <v>0.67</v>
      </c>
      <c r="G51" s="103">
        <v>0.75700000000000001</v>
      </c>
      <c r="H51" s="103">
        <v>0.71875</v>
      </c>
      <c r="I51" s="103">
        <v>0.82</v>
      </c>
    </row>
    <row r="52" spans="1:9" ht="15" x14ac:dyDescent="0.25">
      <c r="A52" s="104">
        <f t="shared" si="1"/>
        <v>1946</v>
      </c>
      <c r="B52" s="103">
        <v>0.86450000000000005</v>
      </c>
      <c r="C52" s="103">
        <v>0.97499999999999998</v>
      </c>
      <c r="D52" s="103">
        <v>0.9</v>
      </c>
      <c r="E52" s="103">
        <v>0.6</v>
      </c>
      <c r="F52" s="103">
        <v>0.67</v>
      </c>
      <c r="G52" s="103">
        <v>0.80190000000000006</v>
      </c>
      <c r="H52" s="103">
        <v>0.71875</v>
      </c>
      <c r="I52" s="103">
        <v>0.82</v>
      </c>
    </row>
    <row r="53" spans="1:9" ht="15" x14ac:dyDescent="0.25">
      <c r="A53" s="104">
        <f t="shared" si="1"/>
        <v>1947</v>
      </c>
      <c r="B53" s="103">
        <v>0.86450000000000005</v>
      </c>
      <c r="C53" s="103">
        <v>0.97499999999999998</v>
      </c>
      <c r="D53" s="103">
        <v>0.9</v>
      </c>
      <c r="E53" s="103">
        <v>0.72</v>
      </c>
      <c r="F53" s="103">
        <v>0.75</v>
      </c>
      <c r="G53" s="103">
        <v>0.84190000000000009</v>
      </c>
      <c r="H53" s="103">
        <v>0.71812500000000001</v>
      </c>
      <c r="I53" s="103">
        <v>0.95</v>
      </c>
    </row>
    <row r="54" spans="1:9" ht="15" x14ac:dyDescent="0.25">
      <c r="A54" s="104">
        <f t="shared" si="1"/>
        <v>1948</v>
      </c>
      <c r="B54" s="103">
        <v>0.82130000000000003</v>
      </c>
      <c r="C54" s="103">
        <v>0.97499999999999998</v>
      </c>
      <c r="D54" s="103">
        <v>0.9</v>
      </c>
      <c r="E54" s="103">
        <v>0.6</v>
      </c>
      <c r="F54" s="103">
        <v>0.85</v>
      </c>
      <c r="G54" s="103">
        <v>0.82926</v>
      </c>
      <c r="H54" s="103">
        <v>0.72949000000000008</v>
      </c>
      <c r="I54" s="103">
        <v>0.95</v>
      </c>
    </row>
    <row r="55" spans="1:9" ht="15" x14ac:dyDescent="0.25">
      <c r="A55" s="104">
        <f t="shared" si="1"/>
        <v>1949</v>
      </c>
      <c r="B55" s="103">
        <v>0.82130000000000003</v>
      </c>
      <c r="C55" s="103">
        <v>0.97499999999999998</v>
      </c>
      <c r="D55" s="103">
        <v>0.75</v>
      </c>
      <c r="E55" s="103">
        <v>0.6</v>
      </c>
      <c r="F55" s="103">
        <v>0.85</v>
      </c>
      <c r="G55" s="103">
        <v>0.79926000000000008</v>
      </c>
      <c r="H55" s="103">
        <v>0.73036000000000001</v>
      </c>
      <c r="I55" s="103">
        <v>0.93</v>
      </c>
    </row>
    <row r="56" spans="1:9" ht="15" x14ac:dyDescent="0.25">
      <c r="A56" s="104">
        <f t="shared" si="1"/>
        <v>1950</v>
      </c>
      <c r="B56" s="103">
        <v>0.84360000000000002</v>
      </c>
      <c r="C56" s="103">
        <v>0.97499999999999998</v>
      </c>
      <c r="D56" s="103">
        <v>0.75</v>
      </c>
      <c r="E56" s="103">
        <v>0.6</v>
      </c>
      <c r="F56" s="103">
        <v>0.55000000000000004</v>
      </c>
      <c r="G56" s="103">
        <v>0.74372000000000005</v>
      </c>
      <c r="H56" s="103">
        <v>0.72990999999999995</v>
      </c>
      <c r="I56" s="103">
        <v>0.93</v>
      </c>
    </row>
    <row r="57" spans="1:9" ht="15" x14ac:dyDescent="0.25">
      <c r="A57" s="104">
        <f t="shared" si="1"/>
        <v>1951</v>
      </c>
      <c r="B57" s="103">
        <v>0.91</v>
      </c>
      <c r="C57" s="103">
        <v>0.97499999999999998</v>
      </c>
      <c r="D57" s="103">
        <v>0.75</v>
      </c>
      <c r="E57" s="103">
        <v>0.6</v>
      </c>
      <c r="F57" s="103">
        <v>0.55000000000000004</v>
      </c>
      <c r="G57" s="103">
        <v>0.75700000000000001</v>
      </c>
      <c r="H57" s="103">
        <v>0.73057000000000005</v>
      </c>
      <c r="I57" s="103">
        <v>0.68</v>
      </c>
    </row>
    <row r="58" spans="1:9" ht="15" x14ac:dyDescent="0.25">
      <c r="A58" s="104">
        <f t="shared" si="1"/>
        <v>1952</v>
      </c>
      <c r="B58" s="103">
        <v>0.92</v>
      </c>
      <c r="C58" s="103">
        <v>0.97499999999999998</v>
      </c>
      <c r="D58" s="103">
        <v>0.75</v>
      </c>
      <c r="E58" s="103">
        <v>0.6</v>
      </c>
      <c r="F58" s="103">
        <v>0.55000000000000004</v>
      </c>
      <c r="G58" s="103">
        <v>0.75900000000000001</v>
      </c>
      <c r="H58" s="103">
        <v>0.73758999999999997</v>
      </c>
      <c r="I58" s="103">
        <v>0.68</v>
      </c>
    </row>
    <row r="59" spans="1:9" ht="15" x14ac:dyDescent="0.25">
      <c r="A59" s="104">
        <f t="shared" si="1"/>
        <v>1953</v>
      </c>
      <c r="B59" s="103">
        <v>0.92</v>
      </c>
      <c r="C59" s="103">
        <v>0.95</v>
      </c>
      <c r="D59" s="103">
        <v>0.66</v>
      </c>
      <c r="E59" s="103">
        <v>0.6</v>
      </c>
      <c r="F59" s="103">
        <v>0.65</v>
      </c>
      <c r="G59" s="103">
        <v>0.75600000000000001</v>
      </c>
      <c r="H59" s="103">
        <v>0.69452000000000003</v>
      </c>
      <c r="I59" s="103">
        <v>0.68</v>
      </c>
    </row>
    <row r="60" spans="1:9" ht="15" x14ac:dyDescent="0.25">
      <c r="A60" s="104">
        <f t="shared" si="1"/>
        <v>1954</v>
      </c>
      <c r="B60" s="103">
        <v>0.91</v>
      </c>
      <c r="C60" s="103">
        <v>0.95</v>
      </c>
      <c r="D60" s="103">
        <v>0.6</v>
      </c>
      <c r="E60" s="103">
        <v>0.6</v>
      </c>
      <c r="F60" s="103">
        <v>0.65</v>
      </c>
      <c r="G60" s="103">
        <v>0.74199999999999999</v>
      </c>
      <c r="H60" s="103">
        <v>0.69336500000000001</v>
      </c>
      <c r="I60" s="103">
        <v>0.68</v>
      </c>
    </row>
    <row r="61" spans="1:9" ht="15" x14ac:dyDescent="0.25">
      <c r="A61" s="104">
        <f t="shared" si="1"/>
        <v>1955</v>
      </c>
      <c r="B61" s="103">
        <v>0.91</v>
      </c>
      <c r="C61" s="103">
        <v>0.92500000000000004</v>
      </c>
      <c r="D61" s="103">
        <v>0.53</v>
      </c>
      <c r="E61" s="103">
        <v>0.66</v>
      </c>
      <c r="F61" s="103">
        <v>0.65</v>
      </c>
      <c r="G61" s="103">
        <v>0.7350000000000001</v>
      </c>
      <c r="H61" s="103">
        <v>0.69284000000000001</v>
      </c>
      <c r="I61" s="103">
        <v>0.68</v>
      </c>
    </row>
    <row r="62" spans="1:9" ht="15" x14ac:dyDescent="0.25">
      <c r="A62" s="104">
        <f t="shared" si="1"/>
        <v>1956</v>
      </c>
      <c r="B62" s="103">
        <v>0.91</v>
      </c>
      <c r="C62" s="103">
        <v>0.92500000000000004</v>
      </c>
      <c r="D62" s="103">
        <v>0.53</v>
      </c>
      <c r="E62" s="103">
        <v>0.66</v>
      </c>
      <c r="F62" s="103">
        <v>0.65</v>
      </c>
      <c r="G62" s="103">
        <v>0.7350000000000001</v>
      </c>
      <c r="H62" s="103">
        <v>0.69325999999999999</v>
      </c>
      <c r="I62" s="103">
        <v>0.68</v>
      </c>
    </row>
    <row r="63" spans="1:9" ht="15" x14ac:dyDescent="0.25">
      <c r="A63" s="104">
        <f t="shared" si="1"/>
        <v>1957</v>
      </c>
      <c r="B63" s="103">
        <v>0.91</v>
      </c>
      <c r="C63" s="103">
        <v>0.92500000000000004</v>
      </c>
      <c r="D63" s="103">
        <v>0.53</v>
      </c>
      <c r="E63" s="103">
        <v>0.66</v>
      </c>
      <c r="F63" s="103">
        <v>0.7</v>
      </c>
      <c r="G63" s="103">
        <v>0.74500000000000011</v>
      </c>
      <c r="H63" s="103">
        <v>0.69409999999999994</v>
      </c>
      <c r="I63" s="103">
        <v>0.68</v>
      </c>
    </row>
    <row r="64" spans="1:9" ht="15" x14ac:dyDescent="0.25">
      <c r="A64" s="104">
        <f t="shared" si="1"/>
        <v>1958</v>
      </c>
      <c r="B64" s="103">
        <v>0.91</v>
      </c>
      <c r="C64" s="103">
        <v>0.92500000000000004</v>
      </c>
      <c r="D64" s="103">
        <v>0.53</v>
      </c>
      <c r="E64" s="103">
        <v>0.66</v>
      </c>
      <c r="F64" s="103">
        <v>0.7</v>
      </c>
      <c r="G64" s="103">
        <v>0.74500000000000011</v>
      </c>
      <c r="H64" s="103">
        <v>0.69787999999999983</v>
      </c>
      <c r="I64" s="103">
        <v>0.68</v>
      </c>
    </row>
    <row r="65" spans="1:9" ht="15" x14ac:dyDescent="0.25">
      <c r="A65" s="104">
        <f t="shared" si="1"/>
        <v>1959</v>
      </c>
      <c r="B65" s="103">
        <v>0.91</v>
      </c>
      <c r="C65" s="103">
        <v>0.88749999999999996</v>
      </c>
      <c r="D65" s="103">
        <v>0.53</v>
      </c>
      <c r="E65" s="103">
        <v>0.66</v>
      </c>
      <c r="F65" s="103">
        <v>0.7</v>
      </c>
      <c r="G65" s="103">
        <v>0.73750000000000004</v>
      </c>
      <c r="H65" s="103">
        <v>0.69969999999999999</v>
      </c>
      <c r="I65" s="103">
        <v>0.7</v>
      </c>
    </row>
    <row r="66" spans="1:9" ht="15" x14ac:dyDescent="0.25">
      <c r="A66" s="104">
        <f t="shared" si="1"/>
        <v>1960</v>
      </c>
      <c r="B66" s="103">
        <v>0.91</v>
      </c>
      <c r="C66" s="103">
        <v>0.88749999999999996</v>
      </c>
      <c r="D66" s="103">
        <v>0.53</v>
      </c>
      <c r="E66" s="103">
        <v>0.66</v>
      </c>
      <c r="F66" s="103">
        <v>0.7</v>
      </c>
      <c r="G66" s="103">
        <v>0.73750000000000004</v>
      </c>
      <c r="H66" s="103">
        <v>0.70120500000000008</v>
      </c>
      <c r="I66" s="103">
        <v>0.7</v>
      </c>
    </row>
    <row r="67" spans="1:9" ht="15" x14ac:dyDescent="0.25">
      <c r="A67" s="104">
        <f t="shared" si="1"/>
        <v>1961</v>
      </c>
      <c r="B67" s="103">
        <v>0.91</v>
      </c>
      <c r="C67" s="103">
        <v>0.88749999999999996</v>
      </c>
      <c r="D67" s="103">
        <v>0.53</v>
      </c>
      <c r="E67" s="103">
        <v>0.63</v>
      </c>
      <c r="F67" s="103">
        <v>0.7</v>
      </c>
      <c r="G67" s="103">
        <v>0.73149999999999993</v>
      </c>
      <c r="H67" s="103">
        <v>0.70250000000000001</v>
      </c>
      <c r="I67" s="103">
        <v>0.7</v>
      </c>
    </row>
    <row r="68" spans="1:9" ht="15" x14ac:dyDescent="0.25">
      <c r="A68" s="104">
        <f t="shared" si="1"/>
        <v>1962</v>
      </c>
      <c r="B68" s="103">
        <v>0.91</v>
      </c>
      <c r="C68" s="103">
        <v>0.88749999999999996</v>
      </c>
      <c r="D68" s="103">
        <v>0.53</v>
      </c>
      <c r="E68" s="103">
        <v>0.63</v>
      </c>
      <c r="F68" s="103">
        <v>0.75</v>
      </c>
      <c r="G68" s="103">
        <v>0.74149999999999994</v>
      </c>
      <c r="H68" s="103">
        <v>0.70334000000000008</v>
      </c>
      <c r="I68" s="103">
        <v>0.85</v>
      </c>
    </row>
    <row r="69" spans="1:9" ht="15" x14ac:dyDescent="0.25">
      <c r="A69" s="104">
        <f t="shared" si="1"/>
        <v>1963</v>
      </c>
      <c r="B69" s="103">
        <v>0.91</v>
      </c>
      <c r="C69" s="103">
        <v>0.88749999999999996</v>
      </c>
      <c r="D69" s="103">
        <v>0.53</v>
      </c>
      <c r="E69" s="103">
        <v>0.64575000000000005</v>
      </c>
      <c r="F69" s="103">
        <v>0.75</v>
      </c>
      <c r="G69" s="103">
        <v>0.74464999999999992</v>
      </c>
      <c r="H69" s="103">
        <v>0.70411000000000001</v>
      </c>
      <c r="I69" s="103">
        <v>0.85</v>
      </c>
    </row>
    <row r="70" spans="1:9" ht="15" x14ac:dyDescent="0.25">
      <c r="A70" s="104">
        <f t="shared" si="1"/>
        <v>1964</v>
      </c>
      <c r="B70" s="103">
        <v>0.77</v>
      </c>
      <c r="C70" s="103">
        <v>0.88749999999999996</v>
      </c>
      <c r="D70" s="103">
        <v>0.53</v>
      </c>
      <c r="E70" s="103">
        <v>0.63</v>
      </c>
      <c r="F70" s="103">
        <v>0.75</v>
      </c>
      <c r="G70" s="103">
        <v>0.71350000000000002</v>
      </c>
      <c r="H70" s="103">
        <v>0.7077500000000001</v>
      </c>
      <c r="I70" s="103">
        <v>0.85</v>
      </c>
    </row>
    <row r="71" spans="1:9" ht="15" x14ac:dyDescent="0.25">
      <c r="A71" s="104">
        <f t="shared" ref="A71:A102" si="2">A70+1</f>
        <v>1965</v>
      </c>
      <c r="B71" s="103">
        <v>0.7</v>
      </c>
      <c r="C71" s="103">
        <v>0.91249999999999998</v>
      </c>
      <c r="D71" s="103">
        <v>0.53</v>
      </c>
      <c r="E71" s="103">
        <v>0.63</v>
      </c>
      <c r="F71" s="103">
        <v>0.75</v>
      </c>
      <c r="G71" s="103">
        <v>0.70450000000000002</v>
      </c>
      <c r="H71" s="103">
        <v>0.71037499999999998</v>
      </c>
      <c r="I71" s="103">
        <v>0.9</v>
      </c>
    </row>
    <row r="72" spans="1:9" ht="15" x14ac:dyDescent="0.25">
      <c r="A72" s="104">
        <f t="shared" si="2"/>
        <v>1966</v>
      </c>
      <c r="B72" s="103">
        <v>0.7</v>
      </c>
      <c r="C72" s="103">
        <v>0.91249999999999998</v>
      </c>
      <c r="D72" s="103">
        <v>0.53</v>
      </c>
      <c r="E72" s="103">
        <v>0.65</v>
      </c>
      <c r="F72" s="103">
        <v>0.75</v>
      </c>
      <c r="G72" s="103">
        <v>0.70850000000000002</v>
      </c>
      <c r="H72" s="103">
        <v>0.71401499999999996</v>
      </c>
      <c r="I72" s="103">
        <v>0.9</v>
      </c>
    </row>
    <row r="73" spans="1:9" ht="15" x14ac:dyDescent="0.25">
      <c r="A73" s="104">
        <f t="shared" si="2"/>
        <v>1967</v>
      </c>
      <c r="B73" s="103">
        <v>0.7</v>
      </c>
      <c r="C73" s="103">
        <v>0.91249999999999998</v>
      </c>
      <c r="D73" s="103">
        <v>0.53</v>
      </c>
      <c r="E73" s="103">
        <v>0.66</v>
      </c>
      <c r="F73" s="103">
        <v>0.75</v>
      </c>
      <c r="G73" s="103">
        <v>0.71050000000000002</v>
      </c>
      <c r="H73" s="103">
        <v>0.71548499999999993</v>
      </c>
      <c r="I73" s="103">
        <v>0.9</v>
      </c>
    </row>
    <row r="74" spans="1:9" ht="15" x14ac:dyDescent="0.25">
      <c r="A74" s="104">
        <f t="shared" si="2"/>
        <v>1968</v>
      </c>
      <c r="B74" s="103">
        <v>0.75249999999999995</v>
      </c>
      <c r="C74" s="103">
        <v>0.91249999999999998</v>
      </c>
      <c r="D74" s="103">
        <v>0.53</v>
      </c>
      <c r="E74" s="103">
        <v>0.66</v>
      </c>
      <c r="F74" s="103">
        <v>0.75</v>
      </c>
      <c r="G74" s="103">
        <v>0.72100000000000009</v>
      </c>
      <c r="H74" s="103">
        <v>0.71768999999999994</v>
      </c>
      <c r="I74" s="103">
        <v>0.9</v>
      </c>
    </row>
    <row r="75" spans="1:9" ht="15" x14ac:dyDescent="0.25">
      <c r="A75" s="104">
        <f t="shared" si="2"/>
        <v>1969</v>
      </c>
      <c r="B75" s="103">
        <v>0.77</v>
      </c>
      <c r="C75" s="103">
        <v>0.91249999999999998</v>
      </c>
      <c r="D75" s="103">
        <v>0.53</v>
      </c>
      <c r="E75" s="103">
        <v>0.64499999999999991</v>
      </c>
      <c r="F75" s="103">
        <v>0.75</v>
      </c>
      <c r="G75" s="103">
        <v>0.72150000000000003</v>
      </c>
      <c r="H75" s="103">
        <v>0.72084000000000004</v>
      </c>
      <c r="I75" s="103">
        <v>0.9</v>
      </c>
    </row>
    <row r="76" spans="1:9" ht="15" x14ac:dyDescent="0.25">
      <c r="A76" s="104">
        <f t="shared" si="2"/>
        <v>1970</v>
      </c>
      <c r="B76" s="103">
        <v>0.71750000000000003</v>
      </c>
      <c r="C76" s="103">
        <v>0.91249999999999998</v>
      </c>
      <c r="D76" s="103">
        <v>0.53</v>
      </c>
      <c r="E76" s="103">
        <v>0.61799999999999999</v>
      </c>
      <c r="F76" s="103">
        <v>0.75</v>
      </c>
      <c r="G76" s="103">
        <v>0.7056</v>
      </c>
      <c r="H76" s="103">
        <v>0.72349999999999992</v>
      </c>
      <c r="I76" s="103">
        <v>0.9</v>
      </c>
    </row>
    <row r="77" spans="1:9" ht="15" x14ac:dyDescent="0.25">
      <c r="A77" s="104">
        <f t="shared" si="2"/>
        <v>1971</v>
      </c>
      <c r="B77" s="103">
        <v>0.7</v>
      </c>
      <c r="C77" s="103">
        <v>0.88749999999999996</v>
      </c>
      <c r="D77" s="103">
        <v>0.53</v>
      </c>
      <c r="E77" s="103">
        <v>0.61199999999999999</v>
      </c>
      <c r="F77" s="103">
        <v>0.75</v>
      </c>
      <c r="G77" s="103">
        <v>0.69589999999999996</v>
      </c>
      <c r="H77" s="103">
        <v>0.76539999999999997</v>
      </c>
      <c r="I77" s="103">
        <v>0.9</v>
      </c>
    </row>
    <row r="78" spans="1:9" ht="15" x14ac:dyDescent="0.25">
      <c r="A78" s="104">
        <f t="shared" si="2"/>
        <v>1972</v>
      </c>
      <c r="B78" s="103">
        <v>0.7</v>
      </c>
      <c r="C78" s="103">
        <v>0.88749999999999996</v>
      </c>
      <c r="D78" s="103">
        <v>0.53</v>
      </c>
      <c r="E78" s="103">
        <v>0.6</v>
      </c>
      <c r="F78" s="103">
        <v>0.75</v>
      </c>
      <c r="G78" s="103">
        <v>0.69350000000000001</v>
      </c>
      <c r="H78" s="103">
        <v>0.77789999999999992</v>
      </c>
      <c r="I78" s="103">
        <v>0.72</v>
      </c>
    </row>
    <row r="79" spans="1:9" ht="15" x14ac:dyDescent="0.25">
      <c r="A79" s="104">
        <f t="shared" si="2"/>
        <v>1973</v>
      </c>
      <c r="B79" s="103">
        <v>0.7</v>
      </c>
      <c r="C79" s="103">
        <v>0.9</v>
      </c>
      <c r="D79" s="103">
        <v>0.53</v>
      </c>
      <c r="E79" s="103">
        <v>0.6</v>
      </c>
      <c r="F79" s="103">
        <v>0.75</v>
      </c>
      <c r="G79" s="103">
        <v>0.69599999999999995</v>
      </c>
      <c r="H79" s="103">
        <v>0.77939999999999998</v>
      </c>
      <c r="I79" s="103">
        <v>0.72</v>
      </c>
    </row>
    <row r="80" spans="1:9" ht="15" x14ac:dyDescent="0.25">
      <c r="A80" s="104">
        <f t="shared" si="2"/>
        <v>1974</v>
      </c>
      <c r="B80" s="103">
        <v>0.7</v>
      </c>
      <c r="C80" s="103">
        <v>0.98</v>
      </c>
      <c r="D80" s="103">
        <v>0.53</v>
      </c>
      <c r="E80" s="103">
        <v>0.6</v>
      </c>
      <c r="F80" s="103">
        <v>0.75</v>
      </c>
      <c r="G80" s="103">
        <v>0.71199999999999997</v>
      </c>
      <c r="H80" s="103">
        <v>0.78029999999999999</v>
      </c>
      <c r="I80" s="103">
        <v>0.72</v>
      </c>
    </row>
    <row r="81" spans="1:9" ht="15" x14ac:dyDescent="0.25">
      <c r="A81" s="104">
        <f t="shared" si="2"/>
        <v>1975</v>
      </c>
      <c r="B81" s="103">
        <v>0.7</v>
      </c>
      <c r="C81" s="103">
        <v>0.98</v>
      </c>
      <c r="D81" s="103">
        <v>0.56000000000000005</v>
      </c>
      <c r="E81" s="103">
        <v>0.6</v>
      </c>
      <c r="F81" s="103">
        <v>0.75</v>
      </c>
      <c r="G81" s="103">
        <v>0.71800000000000008</v>
      </c>
      <c r="H81" s="103">
        <v>0.81230000000000002</v>
      </c>
      <c r="I81" s="103">
        <v>0.72</v>
      </c>
    </row>
    <row r="82" spans="1:9" ht="15" x14ac:dyDescent="0.25">
      <c r="A82" s="104">
        <f t="shared" si="2"/>
        <v>1976</v>
      </c>
      <c r="B82" s="103">
        <v>0.7</v>
      </c>
      <c r="C82" s="103">
        <v>0.98</v>
      </c>
      <c r="D82" s="103">
        <v>0.56000000000000005</v>
      </c>
      <c r="E82" s="103">
        <v>0.6</v>
      </c>
      <c r="F82" s="103">
        <v>0.75</v>
      </c>
      <c r="G82" s="103">
        <v>0.71800000000000008</v>
      </c>
      <c r="H82" s="103">
        <v>0.83150000000000002</v>
      </c>
      <c r="I82" s="103">
        <v>0.72</v>
      </c>
    </row>
    <row r="83" spans="1:9" ht="15" x14ac:dyDescent="0.25">
      <c r="A83" s="104">
        <f t="shared" si="2"/>
        <v>1977</v>
      </c>
      <c r="B83" s="103">
        <v>0.7</v>
      </c>
      <c r="C83" s="103">
        <v>0.98</v>
      </c>
      <c r="D83" s="103">
        <v>0.56000000000000005</v>
      </c>
      <c r="E83" s="103">
        <v>0.6</v>
      </c>
      <c r="F83" s="103">
        <v>0.75</v>
      </c>
      <c r="G83" s="103">
        <v>0.71800000000000008</v>
      </c>
      <c r="H83" s="103">
        <v>0.84849999999999992</v>
      </c>
      <c r="I83" s="103">
        <v>0.72</v>
      </c>
    </row>
    <row r="84" spans="1:9" ht="15" x14ac:dyDescent="0.25">
      <c r="A84" s="104">
        <f t="shared" si="2"/>
        <v>1978</v>
      </c>
      <c r="B84" s="103">
        <v>0.7</v>
      </c>
      <c r="C84" s="103">
        <v>0.98</v>
      </c>
      <c r="D84" s="103">
        <v>0.56000000000000005</v>
      </c>
      <c r="E84" s="103">
        <v>0.6</v>
      </c>
      <c r="F84" s="103">
        <v>0.75</v>
      </c>
      <c r="G84" s="103">
        <v>0.71800000000000008</v>
      </c>
      <c r="H84" s="103">
        <v>0.86710000000000009</v>
      </c>
      <c r="I84" s="103">
        <v>0.72</v>
      </c>
    </row>
    <row r="85" spans="1:9" ht="15" x14ac:dyDescent="0.25">
      <c r="A85" s="104">
        <f t="shared" si="2"/>
        <v>1979</v>
      </c>
      <c r="B85" s="103">
        <v>0.7</v>
      </c>
      <c r="C85" s="103">
        <v>0.75</v>
      </c>
      <c r="D85" s="103">
        <v>0.56000000000000005</v>
      </c>
      <c r="E85" s="103">
        <v>0.6</v>
      </c>
      <c r="F85" s="103">
        <v>0.75</v>
      </c>
      <c r="G85" s="103">
        <v>0.67199999999999993</v>
      </c>
      <c r="H85" s="103">
        <v>0.87019999999999997</v>
      </c>
      <c r="I85" s="103">
        <v>0.72</v>
      </c>
    </row>
    <row r="86" spans="1:9" ht="15" x14ac:dyDescent="0.25">
      <c r="A86" s="104">
        <f t="shared" si="2"/>
        <v>1980</v>
      </c>
      <c r="B86" s="103">
        <v>0.7</v>
      </c>
      <c r="C86" s="103">
        <v>0.75</v>
      </c>
      <c r="D86" s="103">
        <v>0.56000000000000005</v>
      </c>
      <c r="E86" s="103">
        <v>0.66</v>
      </c>
      <c r="F86" s="103">
        <v>0.75</v>
      </c>
      <c r="G86" s="103">
        <v>0.68399999999999994</v>
      </c>
      <c r="H86" s="103">
        <v>0.85</v>
      </c>
      <c r="I86" s="103">
        <v>0.72</v>
      </c>
    </row>
    <row r="87" spans="1:9" ht="15" x14ac:dyDescent="0.25">
      <c r="A87" s="104">
        <f t="shared" si="2"/>
        <v>1981</v>
      </c>
      <c r="B87" s="103">
        <v>0.69130000000000003</v>
      </c>
      <c r="C87" s="103">
        <v>0.75</v>
      </c>
      <c r="D87" s="103">
        <v>0.56000000000000005</v>
      </c>
      <c r="E87" s="103">
        <v>0.66</v>
      </c>
      <c r="F87" s="103">
        <v>0.75</v>
      </c>
      <c r="G87" s="103">
        <v>0.68226000000000009</v>
      </c>
      <c r="H87" s="103">
        <v>0.85</v>
      </c>
      <c r="I87" s="103">
        <v>0.72</v>
      </c>
    </row>
    <row r="88" spans="1:9" ht="15" x14ac:dyDescent="0.25">
      <c r="A88" s="104">
        <f t="shared" si="2"/>
        <v>1982</v>
      </c>
      <c r="B88" s="103">
        <v>0.5</v>
      </c>
      <c r="C88" s="103">
        <v>0.75</v>
      </c>
      <c r="D88" s="103">
        <v>0.56000000000000005</v>
      </c>
      <c r="E88" s="103">
        <v>0.69550000000000012</v>
      </c>
      <c r="F88" s="103">
        <v>0.75</v>
      </c>
      <c r="G88" s="103">
        <v>0.65110000000000001</v>
      </c>
      <c r="H88" s="103">
        <v>0.85</v>
      </c>
      <c r="I88" s="103">
        <v>0.72</v>
      </c>
    </row>
    <row r="89" spans="1:9" ht="15" x14ac:dyDescent="0.25">
      <c r="A89" s="104">
        <f t="shared" si="2"/>
        <v>1983</v>
      </c>
      <c r="B89" s="103">
        <v>0.5</v>
      </c>
      <c r="C89" s="103">
        <v>0.75</v>
      </c>
      <c r="D89" s="103">
        <v>0.56000000000000005</v>
      </c>
      <c r="E89" s="103">
        <v>0.70200000000000007</v>
      </c>
      <c r="F89" s="103">
        <v>0.75</v>
      </c>
      <c r="G89" s="103">
        <v>0.65239999999999998</v>
      </c>
      <c r="H89" s="103">
        <v>0.84</v>
      </c>
      <c r="I89" s="103">
        <v>0.72</v>
      </c>
    </row>
    <row r="90" spans="1:9" ht="15" x14ac:dyDescent="0.25">
      <c r="A90" s="104">
        <f t="shared" si="2"/>
        <v>1984</v>
      </c>
      <c r="B90" s="103">
        <v>0.5</v>
      </c>
      <c r="C90" s="103">
        <v>0.6</v>
      </c>
      <c r="D90" s="103">
        <v>0.56000000000000005</v>
      </c>
      <c r="E90" s="103">
        <v>0.6695000000000001</v>
      </c>
      <c r="F90" s="103">
        <v>0.7</v>
      </c>
      <c r="G90" s="103">
        <v>0.60590000000000011</v>
      </c>
      <c r="H90" s="103">
        <v>0.82</v>
      </c>
      <c r="I90" s="103">
        <v>0.65</v>
      </c>
    </row>
    <row r="91" spans="1:9" ht="15" x14ac:dyDescent="0.25">
      <c r="A91" s="104">
        <f t="shared" si="2"/>
        <v>1985</v>
      </c>
      <c r="B91" s="103">
        <v>0.5</v>
      </c>
      <c r="C91" s="103">
        <v>0.6</v>
      </c>
      <c r="D91" s="103">
        <v>0.56000000000000005</v>
      </c>
      <c r="E91" s="103">
        <v>0.65</v>
      </c>
      <c r="F91" s="103">
        <v>0.7</v>
      </c>
      <c r="G91" s="103">
        <v>0.60199999999999998</v>
      </c>
      <c r="H91" s="103">
        <v>0.8</v>
      </c>
      <c r="I91" s="103">
        <v>0.65</v>
      </c>
    </row>
    <row r="92" spans="1:9" ht="15" x14ac:dyDescent="0.25">
      <c r="A92" s="104">
        <f t="shared" si="2"/>
        <v>1986</v>
      </c>
      <c r="B92" s="103">
        <v>0.5</v>
      </c>
      <c r="C92" s="103">
        <v>0.6</v>
      </c>
      <c r="D92" s="103">
        <v>0.56000000000000005</v>
      </c>
      <c r="E92" s="103">
        <v>0.57999999999999996</v>
      </c>
      <c r="F92" s="103">
        <v>0.7</v>
      </c>
      <c r="G92" s="103">
        <v>0.58800000000000008</v>
      </c>
      <c r="H92" s="103">
        <v>0.8034</v>
      </c>
      <c r="I92" s="103">
        <v>0.65</v>
      </c>
    </row>
    <row r="93" spans="1:9" ht="15" x14ac:dyDescent="0.25">
      <c r="A93" s="104">
        <f t="shared" si="2"/>
        <v>1987</v>
      </c>
      <c r="B93" s="103">
        <v>0.38500000000000001</v>
      </c>
      <c r="C93" s="103">
        <v>0.6</v>
      </c>
      <c r="D93" s="103">
        <v>0.56000000000000005</v>
      </c>
      <c r="E93" s="103">
        <v>0.56799999999999995</v>
      </c>
      <c r="F93" s="103">
        <v>0.6</v>
      </c>
      <c r="G93" s="103">
        <v>0.54259999999999997</v>
      </c>
      <c r="H93" s="103">
        <v>0.77439999999999998</v>
      </c>
      <c r="I93" s="103">
        <v>0.62</v>
      </c>
    </row>
    <row r="94" spans="1:9" ht="15" x14ac:dyDescent="0.25">
      <c r="A94" s="104">
        <f t="shared" si="2"/>
        <v>1988</v>
      </c>
      <c r="B94" s="103">
        <v>0.28000000000000003</v>
      </c>
      <c r="C94" s="103">
        <v>0.4</v>
      </c>
      <c r="D94" s="103">
        <v>0.56000000000000005</v>
      </c>
      <c r="E94" s="103">
        <v>0.56799999999999995</v>
      </c>
      <c r="F94" s="103">
        <v>0.6</v>
      </c>
      <c r="G94" s="103">
        <v>0.48160000000000008</v>
      </c>
      <c r="H94" s="103">
        <v>0.75560000000000005</v>
      </c>
      <c r="I94" s="103">
        <v>0.62</v>
      </c>
    </row>
    <row r="95" spans="1:9" ht="15" x14ac:dyDescent="0.25">
      <c r="A95" s="104">
        <f t="shared" si="2"/>
        <v>1989</v>
      </c>
      <c r="B95" s="103">
        <v>0.28000000000000003</v>
      </c>
      <c r="C95" s="103">
        <v>0.4</v>
      </c>
      <c r="D95" s="103">
        <v>0.56000000000000005</v>
      </c>
      <c r="E95" s="103">
        <v>0.56799999999999995</v>
      </c>
      <c r="F95" s="103">
        <v>0.6</v>
      </c>
      <c r="G95" s="103">
        <v>0.48160000000000008</v>
      </c>
      <c r="H95" s="103">
        <v>0.72799999999999998</v>
      </c>
      <c r="I95" s="103">
        <v>0.5</v>
      </c>
    </row>
    <row r="96" spans="1:9" ht="15" x14ac:dyDescent="0.25">
      <c r="A96" s="104">
        <f t="shared" si="2"/>
        <v>1990</v>
      </c>
      <c r="B96" s="103">
        <v>0.28000000000000003</v>
      </c>
      <c r="C96" s="103">
        <v>0.4</v>
      </c>
      <c r="D96" s="103">
        <v>0.53</v>
      </c>
      <c r="E96" s="103">
        <v>0.56799999999999995</v>
      </c>
      <c r="F96" s="103">
        <v>0.5</v>
      </c>
      <c r="G96" s="103">
        <v>0.4556</v>
      </c>
      <c r="H96" s="103">
        <v>0.66159999999999997</v>
      </c>
      <c r="I96" s="103">
        <v>0.5</v>
      </c>
    </row>
    <row r="97" spans="1:9" ht="15" x14ac:dyDescent="0.25">
      <c r="A97" s="104">
        <f t="shared" si="2"/>
        <v>1991</v>
      </c>
      <c r="B97" s="103">
        <v>0.31</v>
      </c>
      <c r="C97" s="103">
        <v>0.4</v>
      </c>
      <c r="D97" s="103">
        <v>0.53</v>
      </c>
      <c r="E97" s="103">
        <v>0.57899999999999996</v>
      </c>
      <c r="F97" s="103">
        <v>0.5</v>
      </c>
      <c r="G97" s="103">
        <v>0.46379999999999999</v>
      </c>
      <c r="H97" s="103">
        <v>0.51149999999999995</v>
      </c>
      <c r="I97" s="103">
        <v>0.5</v>
      </c>
    </row>
    <row r="98" spans="1:9" ht="15" x14ac:dyDescent="0.25">
      <c r="A98" s="104">
        <f t="shared" si="2"/>
        <v>1992</v>
      </c>
      <c r="B98" s="103">
        <v>0.31</v>
      </c>
      <c r="C98" s="103">
        <v>0.4</v>
      </c>
      <c r="D98" s="103">
        <v>0.53</v>
      </c>
      <c r="E98" s="103">
        <v>0.57899999999999996</v>
      </c>
      <c r="F98" s="103">
        <v>0.5</v>
      </c>
      <c r="G98" s="103">
        <v>0.46379999999999999</v>
      </c>
      <c r="H98" s="103">
        <v>0.51039999999999996</v>
      </c>
      <c r="I98" s="103">
        <v>0.51</v>
      </c>
    </row>
    <row r="99" spans="1:9" ht="15" x14ac:dyDescent="0.25">
      <c r="A99" s="104">
        <f t="shared" si="2"/>
        <v>1993</v>
      </c>
      <c r="B99" s="103">
        <v>0.39600000000000002</v>
      </c>
      <c r="C99" s="103">
        <v>0.4</v>
      </c>
      <c r="D99" s="103">
        <v>0.53</v>
      </c>
      <c r="E99" s="103">
        <v>0.59199999999999997</v>
      </c>
      <c r="F99" s="103">
        <v>0.5</v>
      </c>
      <c r="G99" s="103">
        <v>0.48360000000000003</v>
      </c>
      <c r="H99" s="103">
        <v>0.51039999999999996</v>
      </c>
      <c r="I99" s="103">
        <v>0.51</v>
      </c>
    </row>
    <row r="100" spans="1:9" ht="15" x14ac:dyDescent="0.25">
      <c r="A100" s="104">
        <f t="shared" si="2"/>
        <v>1994</v>
      </c>
      <c r="B100" s="103">
        <v>0.39600000000000002</v>
      </c>
      <c r="C100" s="103">
        <v>0.4</v>
      </c>
      <c r="D100" s="103">
        <v>0.53</v>
      </c>
      <c r="E100" s="103">
        <v>0.59199999999999997</v>
      </c>
      <c r="F100" s="103">
        <v>0.5</v>
      </c>
      <c r="G100" s="103">
        <v>0.48360000000000003</v>
      </c>
      <c r="H100" s="103">
        <v>0.51049999999999995</v>
      </c>
      <c r="I100" s="103">
        <v>0.51</v>
      </c>
    </row>
    <row r="101" spans="1:9" ht="15" x14ac:dyDescent="0.25">
      <c r="A101" s="104">
        <f t="shared" si="2"/>
        <v>1995</v>
      </c>
      <c r="B101" s="103">
        <v>0.39600000000000002</v>
      </c>
      <c r="C101" s="103">
        <v>0.4</v>
      </c>
      <c r="D101" s="103">
        <v>0.53</v>
      </c>
      <c r="E101" s="103">
        <v>0.59199999999999997</v>
      </c>
      <c r="F101" s="103">
        <v>0.5</v>
      </c>
      <c r="G101" s="103">
        <v>0.48360000000000003</v>
      </c>
      <c r="H101" s="103">
        <v>0.56499999999999995</v>
      </c>
      <c r="I101" s="103">
        <v>0.51</v>
      </c>
    </row>
    <row r="102" spans="1:9" ht="15" x14ac:dyDescent="0.25">
      <c r="A102" s="104">
        <f t="shared" si="2"/>
        <v>1996</v>
      </c>
      <c r="B102" s="103">
        <v>0.39600000000000002</v>
      </c>
      <c r="C102" s="103">
        <v>0.4</v>
      </c>
      <c r="D102" s="103">
        <v>0.53</v>
      </c>
      <c r="E102" s="103">
        <v>0.57900000000000007</v>
      </c>
      <c r="F102" s="103">
        <v>0.5</v>
      </c>
      <c r="G102" s="103">
        <v>0.48100000000000004</v>
      </c>
      <c r="H102" s="103">
        <v>0.5665</v>
      </c>
      <c r="I102" s="103">
        <v>0.51</v>
      </c>
    </row>
    <row r="103" spans="1:9" ht="15" x14ac:dyDescent="0.25">
      <c r="A103" s="104">
        <f t="shared" ref="A103:A118" si="3">A102+1</f>
        <v>1997</v>
      </c>
      <c r="B103" s="103">
        <v>0.39600000000000002</v>
      </c>
      <c r="C103" s="103">
        <v>0.4</v>
      </c>
      <c r="D103" s="103">
        <v>0.53</v>
      </c>
      <c r="E103" s="103">
        <v>0.57900000000000007</v>
      </c>
      <c r="F103" s="103">
        <v>0.5</v>
      </c>
      <c r="G103" s="103">
        <v>0.48100000000000004</v>
      </c>
      <c r="H103" s="103">
        <v>0.56659999999999999</v>
      </c>
      <c r="I103" s="103">
        <v>0.51</v>
      </c>
    </row>
    <row r="104" spans="1:9" ht="15" x14ac:dyDescent="0.25">
      <c r="A104" s="104">
        <f t="shared" si="3"/>
        <v>1998</v>
      </c>
      <c r="B104" s="103">
        <v>0.39600000000000002</v>
      </c>
      <c r="C104" s="103">
        <v>0.4</v>
      </c>
      <c r="D104" s="103">
        <v>0.53</v>
      </c>
      <c r="E104" s="103">
        <v>0.62</v>
      </c>
      <c r="F104" s="103">
        <v>0.5</v>
      </c>
      <c r="G104" s="103">
        <v>0.48920000000000002</v>
      </c>
      <c r="H104" s="103">
        <v>0.5665</v>
      </c>
      <c r="I104" s="103">
        <v>0.45500000000000002</v>
      </c>
    </row>
    <row r="105" spans="1:9" ht="15" x14ac:dyDescent="0.25">
      <c r="A105" s="104">
        <f t="shared" si="3"/>
        <v>1999</v>
      </c>
      <c r="B105" s="103">
        <v>0.39600000000000002</v>
      </c>
      <c r="C105" s="103">
        <v>0.4</v>
      </c>
      <c r="D105" s="103">
        <v>0.53</v>
      </c>
      <c r="E105" s="103">
        <v>0.62</v>
      </c>
      <c r="F105" s="103">
        <v>0.37</v>
      </c>
      <c r="G105" s="103">
        <v>0.46320000000000006</v>
      </c>
      <c r="H105" s="103">
        <v>0.56480000000000008</v>
      </c>
      <c r="I105" s="103">
        <v>0.45500000000000002</v>
      </c>
    </row>
    <row r="106" spans="1:9" ht="15" x14ac:dyDescent="0.25">
      <c r="A106" s="104">
        <f t="shared" si="3"/>
        <v>2000</v>
      </c>
      <c r="B106" s="103">
        <v>0.39600000000000002</v>
      </c>
      <c r="C106" s="103">
        <v>0.4</v>
      </c>
      <c r="D106" s="103">
        <v>0.51</v>
      </c>
      <c r="E106" s="103">
        <v>0.61249999999999993</v>
      </c>
      <c r="F106" s="103">
        <v>0.37</v>
      </c>
      <c r="G106" s="103">
        <v>0.4577</v>
      </c>
      <c r="H106" s="103">
        <v>0.55379999999999996</v>
      </c>
      <c r="I106" s="103">
        <v>0.45500000000000002</v>
      </c>
    </row>
    <row r="107" spans="1:9" ht="15" x14ac:dyDescent="0.25">
      <c r="A107" s="104">
        <f t="shared" si="3"/>
        <v>2001</v>
      </c>
      <c r="B107" s="103">
        <v>0.38600000000000001</v>
      </c>
      <c r="C107" s="103">
        <v>0.4</v>
      </c>
      <c r="D107" s="103">
        <v>0.48499999999999999</v>
      </c>
      <c r="E107" s="103">
        <v>0.60749999999999993</v>
      </c>
      <c r="F107" s="103">
        <v>0.37</v>
      </c>
      <c r="G107" s="103">
        <v>0.44969999999999999</v>
      </c>
      <c r="H107" s="103">
        <v>0.55530000000000002</v>
      </c>
      <c r="I107" s="103">
        <v>0.45</v>
      </c>
    </row>
    <row r="108" spans="1:9" ht="15" x14ac:dyDescent="0.25">
      <c r="A108" s="104">
        <f t="shared" si="3"/>
        <v>2002</v>
      </c>
      <c r="B108" s="103">
        <v>0.38600000000000001</v>
      </c>
      <c r="C108" s="103">
        <v>0.4</v>
      </c>
      <c r="D108" s="103">
        <v>0.48499999999999999</v>
      </c>
      <c r="E108" s="103">
        <v>0.57579999999999998</v>
      </c>
      <c r="F108" s="103">
        <v>0.37</v>
      </c>
      <c r="G108" s="103">
        <v>0.44336000000000003</v>
      </c>
      <c r="H108" s="103">
        <v>0.55519999999999992</v>
      </c>
      <c r="I108" s="103">
        <v>0.45</v>
      </c>
    </row>
    <row r="109" spans="1:9" ht="15" x14ac:dyDescent="0.25">
      <c r="A109" s="104">
        <f t="shared" si="3"/>
        <v>2003</v>
      </c>
      <c r="B109" s="103">
        <v>0.35</v>
      </c>
      <c r="C109" s="103">
        <v>0.4</v>
      </c>
      <c r="D109" s="103">
        <v>0.48499999999999999</v>
      </c>
      <c r="E109" s="103">
        <v>0.56089999999999995</v>
      </c>
      <c r="F109" s="103">
        <v>0.37</v>
      </c>
      <c r="G109" s="103">
        <v>0.43317999999999995</v>
      </c>
      <c r="H109" s="103">
        <v>0.56169999999999998</v>
      </c>
      <c r="I109" s="103">
        <v>0.45</v>
      </c>
    </row>
    <row r="110" spans="1:9" ht="15" x14ac:dyDescent="0.25">
      <c r="A110" s="104">
        <f t="shared" si="3"/>
        <v>2004</v>
      </c>
      <c r="B110" s="103">
        <v>0.35</v>
      </c>
      <c r="C110" s="103">
        <v>0.4</v>
      </c>
      <c r="D110" s="103">
        <v>0.45</v>
      </c>
      <c r="E110" s="103">
        <v>0.56089999999999995</v>
      </c>
      <c r="F110" s="103">
        <v>0.37</v>
      </c>
      <c r="G110" s="103">
        <v>0.42618</v>
      </c>
      <c r="H110" s="103">
        <v>0.56510000000000005</v>
      </c>
      <c r="I110" s="103">
        <v>0.45</v>
      </c>
    </row>
    <row r="111" spans="1:9" ht="15" x14ac:dyDescent="0.25">
      <c r="A111" s="104">
        <f t="shared" si="3"/>
        <v>2005</v>
      </c>
      <c r="B111" s="103">
        <v>0.35</v>
      </c>
      <c r="C111" s="103">
        <v>0.4</v>
      </c>
      <c r="D111" s="103">
        <v>0.42</v>
      </c>
      <c r="E111" s="103">
        <v>0.56089999999999995</v>
      </c>
      <c r="F111" s="103">
        <v>0.37</v>
      </c>
      <c r="G111" s="103">
        <v>0.42017999999999994</v>
      </c>
      <c r="H111" s="103">
        <v>0.56600000000000006</v>
      </c>
      <c r="I111" s="103">
        <v>0.43</v>
      </c>
    </row>
    <row r="112" spans="1:9" ht="15" x14ac:dyDescent="0.25">
      <c r="A112" s="104">
        <f t="shared" si="3"/>
        <v>2006</v>
      </c>
      <c r="B112" s="103">
        <v>0.35</v>
      </c>
      <c r="C112" s="103">
        <v>0.4</v>
      </c>
      <c r="D112" s="103">
        <v>0.42</v>
      </c>
      <c r="E112" s="103">
        <v>0.48000000000000004</v>
      </c>
      <c r="F112" s="103">
        <v>0.5</v>
      </c>
      <c r="G112" s="103">
        <v>0.43</v>
      </c>
      <c r="H112" s="103">
        <v>0.56600000000000006</v>
      </c>
      <c r="I112" s="103">
        <v>0.43</v>
      </c>
    </row>
    <row r="113" spans="1:9" ht="15" x14ac:dyDescent="0.25">
      <c r="A113" s="104">
        <f t="shared" si="3"/>
        <v>2007</v>
      </c>
      <c r="B113" s="103">
        <v>0.35</v>
      </c>
      <c r="C113" s="103">
        <v>0.4</v>
      </c>
      <c r="D113" s="103">
        <v>0.46</v>
      </c>
      <c r="E113" s="103">
        <v>0.48000000000000004</v>
      </c>
      <c r="F113" s="103">
        <v>0.5</v>
      </c>
      <c r="G113" s="103">
        <v>0.438</v>
      </c>
      <c r="H113" s="103">
        <v>0.5655</v>
      </c>
      <c r="I113" s="103">
        <v>0.43</v>
      </c>
    </row>
    <row r="114" spans="1:9" ht="15" x14ac:dyDescent="0.25">
      <c r="A114" s="104">
        <f t="shared" si="3"/>
        <v>2008</v>
      </c>
      <c r="B114" s="103">
        <v>0.35</v>
      </c>
      <c r="C114" s="103">
        <v>0.4</v>
      </c>
      <c r="D114" s="103">
        <v>0.46</v>
      </c>
      <c r="E114" s="103">
        <v>0.48000000000000004</v>
      </c>
      <c r="F114" s="103">
        <v>0.5</v>
      </c>
      <c r="G114" s="103">
        <v>0.438</v>
      </c>
      <c r="H114" s="103">
        <v>0.56440000000000001</v>
      </c>
      <c r="I114" s="103">
        <v>0.43</v>
      </c>
    </row>
    <row r="115" spans="1:9" ht="15" x14ac:dyDescent="0.25">
      <c r="A115" s="104">
        <f t="shared" si="3"/>
        <v>2009</v>
      </c>
      <c r="B115" s="103">
        <v>0.35</v>
      </c>
      <c r="C115" s="103">
        <v>0.4</v>
      </c>
      <c r="D115" s="103">
        <v>0.46</v>
      </c>
      <c r="E115" s="103">
        <v>0.48000000000000004</v>
      </c>
      <c r="F115" s="103">
        <v>0.5</v>
      </c>
      <c r="G115" s="103">
        <v>0.438</v>
      </c>
      <c r="H115" s="103">
        <v>0.56519999999999992</v>
      </c>
      <c r="I115" s="103">
        <v>0.43</v>
      </c>
    </row>
    <row r="116" spans="1:9" ht="15" x14ac:dyDescent="0.25">
      <c r="A116" s="104">
        <f t="shared" si="3"/>
        <v>2010</v>
      </c>
      <c r="B116" s="103">
        <v>0.35</v>
      </c>
      <c r="C116" s="103">
        <v>0.5</v>
      </c>
      <c r="D116" s="103">
        <v>0.46</v>
      </c>
      <c r="E116" s="103">
        <v>0.49</v>
      </c>
      <c r="F116" s="103">
        <v>0.5</v>
      </c>
      <c r="G116" s="103">
        <v>0.45999999999999996</v>
      </c>
      <c r="H116" s="103">
        <v>0.56559999999999999</v>
      </c>
      <c r="I116" s="103">
        <v>0.43</v>
      </c>
    </row>
    <row r="117" spans="1:9" ht="15" x14ac:dyDescent="0.25">
      <c r="A117" s="104">
        <f t="shared" si="3"/>
        <v>2011</v>
      </c>
      <c r="B117" s="103">
        <v>0.35</v>
      </c>
      <c r="C117" s="103">
        <v>0.5</v>
      </c>
      <c r="D117" s="103">
        <v>0.46</v>
      </c>
      <c r="E117" s="103">
        <v>0.49</v>
      </c>
      <c r="F117" s="103">
        <v>0.5</v>
      </c>
      <c r="G117" s="103">
        <v>0.45999999999999996</v>
      </c>
      <c r="H117" s="103">
        <v>0.5655</v>
      </c>
      <c r="I117" s="103">
        <v>0.43</v>
      </c>
    </row>
    <row r="118" spans="1:9" ht="15" x14ac:dyDescent="0.25">
      <c r="A118" s="104">
        <f t="shared" si="3"/>
        <v>2012</v>
      </c>
      <c r="B118" s="103">
        <v>0.35</v>
      </c>
      <c r="C118" s="103">
        <v>0.5</v>
      </c>
      <c r="D118" s="103">
        <v>0.46</v>
      </c>
      <c r="E118" s="103">
        <v>0.53</v>
      </c>
      <c r="F118" s="103">
        <v>0.5</v>
      </c>
      <c r="G118" s="103">
        <v>0.46799999999999997</v>
      </c>
      <c r="H118" s="103">
        <v>0.56600000000000006</v>
      </c>
      <c r="I118" s="103">
        <v>0.43</v>
      </c>
    </row>
    <row r="119" spans="1:9" ht="15" x14ac:dyDescent="0.25">
      <c r="A119" s="104">
        <v>2013</v>
      </c>
      <c r="B119" s="103">
        <v>0.39600000000000002</v>
      </c>
      <c r="C119" s="103">
        <v>0.45</v>
      </c>
      <c r="D119" s="103">
        <v>0.46</v>
      </c>
      <c r="E119" s="103">
        <v>0.53</v>
      </c>
      <c r="F119" s="103">
        <v>0.51</v>
      </c>
      <c r="G119" s="103">
        <v>0.46920000000000001</v>
      </c>
      <c r="H119" s="103">
        <v>0.56730000000000003</v>
      </c>
      <c r="I119" s="103">
        <v>0.43</v>
      </c>
    </row>
    <row r="120" spans="1:9" ht="15" x14ac:dyDescent="0.25">
      <c r="A120" s="104">
        <f>A119+1</f>
        <v>2014</v>
      </c>
      <c r="B120" s="103">
        <v>0.39600000000000002</v>
      </c>
      <c r="C120" s="103">
        <v>0.45</v>
      </c>
      <c r="D120" s="103">
        <v>0.46</v>
      </c>
      <c r="E120" s="103">
        <v>0.53</v>
      </c>
      <c r="F120" s="103">
        <v>0.56000000000000005</v>
      </c>
      <c r="G120" s="103">
        <v>0.47919999999999996</v>
      </c>
      <c r="H120" s="103">
        <v>0.56730000000000003</v>
      </c>
      <c r="I120" s="103">
        <v>0.43</v>
      </c>
    </row>
    <row r="121" spans="1:9" ht="15" x14ac:dyDescent="0.25">
      <c r="A121" s="104">
        <f>A120+1</f>
        <v>2015</v>
      </c>
      <c r="B121" s="103">
        <v>0.39600000000000002</v>
      </c>
      <c r="C121" s="103">
        <v>0.45</v>
      </c>
      <c r="D121" s="103">
        <v>0.46</v>
      </c>
      <c r="E121" s="103">
        <v>0.53</v>
      </c>
      <c r="F121" s="103">
        <v>0.56000000000000005</v>
      </c>
      <c r="G121" s="103">
        <v>0.47919999999999996</v>
      </c>
      <c r="H121" s="103">
        <v>0.56730000000000003</v>
      </c>
      <c r="I121" s="103">
        <v>0.43</v>
      </c>
    </row>
    <row r="122" spans="1:9" ht="15" x14ac:dyDescent="0.25">
      <c r="A122" s="104">
        <f>A121+1</f>
        <v>2016</v>
      </c>
      <c r="B122" s="103">
        <v>0.39600000000000002</v>
      </c>
      <c r="C122" s="103">
        <v>0.45</v>
      </c>
      <c r="D122" s="103">
        <v>0.46</v>
      </c>
      <c r="E122" s="103">
        <v>0.53</v>
      </c>
      <c r="F122" s="103">
        <v>0.56000000000000005</v>
      </c>
      <c r="G122" s="103">
        <v>0.47919999999999996</v>
      </c>
      <c r="H122" s="103">
        <v>0.56730000000000003</v>
      </c>
      <c r="I122" s="103">
        <v>0.43</v>
      </c>
    </row>
    <row r="123" spans="1:9" ht="15" x14ac:dyDescent="0.25">
      <c r="A123" s="104">
        <f>A122+1</f>
        <v>2017</v>
      </c>
      <c r="B123" s="103">
        <v>0.39600000000000002</v>
      </c>
      <c r="C123" s="103">
        <v>0.45</v>
      </c>
      <c r="D123" s="103">
        <v>0.46</v>
      </c>
      <c r="E123" s="103">
        <v>0.53</v>
      </c>
      <c r="F123" s="103">
        <v>0.56000000000000005</v>
      </c>
      <c r="G123" s="103">
        <v>0.47919999999999996</v>
      </c>
      <c r="H123" s="103">
        <v>0.56730000000000003</v>
      </c>
      <c r="I123" s="103">
        <v>0.43</v>
      </c>
    </row>
    <row r="124" spans="1:9" ht="15" x14ac:dyDescent="0.25">
      <c r="A124" s="104">
        <f>A123+1</f>
        <v>2018</v>
      </c>
      <c r="B124" s="103">
        <v>0.37</v>
      </c>
      <c r="C124" s="103">
        <v>0.45</v>
      </c>
      <c r="D124" s="103">
        <v>0.46</v>
      </c>
      <c r="E124" s="103">
        <v>0.53</v>
      </c>
      <c r="F124" s="103">
        <v>0.56000000000000005</v>
      </c>
      <c r="G124" s="103">
        <v>0.47400000000000003</v>
      </c>
      <c r="H124" s="103">
        <v>0.56730000000000003</v>
      </c>
      <c r="I124" s="103">
        <v>0.43</v>
      </c>
    </row>
    <row r="125" spans="1:9" ht="15" x14ac:dyDescent="0.25">
      <c r="A125" s="77">
        <v>2019</v>
      </c>
      <c r="B125" s="78">
        <v>0.37</v>
      </c>
      <c r="C125" s="78">
        <v>0.45</v>
      </c>
      <c r="D125" s="78">
        <v>0.46</v>
      </c>
      <c r="E125" s="78">
        <v>0.53</v>
      </c>
      <c r="F125" s="78">
        <v>0.56000000000000005</v>
      </c>
      <c r="G125" s="103">
        <v>0.47400000000000003</v>
      </c>
      <c r="H125" s="78">
        <v>0.56730000000000003</v>
      </c>
      <c r="I125" s="78">
        <v>0.43</v>
      </c>
    </row>
    <row r="126" spans="1:9" ht="15.6" thickBot="1" x14ac:dyDescent="0.3">
      <c r="A126" s="77">
        <v>2020</v>
      </c>
      <c r="B126" s="78">
        <v>0.37</v>
      </c>
      <c r="C126" s="78">
        <v>0.45</v>
      </c>
      <c r="D126" s="78">
        <v>0.46</v>
      </c>
      <c r="E126" s="78">
        <v>0.53</v>
      </c>
      <c r="F126" s="78">
        <v>0.56000000000000005</v>
      </c>
      <c r="G126" s="80">
        <v>0.47399999999999998</v>
      </c>
      <c r="H126" s="78">
        <v>0.56999999999999995</v>
      </c>
      <c r="I126" s="78">
        <v>0.43</v>
      </c>
    </row>
    <row r="127" spans="1:9" ht="15.6" thickTop="1" x14ac:dyDescent="0.25">
      <c r="A127" s="102" t="s">
        <v>140</v>
      </c>
      <c r="B127" s="100">
        <f t="shared" ref="B127:I127" si="4">AVERAGE(B5:B37)</f>
        <v>0.22515625</v>
      </c>
      <c r="C127" s="100">
        <f t="shared" si="4"/>
        <v>0.29652777734374997</v>
      </c>
      <c r="D127" s="100">
        <f t="shared" si="4"/>
        <v>0.18375000000000005</v>
      </c>
      <c r="E127" s="100">
        <f t="shared" si="4"/>
        <v>0.19916250000000002</v>
      </c>
      <c r="F127" s="100">
        <f t="shared" si="4"/>
        <v>0.25832812500000013</v>
      </c>
      <c r="G127" s="101">
        <f t="shared" si="4"/>
        <v>0.23258493046875001</v>
      </c>
      <c r="H127" s="100">
        <f t="shared" si="4"/>
        <v>0.21700612871740355</v>
      </c>
      <c r="I127" s="100">
        <f t="shared" si="4"/>
        <v>0.17406250000000004</v>
      </c>
    </row>
    <row r="128" spans="1:9" ht="15" x14ac:dyDescent="0.25">
      <c r="A128" s="77" t="s">
        <v>139</v>
      </c>
      <c r="B128" s="78">
        <f>AVERAGE(B39:B84)</f>
        <v>0.80622173913043538</v>
      </c>
      <c r="C128" s="78">
        <f t="shared" ref="C128:I128" si="5">AVERAGE(C38:C86)</f>
        <v>0.88903061224489777</v>
      </c>
      <c r="D128" s="78">
        <f t="shared" si="5"/>
        <v>0.58000000000000018</v>
      </c>
      <c r="E128" s="78">
        <f t="shared" si="5"/>
        <v>0.59678591836734696</v>
      </c>
      <c r="F128" s="78">
        <f t="shared" si="5"/>
        <v>0.67771224489795912</v>
      </c>
      <c r="G128" s="80">
        <f t="shared" si="5"/>
        <v>0.70836371428571432</v>
      </c>
      <c r="H128" s="78">
        <f t="shared" si="5"/>
        <v>0.68882734285714298</v>
      </c>
      <c r="I128" s="78">
        <f t="shared" si="5"/>
        <v>0.65163265306122409</v>
      </c>
    </row>
    <row r="129" spans="1:9" ht="15.6" thickBot="1" x14ac:dyDescent="0.3">
      <c r="A129" s="84" t="s">
        <v>181</v>
      </c>
      <c r="B129" s="85">
        <f>AVERAGE(B87:B126)</f>
        <v>0.38915749999999993</v>
      </c>
      <c r="C129" s="85">
        <f t="shared" ref="C129:I129" si="6">AVERAGE(C87:C126)</f>
        <v>0.46375</v>
      </c>
      <c r="D129" s="85">
        <f t="shared" si="6"/>
        <v>0.50087500000000018</v>
      </c>
      <c r="E129" s="85">
        <f t="shared" si="6"/>
        <v>0.56773750000000012</v>
      </c>
      <c r="F129" s="85">
        <f t="shared" si="6"/>
        <v>0.52924999999999967</v>
      </c>
      <c r="G129" s="85">
        <f t="shared" si="6"/>
        <v>0.49015399999999998</v>
      </c>
      <c r="H129" s="85">
        <f t="shared" si="6"/>
        <v>0.61528999999999989</v>
      </c>
      <c r="I129" s="85">
        <f t="shared" si="6"/>
        <v>0.49887499999999985</v>
      </c>
    </row>
    <row r="130" spans="1:9" ht="13.8" thickTop="1" x14ac:dyDescent="0.25">
      <c r="D130" s="98"/>
    </row>
    <row r="131" spans="1:9" x14ac:dyDescent="0.25">
      <c r="D131" s="98"/>
    </row>
    <row r="132" spans="1:9" x14ac:dyDescent="0.25">
      <c r="D132" s="98"/>
    </row>
    <row r="133" spans="1:9" x14ac:dyDescent="0.25">
      <c r="D133" s="98"/>
    </row>
    <row r="134" spans="1:9" x14ac:dyDescent="0.25">
      <c r="D134" s="98"/>
    </row>
    <row r="135" spans="1:9" x14ac:dyDescent="0.25">
      <c r="D135" s="98"/>
    </row>
    <row r="136" spans="1:9" x14ac:dyDescent="0.25">
      <c r="D136" s="98"/>
    </row>
    <row r="137" spans="1:9" x14ac:dyDescent="0.25">
      <c r="D137" s="98"/>
    </row>
    <row r="138" spans="1:9" x14ac:dyDescent="0.25">
      <c r="D138" s="98"/>
    </row>
    <row r="139" spans="1:9" x14ac:dyDescent="0.25">
      <c r="D139" s="98"/>
    </row>
    <row r="140" spans="1:9" x14ac:dyDescent="0.25">
      <c r="D140" s="98"/>
    </row>
    <row r="141" spans="1:9" x14ac:dyDescent="0.25">
      <c r="D141" s="98"/>
    </row>
    <row r="142" spans="1:9" x14ac:dyDescent="0.25">
      <c r="D142" s="98"/>
    </row>
    <row r="143" spans="1:9" x14ac:dyDescent="0.25">
      <c r="D143" s="98"/>
    </row>
    <row r="144" spans="1:9" x14ac:dyDescent="0.25">
      <c r="D144" s="98"/>
    </row>
    <row r="145" spans="4:4" x14ac:dyDescent="0.25">
      <c r="D145" s="98"/>
    </row>
    <row r="146" spans="4:4" x14ac:dyDescent="0.25">
      <c r="D146" s="98"/>
    </row>
    <row r="147" spans="4:4" x14ac:dyDescent="0.25">
      <c r="D147" s="98"/>
    </row>
    <row r="148" spans="4:4" x14ac:dyDescent="0.25">
      <c r="D148" s="98"/>
    </row>
    <row r="149" spans="4:4" x14ac:dyDescent="0.25">
      <c r="D149" s="98"/>
    </row>
    <row r="150" spans="4:4" x14ac:dyDescent="0.25">
      <c r="D150" s="98"/>
    </row>
    <row r="151" spans="4:4" x14ac:dyDescent="0.25">
      <c r="D151" s="98"/>
    </row>
    <row r="152" spans="4:4" x14ac:dyDescent="0.25">
      <c r="D152" s="98"/>
    </row>
    <row r="153" spans="4:4" x14ac:dyDescent="0.25">
      <c r="D153" s="98"/>
    </row>
    <row r="154" spans="4:4" x14ac:dyDescent="0.25">
      <c r="D154" s="98"/>
    </row>
    <row r="155" spans="4:4" x14ac:dyDescent="0.25">
      <c r="D155" s="98"/>
    </row>
    <row r="156" spans="4:4" x14ac:dyDescent="0.25">
      <c r="D156" s="98"/>
    </row>
    <row r="157" spans="4:4" x14ac:dyDescent="0.25">
      <c r="D157" s="98"/>
    </row>
    <row r="158" spans="4:4" x14ac:dyDescent="0.25">
      <c r="D158" s="98"/>
    </row>
    <row r="159" spans="4:4" x14ac:dyDescent="0.25">
      <c r="D159" s="98"/>
    </row>
    <row r="160" spans="4:4" x14ac:dyDescent="0.25">
      <c r="D160" s="98"/>
    </row>
    <row r="161" spans="4:4" x14ac:dyDescent="0.25">
      <c r="D161" s="98"/>
    </row>
    <row r="162" spans="4:4" x14ac:dyDescent="0.25">
      <c r="D162" s="98"/>
    </row>
    <row r="163" spans="4:4" x14ac:dyDescent="0.25">
      <c r="D163" s="98"/>
    </row>
    <row r="164" spans="4:4" x14ac:dyDescent="0.25">
      <c r="D164" s="98"/>
    </row>
    <row r="165" spans="4:4" x14ac:dyDescent="0.25">
      <c r="D165" s="98"/>
    </row>
    <row r="166" spans="4:4" x14ac:dyDescent="0.25">
      <c r="D166" s="98"/>
    </row>
    <row r="167" spans="4:4" x14ac:dyDescent="0.25">
      <c r="D167" s="98"/>
    </row>
    <row r="168" spans="4:4" x14ac:dyDescent="0.25">
      <c r="D168" s="98"/>
    </row>
    <row r="169" spans="4:4" x14ac:dyDescent="0.25">
      <c r="D169" s="98"/>
    </row>
    <row r="170" spans="4:4" x14ac:dyDescent="0.25">
      <c r="D170" s="98"/>
    </row>
    <row r="171" spans="4:4" x14ac:dyDescent="0.25">
      <c r="D171" s="98"/>
    </row>
    <row r="172" spans="4:4" x14ac:dyDescent="0.25">
      <c r="D172" s="98"/>
    </row>
    <row r="173" spans="4:4" x14ac:dyDescent="0.25">
      <c r="D173" s="98"/>
    </row>
  </sheetData>
  <mergeCells count="1">
    <mergeCell ref="A4:G4"/>
  </mergeCells>
  <printOptions horizontalCentered="1" verticalCentered="1"/>
  <pageMargins left="0.78740157480314998" right="0.78740157480314998" top="0.98425196850394003" bottom="0.98425196850394003" header="0.51181102362205" footer="0.51181102362205"/>
  <pageSetup paperSize="9" scale="46" fitToHeight="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6"/>
  <sheetViews>
    <sheetView workbookViewId="0">
      <pane xSplit="1" ySplit="5" topLeftCell="B6" activePane="bottomRight" state="frozen"/>
      <selection pane="topRight"/>
      <selection pane="bottomLeft"/>
      <selection pane="bottomRight"/>
    </sheetView>
  </sheetViews>
  <sheetFormatPr baseColWidth="10" defaultColWidth="11.44140625" defaultRowHeight="13.2" x14ac:dyDescent="0.25"/>
  <cols>
    <col min="1" max="6" width="20.77734375" style="73" customWidth="1"/>
    <col min="7" max="7" width="19.21875" style="73" customWidth="1"/>
    <col min="8" max="8" width="18.33203125" style="73" customWidth="1"/>
    <col min="9" max="9" width="17.44140625" style="73" customWidth="1"/>
    <col min="10" max="16384" width="11.44140625" style="73"/>
  </cols>
  <sheetData>
    <row r="1" spans="1:9" ht="15.6" x14ac:dyDescent="0.3">
      <c r="A1" s="111" t="s">
        <v>145</v>
      </c>
    </row>
    <row r="2" spans="1:9" ht="15" x14ac:dyDescent="0.25">
      <c r="A2" s="19" t="s">
        <v>179</v>
      </c>
    </row>
    <row r="3" spans="1:9" ht="13.8" thickBot="1" x14ac:dyDescent="0.3">
      <c r="B3" s="110"/>
      <c r="C3" s="110"/>
      <c r="D3" s="110"/>
      <c r="E3" s="110"/>
      <c r="F3" s="110"/>
    </row>
    <row r="4" spans="1:9" ht="15.6" thickBot="1" x14ac:dyDescent="0.3">
      <c r="A4" s="412" t="s">
        <v>183</v>
      </c>
      <c r="B4" s="412"/>
      <c r="C4" s="412"/>
      <c r="D4" s="412"/>
      <c r="E4" s="412"/>
      <c r="F4" s="412"/>
    </row>
    <row r="5" spans="1:9" ht="16.2" thickTop="1" thickBot="1" x14ac:dyDescent="0.3">
      <c r="A5" s="118"/>
      <c r="B5" s="116" t="s">
        <v>138</v>
      </c>
      <c r="C5" s="116" t="s">
        <v>137</v>
      </c>
      <c r="D5" s="116" t="s">
        <v>136</v>
      </c>
      <c r="E5" s="116" t="s">
        <v>29</v>
      </c>
      <c r="F5" s="117" t="s">
        <v>143</v>
      </c>
      <c r="G5" s="99" t="s">
        <v>142</v>
      </c>
      <c r="H5" s="116" t="s">
        <v>32</v>
      </c>
      <c r="I5" s="116" t="s">
        <v>141</v>
      </c>
    </row>
    <row r="6" spans="1:9" ht="15.6" thickTop="1" x14ac:dyDescent="0.25">
      <c r="A6" s="115">
        <v>1900</v>
      </c>
      <c r="B6" s="105">
        <v>0.01</v>
      </c>
      <c r="C6" s="105">
        <v>0.08</v>
      </c>
      <c r="D6" s="105">
        <v>0</v>
      </c>
      <c r="E6" s="105">
        <v>0.02</v>
      </c>
      <c r="F6" s="184">
        <v>5.0000000000000001E-3</v>
      </c>
      <c r="G6" s="103">
        <v>2.3E-2</v>
      </c>
      <c r="H6" s="105">
        <v>1.4999999999999999E-2</v>
      </c>
      <c r="I6" s="105">
        <v>1.6E-2</v>
      </c>
    </row>
    <row r="7" spans="1:9" ht="15" x14ac:dyDescent="0.25">
      <c r="A7" s="114">
        <f t="shared" ref="A7:A38" si="0">A6+1</f>
        <v>1901</v>
      </c>
      <c r="B7" s="103">
        <v>0.01</v>
      </c>
      <c r="C7" s="103">
        <v>0.08</v>
      </c>
      <c r="D7" s="103">
        <v>0</v>
      </c>
      <c r="E7" s="103">
        <v>0.05</v>
      </c>
      <c r="F7" s="184">
        <v>5.0000000000000001E-3</v>
      </c>
      <c r="G7" s="103">
        <v>2.9000000000000005E-2</v>
      </c>
      <c r="H7" s="103">
        <v>1.4999999999999999E-2</v>
      </c>
      <c r="I7" s="103">
        <v>1.6E-2</v>
      </c>
    </row>
    <row r="8" spans="1:9" ht="15" x14ac:dyDescent="0.25">
      <c r="A8" s="114">
        <f t="shared" si="0"/>
        <v>1902</v>
      </c>
      <c r="B8" s="103">
        <v>0.01</v>
      </c>
      <c r="C8" s="103">
        <v>0.08</v>
      </c>
      <c r="D8" s="103">
        <v>0</v>
      </c>
      <c r="E8" s="103">
        <v>0.05</v>
      </c>
      <c r="F8" s="184">
        <v>5.0000000000000001E-3</v>
      </c>
      <c r="G8" s="103">
        <v>2.9000000000000005E-2</v>
      </c>
      <c r="H8" s="103">
        <v>1.4999999999999999E-2</v>
      </c>
      <c r="I8" s="103">
        <v>3.6000000000000004E-2</v>
      </c>
    </row>
    <row r="9" spans="1:9" ht="15" x14ac:dyDescent="0.25">
      <c r="A9" s="114">
        <f t="shared" si="0"/>
        <v>1903</v>
      </c>
      <c r="B9" s="103">
        <v>0.01</v>
      </c>
      <c r="C9" s="103">
        <v>0.08</v>
      </c>
      <c r="D9" s="103">
        <v>0</v>
      </c>
      <c r="E9" s="103">
        <v>0.05</v>
      </c>
      <c r="F9" s="184">
        <v>5.0000000000000001E-3</v>
      </c>
      <c r="G9" s="103">
        <v>2.9000000000000005E-2</v>
      </c>
      <c r="H9" s="103">
        <v>1.4999999999999999E-2</v>
      </c>
      <c r="I9" s="103">
        <v>3.6000000000000004E-2</v>
      </c>
    </row>
    <row r="10" spans="1:9" ht="15" x14ac:dyDescent="0.25">
      <c r="A10" s="114">
        <f t="shared" si="0"/>
        <v>1904</v>
      </c>
      <c r="B10" s="103">
        <v>0.01</v>
      </c>
      <c r="C10" s="103">
        <v>0.08</v>
      </c>
      <c r="D10" s="103">
        <v>0</v>
      </c>
      <c r="E10" s="103">
        <v>0.05</v>
      </c>
      <c r="F10" s="184">
        <v>5.0000000000000001E-3</v>
      </c>
      <c r="G10" s="103">
        <v>2.9000000000000005E-2</v>
      </c>
      <c r="H10" s="103">
        <v>1.4999999999999999E-2</v>
      </c>
      <c r="I10" s="103">
        <v>3.6000000000000004E-2</v>
      </c>
    </row>
    <row r="11" spans="1:9" ht="15" x14ac:dyDescent="0.25">
      <c r="A11" s="114">
        <f t="shared" si="0"/>
        <v>1905</v>
      </c>
      <c r="B11" s="103">
        <v>0.01</v>
      </c>
      <c r="C11" s="103">
        <v>0.08</v>
      </c>
      <c r="D11" s="103">
        <v>0</v>
      </c>
      <c r="E11" s="103">
        <v>0.05</v>
      </c>
      <c r="F11" s="103">
        <v>8.5000000000000006E-2</v>
      </c>
      <c r="G11" s="103">
        <v>4.5000000000000005E-2</v>
      </c>
      <c r="H11" s="103">
        <v>1.4999999999999999E-2</v>
      </c>
      <c r="I11" s="103">
        <v>3.6000000000000004E-2</v>
      </c>
    </row>
    <row r="12" spans="1:9" ht="15" x14ac:dyDescent="0.25">
      <c r="A12" s="114">
        <f t="shared" si="0"/>
        <v>1906</v>
      </c>
      <c r="B12" s="103">
        <v>0.01</v>
      </c>
      <c r="C12" s="103">
        <v>0.08</v>
      </c>
      <c r="D12" s="103">
        <v>0</v>
      </c>
      <c r="E12" s="103">
        <v>0.05</v>
      </c>
      <c r="F12" s="103">
        <v>8.5000000000000006E-2</v>
      </c>
      <c r="G12" s="103">
        <v>4.5000000000000005E-2</v>
      </c>
      <c r="H12" s="103">
        <v>1.4999999999999999E-2</v>
      </c>
      <c r="I12" s="103">
        <v>3.6000000000000004E-2</v>
      </c>
    </row>
    <row r="13" spans="1:9" ht="15" x14ac:dyDescent="0.25">
      <c r="A13" s="114">
        <f t="shared" si="0"/>
        <v>1907</v>
      </c>
      <c r="B13" s="103">
        <v>0.01</v>
      </c>
      <c r="C13" s="103">
        <v>0.15</v>
      </c>
      <c r="D13" s="103">
        <v>0</v>
      </c>
      <c r="E13" s="103">
        <v>0.05</v>
      </c>
      <c r="F13" s="103">
        <v>8.5000000000000006E-2</v>
      </c>
      <c r="G13" s="103">
        <v>5.9000000000000011E-2</v>
      </c>
      <c r="H13" s="103">
        <v>1.4999999999999999E-2</v>
      </c>
      <c r="I13" s="103">
        <v>3.6000000000000004E-2</v>
      </c>
    </row>
    <row r="14" spans="1:9" ht="15" x14ac:dyDescent="0.25">
      <c r="A14" s="114">
        <f t="shared" si="0"/>
        <v>1908</v>
      </c>
      <c r="B14" s="103">
        <v>0.01</v>
      </c>
      <c r="C14" s="103">
        <v>0.15</v>
      </c>
      <c r="D14" s="103">
        <v>0</v>
      </c>
      <c r="E14" s="103">
        <v>0.05</v>
      </c>
      <c r="F14" s="103">
        <v>8.5000000000000006E-2</v>
      </c>
      <c r="G14" s="103">
        <v>5.9000000000000011E-2</v>
      </c>
      <c r="H14" s="103">
        <v>1.4999999999999999E-2</v>
      </c>
      <c r="I14" s="103">
        <v>3.6000000000000004E-2</v>
      </c>
    </row>
    <row r="15" spans="1:9" ht="15" x14ac:dyDescent="0.25">
      <c r="A15" s="114">
        <f t="shared" si="0"/>
        <v>1909</v>
      </c>
      <c r="B15" s="103">
        <v>0.01</v>
      </c>
      <c r="C15" s="103">
        <v>0.15</v>
      </c>
      <c r="D15" s="103">
        <v>0</v>
      </c>
      <c r="E15" s="103">
        <v>0.05</v>
      </c>
      <c r="F15" s="103">
        <v>8.5000000000000006E-2</v>
      </c>
      <c r="G15" s="103">
        <v>5.9000000000000011E-2</v>
      </c>
      <c r="H15" s="103">
        <v>1.4999999999999999E-2</v>
      </c>
      <c r="I15" s="103">
        <v>3.6000000000000004E-2</v>
      </c>
    </row>
    <row r="16" spans="1:9" ht="15" x14ac:dyDescent="0.25">
      <c r="A16" s="114">
        <f t="shared" si="0"/>
        <v>1910</v>
      </c>
      <c r="B16" s="103">
        <v>0.01</v>
      </c>
      <c r="C16" s="103">
        <v>0.15</v>
      </c>
      <c r="D16" s="103">
        <v>0</v>
      </c>
      <c r="E16" s="103">
        <v>6.5000000000000002E-2</v>
      </c>
      <c r="F16" s="103">
        <v>8.5000000000000006E-2</v>
      </c>
      <c r="G16" s="103">
        <v>6.2E-2</v>
      </c>
      <c r="H16" s="103">
        <v>0.04</v>
      </c>
      <c r="I16" s="103">
        <v>3.6000000000000004E-2</v>
      </c>
    </row>
    <row r="17" spans="1:9" ht="15" x14ac:dyDescent="0.25">
      <c r="A17" s="114">
        <f t="shared" si="0"/>
        <v>1911</v>
      </c>
      <c r="B17" s="103">
        <v>0.01</v>
      </c>
      <c r="C17" s="103">
        <v>0.15</v>
      </c>
      <c r="D17" s="103">
        <v>0</v>
      </c>
      <c r="E17" s="103">
        <v>6.5000000000000002E-2</v>
      </c>
      <c r="F17" s="103">
        <v>8.5000000000000006E-2</v>
      </c>
      <c r="G17" s="103">
        <v>6.2E-2</v>
      </c>
      <c r="H17" s="103">
        <v>0.04</v>
      </c>
      <c r="I17" s="103">
        <v>3.6000000000000004E-2</v>
      </c>
    </row>
    <row r="18" spans="1:9" ht="15" x14ac:dyDescent="0.25">
      <c r="A18" s="114">
        <f t="shared" si="0"/>
        <v>1912</v>
      </c>
      <c r="B18" s="103">
        <v>0.01</v>
      </c>
      <c r="C18" s="103">
        <v>0.15</v>
      </c>
      <c r="D18" s="103">
        <v>0</v>
      </c>
      <c r="E18" s="103">
        <v>6.5000000000000002E-2</v>
      </c>
      <c r="F18" s="103">
        <v>8.5000000000000006E-2</v>
      </c>
      <c r="G18" s="103">
        <v>6.2E-2</v>
      </c>
      <c r="H18" s="103">
        <v>0.04</v>
      </c>
      <c r="I18" s="103">
        <v>3.6000000000000004E-2</v>
      </c>
    </row>
    <row r="19" spans="1:9" ht="15" x14ac:dyDescent="0.25">
      <c r="A19" s="114">
        <f t="shared" si="0"/>
        <v>1913</v>
      </c>
      <c r="B19" s="103">
        <v>0.01</v>
      </c>
      <c r="C19" s="103">
        <v>0.15</v>
      </c>
      <c r="D19" s="103">
        <v>0</v>
      </c>
      <c r="E19" s="103">
        <v>6.5000000000000002E-2</v>
      </c>
      <c r="F19" s="103">
        <v>8.5000000000000006E-2</v>
      </c>
      <c r="G19" s="103">
        <v>6.2E-2</v>
      </c>
      <c r="H19" s="103">
        <v>0.04</v>
      </c>
      <c r="I19" s="103">
        <v>3.6000000000000004E-2</v>
      </c>
    </row>
    <row r="20" spans="1:9" ht="15" x14ac:dyDescent="0.25">
      <c r="A20" s="114">
        <f t="shared" si="0"/>
        <v>1914</v>
      </c>
      <c r="B20" s="103">
        <v>0.01</v>
      </c>
      <c r="C20" s="103">
        <v>0.2</v>
      </c>
      <c r="D20" s="103">
        <v>0</v>
      </c>
      <c r="E20" s="103">
        <v>6.5000000000000002E-2</v>
      </c>
      <c r="F20" s="103">
        <v>8.5000000000000006E-2</v>
      </c>
      <c r="G20" s="103">
        <v>7.2000000000000008E-2</v>
      </c>
      <c r="H20" s="103">
        <v>0.04</v>
      </c>
      <c r="I20" s="103">
        <v>3.6000000000000004E-2</v>
      </c>
    </row>
    <row r="21" spans="1:9" ht="15" x14ac:dyDescent="0.25">
      <c r="A21" s="114">
        <f t="shared" si="0"/>
        <v>1915</v>
      </c>
      <c r="B21" s="103">
        <v>0.01</v>
      </c>
      <c r="C21" s="103">
        <v>0.2</v>
      </c>
      <c r="D21" s="103">
        <v>0</v>
      </c>
      <c r="E21" s="103">
        <v>6.5000000000000002E-2</v>
      </c>
      <c r="F21" s="103">
        <v>9.5000000000000001E-2</v>
      </c>
      <c r="G21" s="103">
        <v>7.3999999999999996E-2</v>
      </c>
      <c r="H21" s="103">
        <v>0.04</v>
      </c>
      <c r="I21" s="103">
        <v>7.0000000000000007E-2</v>
      </c>
    </row>
    <row r="22" spans="1:9" ht="15" x14ac:dyDescent="0.25">
      <c r="A22" s="114">
        <f t="shared" si="0"/>
        <v>1916</v>
      </c>
      <c r="B22" s="103">
        <v>0.1</v>
      </c>
      <c r="C22" s="103">
        <v>0.2</v>
      </c>
      <c r="D22" s="103">
        <v>0</v>
      </c>
      <c r="E22" s="103">
        <v>6.5000000000000002E-2</v>
      </c>
      <c r="F22" s="103">
        <v>9.5000000000000001E-2</v>
      </c>
      <c r="G22" s="103">
        <v>9.2000000000000012E-2</v>
      </c>
      <c r="H22" s="103">
        <v>0.04</v>
      </c>
      <c r="I22" s="103">
        <v>7.0000000000000007E-2</v>
      </c>
    </row>
    <row r="23" spans="1:9" ht="15" x14ac:dyDescent="0.25">
      <c r="A23" s="114">
        <f t="shared" si="0"/>
        <v>1917</v>
      </c>
      <c r="B23" s="103">
        <v>0.16667000000000001</v>
      </c>
      <c r="C23" s="103">
        <v>0.2</v>
      </c>
      <c r="D23" s="103">
        <v>0</v>
      </c>
      <c r="E23" s="103">
        <v>0.18</v>
      </c>
      <c r="F23" s="103">
        <v>9.5000000000000001E-2</v>
      </c>
      <c r="G23" s="103">
        <v>0.128334</v>
      </c>
      <c r="H23" s="103">
        <v>0.04</v>
      </c>
      <c r="I23" s="103">
        <v>7.0000000000000007E-2</v>
      </c>
    </row>
    <row r="24" spans="1:9" ht="15" x14ac:dyDescent="0.25">
      <c r="A24" s="114">
        <f t="shared" si="0"/>
        <v>1918</v>
      </c>
      <c r="B24" s="103">
        <v>0.25</v>
      </c>
      <c r="C24" s="103">
        <v>0.2</v>
      </c>
      <c r="D24" s="103">
        <v>0</v>
      </c>
      <c r="E24" s="103">
        <v>0.18</v>
      </c>
      <c r="F24" s="103">
        <v>9.5000000000000001E-2</v>
      </c>
      <c r="G24" s="103">
        <v>0.14499999999999999</v>
      </c>
      <c r="H24" s="103">
        <v>0.08</v>
      </c>
      <c r="I24" s="103">
        <v>0.09</v>
      </c>
    </row>
    <row r="25" spans="1:9" ht="15" x14ac:dyDescent="0.25">
      <c r="A25" s="114">
        <f t="shared" si="0"/>
        <v>1919</v>
      </c>
      <c r="B25" s="103">
        <v>0.25</v>
      </c>
      <c r="C25" s="103">
        <v>0.4</v>
      </c>
      <c r="D25" s="103">
        <v>0.35</v>
      </c>
      <c r="E25" s="103">
        <v>0.18</v>
      </c>
      <c r="F25" s="103">
        <v>9.5000000000000001E-2</v>
      </c>
      <c r="G25" s="103">
        <v>0.255</v>
      </c>
      <c r="H25" s="103">
        <v>0.08</v>
      </c>
      <c r="I25" s="103">
        <v>0.09</v>
      </c>
    </row>
    <row r="26" spans="1:9" ht="15" x14ac:dyDescent="0.25">
      <c r="A26" s="114">
        <f t="shared" si="0"/>
        <v>1920</v>
      </c>
      <c r="B26" s="103">
        <v>0.25</v>
      </c>
      <c r="C26" s="103">
        <v>0.4</v>
      </c>
      <c r="D26" s="103">
        <v>0.35</v>
      </c>
      <c r="E26" s="103">
        <v>0.28999999999999998</v>
      </c>
      <c r="F26" s="103">
        <v>9.5000000000000001E-2</v>
      </c>
      <c r="G26" s="103">
        <v>0.27700000000000002</v>
      </c>
      <c r="H26" s="103">
        <v>0.08</v>
      </c>
      <c r="I26" s="103">
        <v>0.12</v>
      </c>
    </row>
    <row r="27" spans="1:9" ht="15" x14ac:dyDescent="0.25">
      <c r="A27" s="114">
        <f t="shared" si="0"/>
        <v>1921</v>
      </c>
      <c r="B27" s="103">
        <v>0.25</v>
      </c>
      <c r="C27" s="103">
        <v>0.4</v>
      </c>
      <c r="D27" s="103">
        <v>0.35</v>
      </c>
      <c r="E27" s="103">
        <v>0.28999999999999998</v>
      </c>
      <c r="F27" s="103">
        <v>9.5000000000000001E-2</v>
      </c>
      <c r="G27" s="103">
        <v>0.27700000000000002</v>
      </c>
      <c r="H27" s="103">
        <v>0.08</v>
      </c>
      <c r="I27" s="103">
        <v>0.27</v>
      </c>
    </row>
    <row r="28" spans="1:9" ht="15" x14ac:dyDescent="0.25">
      <c r="A28" s="114">
        <f t="shared" si="0"/>
        <v>1922</v>
      </c>
      <c r="B28" s="103">
        <v>0.25</v>
      </c>
      <c r="C28" s="103">
        <v>0.4</v>
      </c>
      <c r="D28" s="103">
        <v>0.15</v>
      </c>
      <c r="E28" s="103">
        <v>0.28999999999999998</v>
      </c>
      <c r="F28" s="103">
        <v>9.5000000000000001E-2</v>
      </c>
      <c r="G28" s="103">
        <v>0.23700000000000002</v>
      </c>
      <c r="H28" s="103">
        <v>0.08</v>
      </c>
      <c r="I28" s="103">
        <v>0.27</v>
      </c>
    </row>
    <row r="29" spans="1:9" ht="15" x14ac:dyDescent="0.25">
      <c r="A29" s="114">
        <f t="shared" si="0"/>
        <v>1923</v>
      </c>
      <c r="B29" s="103">
        <v>0.25</v>
      </c>
      <c r="C29" s="103">
        <v>0.4</v>
      </c>
      <c r="D29" s="103">
        <v>0.15</v>
      </c>
      <c r="E29" s="103">
        <v>0.28999999999999998</v>
      </c>
      <c r="F29" s="103">
        <v>9.5000000000000001E-2</v>
      </c>
      <c r="G29" s="103">
        <v>0.23700000000000002</v>
      </c>
      <c r="H29" s="103">
        <v>0.08</v>
      </c>
      <c r="I29" s="103">
        <v>0.27</v>
      </c>
    </row>
    <row r="30" spans="1:9" ht="15" x14ac:dyDescent="0.25">
      <c r="A30" s="114">
        <f t="shared" si="0"/>
        <v>1924</v>
      </c>
      <c r="B30" s="103">
        <v>0.33750000000000002</v>
      </c>
      <c r="C30" s="103">
        <v>0.4</v>
      </c>
      <c r="D30" s="103">
        <v>0.15</v>
      </c>
      <c r="E30" s="103">
        <v>0.28999999999999998</v>
      </c>
      <c r="F30" s="103">
        <v>9.5000000000000001E-2</v>
      </c>
      <c r="G30" s="103">
        <v>0.2545</v>
      </c>
      <c r="H30" s="103">
        <v>0.08</v>
      </c>
      <c r="I30" s="103">
        <v>0</v>
      </c>
    </row>
    <row r="31" spans="1:9" ht="15" x14ac:dyDescent="0.25">
      <c r="A31" s="114">
        <f t="shared" si="0"/>
        <v>1925</v>
      </c>
      <c r="B31" s="103">
        <v>0.4</v>
      </c>
      <c r="C31" s="103">
        <v>0.4</v>
      </c>
      <c r="D31" s="103">
        <v>0.15</v>
      </c>
      <c r="E31" s="103">
        <v>0.28999999999999998</v>
      </c>
      <c r="F31" s="103">
        <v>9.5000000000000001E-2</v>
      </c>
      <c r="G31" s="103">
        <v>0.26700000000000002</v>
      </c>
      <c r="H31" s="103">
        <v>0.08</v>
      </c>
      <c r="I31" s="103">
        <v>0</v>
      </c>
    </row>
    <row r="32" spans="1:9" ht="15" x14ac:dyDescent="0.25">
      <c r="A32" s="114">
        <f t="shared" si="0"/>
        <v>1926</v>
      </c>
      <c r="B32" s="103">
        <v>0.23330000000000001</v>
      </c>
      <c r="C32" s="103">
        <v>0.4</v>
      </c>
      <c r="D32" s="103">
        <v>0.15</v>
      </c>
      <c r="E32" s="103">
        <v>0.28999999999999998</v>
      </c>
      <c r="F32" s="103">
        <v>0.18</v>
      </c>
      <c r="G32" s="103">
        <v>0.25065999999999999</v>
      </c>
      <c r="H32" s="103">
        <v>0.08</v>
      </c>
      <c r="I32" s="103">
        <v>0</v>
      </c>
    </row>
    <row r="33" spans="1:9" ht="15" x14ac:dyDescent="0.25">
      <c r="A33" s="114">
        <f t="shared" si="0"/>
        <v>1927</v>
      </c>
      <c r="B33" s="103">
        <v>0.2</v>
      </c>
      <c r="C33" s="103">
        <v>0.4</v>
      </c>
      <c r="D33" s="103">
        <v>0.15</v>
      </c>
      <c r="E33" s="103">
        <v>0.25</v>
      </c>
      <c r="F33" s="103">
        <v>0.18</v>
      </c>
      <c r="G33" s="103">
        <v>0.23599999999999999</v>
      </c>
      <c r="H33" s="103">
        <v>0.08</v>
      </c>
      <c r="I33" s="103">
        <v>0</v>
      </c>
    </row>
    <row r="34" spans="1:9" ht="15" x14ac:dyDescent="0.25">
      <c r="A34" s="114">
        <f t="shared" si="0"/>
        <v>1928</v>
      </c>
      <c r="B34" s="103">
        <v>0.2</v>
      </c>
      <c r="C34" s="103">
        <v>0.4</v>
      </c>
      <c r="D34" s="103">
        <v>0.15</v>
      </c>
      <c r="E34" s="103">
        <v>0.25</v>
      </c>
      <c r="F34" s="103">
        <v>0.18</v>
      </c>
      <c r="G34" s="103">
        <v>0.23599999999999999</v>
      </c>
      <c r="H34" s="103">
        <v>0.08</v>
      </c>
      <c r="I34" s="103">
        <v>0</v>
      </c>
    </row>
    <row r="35" spans="1:9" ht="15" x14ac:dyDescent="0.25">
      <c r="A35" s="114">
        <f t="shared" si="0"/>
        <v>1929</v>
      </c>
      <c r="B35" s="103">
        <v>0.2</v>
      </c>
      <c r="C35" s="103">
        <v>0.4</v>
      </c>
      <c r="D35" s="103">
        <v>0.15</v>
      </c>
      <c r="E35" s="103">
        <v>0.25</v>
      </c>
      <c r="F35" s="103">
        <v>0.18</v>
      </c>
      <c r="G35" s="103">
        <v>0.23599999999999999</v>
      </c>
      <c r="H35" s="103">
        <v>0.08</v>
      </c>
      <c r="I35" s="103">
        <v>0</v>
      </c>
    </row>
    <row r="36" spans="1:9" ht="15" x14ac:dyDescent="0.25">
      <c r="A36" s="114">
        <f t="shared" si="0"/>
        <v>1930</v>
      </c>
      <c r="B36" s="103">
        <v>0.2</v>
      </c>
      <c r="C36" s="103">
        <v>0.5</v>
      </c>
      <c r="D36" s="103">
        <v>0.15</v>
      </c>
      <c r="E36" s="103">
        <v>0.25</v>
      </c>
      <c r="F36" s="103">
        <v>0.18</v>
      </c>
      <c r="G36" s="103">
        <v>0.25600000000000001</v>
      </c>
      <c r="H36" s="103">
        <v>0.08</v>
      </c>
      <c r="I36" s="103">
        <v>0.1</v>
      </c>
    </row>
    <row r="37" spans="1:9" ht="15" x14ac:dyDescent="0.25">
      <c r="A37" s="114">
        <f t="shared" si="0"/>
        <v>1931</v>
      </c>
      <c r="B37" s="103">
        <v>0.2</v>
      </c>
      <c r="C37" s="103">
        <v>0.5</v>
      </c>
      <c r="D37" s="103">
        <v>0.15</v>
      </c>
      <c r="E37" s="103">
        <v>0.25</v>
      </c>
      <c r="F37" s="103">
        <v>0.18</v>
      </c>
      <c r="G37" s="103">
        <v>0.25600000000000001</v>
      </c>
      <c r="H37" s="103">
        <v>0.08</v>
      </c>
      <c r="I37" s="103">
        <v>0.1</v>
      </c>
    </row>
    <row r="38" spans="1:9" ht="15" x14ac:dyDescent="0.25">
      <c r="A38" s="114">
        <f t="shared" si="0"/>
        <v>1932</v>
      </c>
      <c r="B38" s="103">
        <v>0.34583000000000003</v>
      </c>
      <c r="C38" s="103">
        <v>0.5</v>
      </c>
      <c r="D38" s="103">
        <v>0.15</v>
      </c>
      <c r="E38" s="103">
        <v>0.25</v>
      </c>
      <c r="F38" s="103">
        <v>0.18</v>
      </c>
      <c r="G38" s="103">
        <v>0.28516600000000003</v>
      </c>
      <c r="H38" s="103">
        <v>0.08</v>
      </c>
      <c r="I38" s="103">
        <v>0.1</v>
      </c>
    </row>
    <row r="39" spans="1:9" ht="15" x14ac:dyDescent="0.25">
      <c r="A39" s="114">
        <f t="shared" ref="A39:A70" si="1">A38+1</f>
        <v>1933</v>
      </c>
      <c r="B39" s="103">
        <v>0.45</v>
      </c>
      <c r="C39" s="103">
        <v>0.5</v>
      </c>
      <c r="D39" s="103">
        <v>0.15</v>
      </c>
      <c r="E39" s="103">
        <v>0.25</v>
      </c>
      <c r="F39" s="103">
        <v>0.18</v>
      </c>
      <c r="G39" s="103">
        <v>0.30599999999999994</v>
      </c>
      <c r="H39" s="103">
        <v>0.08</v>
      </c>
      <c r="I39" s="103">
        <v>0.1</v>
      </c>
    </row>
    <row r="40" spans="1:9" ht="15" x14ac:dyDescent="0.25">
      <c r="A40" s="114">
        <f t="shared" si="1"/>
        <v>1934</v>
      </c>
      <c r="B40" s="103">
        <v>0.54583000000000004</v>
      </c>
      <c r="C40" s="103">
        <v>0.5</v>
      </c>
      <c r="D40" s="103">
        <v>0.15</v>
      </c>
      <c r="E40" s="103">
        <v>0.25</v>
      </c>
      <c r="F40" s="103">
        <v>0.18</v>
      </c>
      <c r="G40" s="103">
        <v>0.32516599999999996</v>
      </c>
      <c r="H40" s="103">
        <v>0.2</v>
      </c>
      <c r="I40" s="103">
        <v>0.1</v>
      </c>
    </row>
    <row r="41" spans="1:9" ht="15" x14ac:dyDescent="0.25">
      <c r="A41" s="114">
        <f t="shared" si="1"/>
        <v>1935</v>
      </c>
      <c r="B41" s="103">
        <v>0.63332999999999995</v>
      </c>
      <c r="C41" s="103">
        <v>0.5</v>
      </c>
      <c r="D41" s="103">
        <v>0.15</v>
      </c>
      <c r="E41" s="103">
        <v>0.25</v>
      </c>
      <c r="F41" s="103">
        <v>0.18</v>
      </c>
      <c r="G41" s="103">
        <v>0.34266599999999997</v>
      </c>
      <c r="H41" s="103">
        <v>0.2</v>
      </c>
      <c r="I41" s="103">
        <v>0.1</v>
      </c>
    </row>
    <row r="42" spans="1:9" ht="15" x14ac:dyDescent="0.25">
      <c r="A42" s="114">
        <f t="shared" si="1"/>
        <v>1936</v>
      </c>
      <c r="B42" s="103">
        <v>0.7</v>
      </c>
      <c r="C42" s="103">
        <v>0.5</v>
      </c>
      <c r="D42" s="103">
        <v>0.15</v>
      </c>
      <c r="E42" s="103">
        <v>0.25</v>
      </c>
      <c r="F42" s="103">
        <v>0.18</v>
      </c>
      <c r="G42" s="103">
        <v>0.35599999999999998</v>
      </c>
      <c r="H42" s="103">
        <v>0.2</v>
      </c>
      <c r="I42" s="103">
        <v>0.1</v>
      </c>
    </row>
    <row r="43" spans="1:9" ht="15" x14ac:dyDescent="0.25">
      <c r="A43" s="114">
        <f t="shared" si="1"/>
        <v>1937</v>
      </c>
      <c r="B43" s="103">
        <v>0.7</v>
      </c>
      <c r="C43" s="103">
        <v>0.5</v>
      </c>
      <c r="D43" s="103">
        <v>0.15</v>
      </c>
      <c r="E43" s="103">
        <v>0.25</v>
      </c>
      <c r="F43" s="103">
        <v>0.76</v>
      </c>
      <c r="G43" s="103">
        <v>0.47199999999999998</v>
      </c>
      <c r="H43" s="103">
        <v>0.2</v>
      </c>
      <c r="I43" s="103">
        <v>0.1</v>
      </c>
    </row>
    <row r="44" spans="1:9" ht="15" x14ac:dyDescent="0.25">
      <c r="A44" s="114">
        <f t="shared" si="1"/>
        <v>1938</v>
      </c>
      <c r="B44" s="103">
        <v>0.7</v>
      </c>
      <c r="C44" s="103">
        <v>0.5</v>
      </c>
      <c r="D44" s="103">
        <v>0.15</v>
      </c>
      <c r="E44" s="103">
        <v>0.25</v>
      </c>
      <c r="F44" s="103">
        <v>0.38</v>
      </c>
      <c r="G44" s="103">
        <v>0.39600000000000002</v>
      </c>
      <c r="H44" s="103">
        <v>0.2</v>
      </c>
      <c r="I44" s="103">
        <v>0.10199999999999999</v>
      </c>
    </row>
    <row r="45" spans="1:9" ht="15" x14ac:dyDescent="0.25">
      <c r="A45" s="114">
        <f t="shared" si="1"/>
        <v>1939</v>
      </c>
      <c r="B45" s="103">
        <v>0.7</v>
      </c>
      <c r="C45" s="103">
        <v>0.55000000000000004</v>
      </c>
      <c r="D45" s="103">
        <v>0.15</v>
      </c>
      <c r="E45" s="103">
        <v>0.25</v>
      </c>
      <c r="F45" s="103">
        <v>0.38</v>
      </c>
      <c r="G45" s="103">
        <v>0.40599999999999997</v>
      </c>
      <c r="H45" s="103">
        <v>0.2</v>
      </c>
      <c r="I45" s="103">
        <v>0.10199999999999999</v>
      </c>
    </row>
    <row r="46" spans="1:9" ht="15" x14ac:dyDescent="0.25">
      <c r="A46" s="114">
        <f t="shared" si="1"/>
        <v>1940</v>
      </c>
      <c r="B46" s="103">
        <v>0.73499999999999999</v>
      </c>
      <c r="C46" s="103">
        <v>0.65</v>
      </c>
      <c r="D46" s="103">
        <v>0.15</v>
      </c>
      <c r="E46" s="103">
        <v>0.25</v>
      </c>
      <c r="F46" s="103">
        <v>0.49</v>
      </c>
      <c r="G46" s="103">
        <v>0.45499999999999996</v>
      </c>
      <c r="H46" s="103">
        <v>0.2</v>
      </c>
      <c r="I46" s="103">
        <v>0.10199999999999999</v>
      </c>
    </row>
    <row r="47" spans="1:9" ht="15" x14ac:dyDescent="0.25">
      <c r="A47" s="114">
        <f t="shared" si="1"/>
        <v>1941</v>
      </c>
      <c r="B47" s="103">
        <v>0.77</v>
      </c>
      <c r="C47" s="103">
        <v>0.65</v>
      </c>
      <c r="D47" s="103">
        <v>0.15</v>
      </c>
      <c r="E47" s="103">
        <v>0.25</v>
      </c>
      <c r="F47" s="103">
        <v>0.49</v>
      </c>
      <c r="G47" s="103">
        <v>0.46199999999999991</v>
      </c>
      <c r="H47" s="103">
        <v>0.2</v>
      </c>
      <c r="I47" s="103">
        <v>0.10199999999999999</v>
      </c>
    </row>
    <row r="48" spans="1:9" ht="15" x14ac:dyDescent="0.25">
      <c r="A48" s="114">
        <f t="shared" si="1"/>
        <v>1942</v>
      </c>
      <c r="B48" s="103">
        <v>0.77</v>
      </c>
      <c r="C48" s="103">
        <v>0.65</v>
      </c>
      <c r="D48" s="103">
        <v>0.15</v>
      </c>
      <c r="E48" s="103">
        <v>0.25</v>
      </c>
      <c r="F48" s="103">
        <v>0.59</v>
      </c>
      <c r="G48" s="103">
        <v>0.48199999999999993</v>
      </c>
      <c r="H48" s="103">
        <v>0.2</v>
      </c>
      <c r="I48" s="103">
        <v>0.1479</v>
      </c>
    </row>
    <row r="49" spans="1:9" ht="15" x14ac:dyDescent="0.25">
      <c r="A49" s="114">
        <f t="shared" si="1"/>
        <v>1943</v>
      </c>
      <c r="B49" s="103">
        <v>0.77</v>
      </c>
      <c r="C49" s="103">
        <v>0.65</v>
      </c>
      <c r="D49" s="103">
        <v>0.15</v>
      </c>
      <c r="E49" s="103">
        <v>0.25</v>
      </c>
      <c r="F49" s="103">
        <v>0.59</v>
      </c>
      <c r="G49" s="103">
        <v>0.48199999999999993</v>
      </c>
      <c r="H49" s="103">
        <v>0.2</v>
      </c>
      <c r="I49" s="103">
        <v>0.1479</v>
      </c>
    </row>
    <row r="50" spans="1:9" ht="15" x14ac:dyDescent="0.25">
      <c r="A50" s="114">
        <f t="shared" si="1"/>
        <v>1944</v>
      </c>
      <c r="B50" s="103">
        <v>0.77</v>
      </c>
      <c r="C50" s="103">
        <v>0.65</v>
      </c>
      <c r="D50" s="103">
        <v>0.15</v>
      </c>
      <c r="E50" s="103">
        <v>0.25</v>
      </c>
      <c r="F50" s="103">
        <v>0.6</v>
      </c>
      <c r="G50" s="103">
        <v>0.48399999999999999</v>
      </c>
      <c r="H50" s="103">
        <v>0.2</v>
      </c>
      <c r="I50" s="103">
        <v>0.1479</v>
      </c>
    </row>
    <row r="51" spans="1:9" ht="15" x14ac:dyDescent="0.25">
      <c r="A51" s="114">
        <f t="shared" si="1"/>
        <v>1945</v>
      </c>
      <c r="B51" s="103">
        <v>0.77</v>
      </c>
      <c r="C51" s="103">
        <v>0.65</v>
      </c>
      <c r="D51" s="103">
        <v>0.15</v>
      </c>
      <c r="E51" s="103">
        <v>0.25</v>
      </c>
      <c r="F51" s="103">
        <v>0.6</v>
      </c>
      <c r="G51" s="103">
        <v>0.48399999999999999</v>
      </c>
      <c r="H51" s="103">
        <v>0.2</v>
      </c>
      <c r="I51" s="103">
        <v>0.35062500000000002</v>
      </c>
    </row>
    <row r="52" spans="1:9" ht="15" x14ac:dyDescent="0.25">
      <c r="A52" s="114">
        <f t="shared" si="1"/>
        <v>1946</v>
      </c>
      <c r="B52" s="103">
        <v>0.77</v>
      </c>
      <c r="C52" s="103">
        <v>0.75</v>
      </c>
      <c r="D52" s="103">
        <v>0.6</v>
      </c>
      <c r="E52" s="103">
        <v>0.25</v>
      </c>
      <c r="F52" s="103">
        <v>0.7</v>
      </c>
      <c r="G52" s="103">
        <v>0.6140000000000001</v>
      </c>
      <c r="H52" s="103">
        <v>0.2</v>
      </c>
      <c r="I52" s="103">
        <v>0.35062500000000002</v>
      </c>
    </row>
    <row r="53" spans="1:9" ht="15" x14ac:dyDescent="0.25">
      <c r="A53" s="114">
        <f t="shared" si="1"/>
        <v>1947</v>
      </c>
      <c r="B53" s="103">
        <v>0.77</v>
      </c>
      <c r="C53" s="103">
        <v>0.75</v>
      </c>
      <c r="D53" s="103">
        <v>0.6</v>
      </c>
      <c r="E53" s="103">
        <v>0.25</v>
      </c>
      <c r="F53" s="184">
        <v>0.8</v>
      </c>
      <c r="G53" s="103">
        <v>0.63400000000000001</v>
      </c>
      <c r="H53" s="103">
        <v>0.2</v>
      </c>
      <c r="I53" s="103">
        <v>0.35062500000000002</v>
      </c>
    </row>
    <row r="54" spans="1:9" ht="15" x14ac:dyDescent="0.25">
      <c r="A54" s="114">
        <f t="shared" si="1"/>
        <v>1948</v>
      </c>
      <c r="B54" s="103">
        <v>0.77</v>
      </c>
      <c r="C54" s="103">
        <v>0.75</v>
      </c>
      <c r="D54" s="103">
        <v>0.6</v>
      </c>
      <c r="E54" s="103">
        <v>0.25</v>
      </c>
      <c r="F54" s="184">
        <v>0.8</v>
      </c>
      <c r="G54" s="103">
        <v>0.63400000000000001</v>
      </c>
      <c r="H54" s="103">
        <v>0.6</v>
      </c>
      <c r="I54" s="103">
        <v>0.35062500000000002</v>
      </c>
    </row>
    <row r="55" spans="1:9" ht="15" x14ac:dyDescent="0.25">
      <c r="A55" s="114">
        <f t="shared" si="1"/>
        <v>1949</v>
      </c>
      <c r="B55" s="103">
        <v>0.77</v>
      </c>
      <c r="C55" s="103">
        <v>0.8</v>
      </c>
      <c r="D55" s="103">
        <v>0.38</v>
      </c>
      <c r="E55" s="103">
        <v>0.25</v>
      </c>
      <c r="F55" s="184">
        <v>0.8</v>
      </c>
      <c r="G55" s="103">
        <v>0.6</v>
      </c>
      <c r="H55" s="103">
        <v>0.6</v>
      </c>
      <c r="I55" s="103">
        <v>0.47302500000000003</v>
      </c>
    </row>
    <row r="56" spans="1:9" ht="15" x14ac:dyDescent="0.25">
      <c r="A56" s="114">
        <f t="shared" si="1"/>
        <v>1950</v>
      </c>
      <c r="B56" s="103">
        <v>0.77</v>
      </c>
      <c r="C56" s="103">
        <v>0.8</v>
      </c>
      <c r="D56" s="103">
        <v>0.38</v>
      </c>
      <c r="E56" s="103">
        <v>0.25</v>
      </c>
      <c r="F56" s="103">
        <v>0.9</v>
      </c>
      <c r="G56" s="103">
        <v>0.62</v>
      </c>
      <c r="H56" s="103">
        <v>0.6</v>
      </c>
      <c r="I56" s="103">
        <v>0.47302500000000003</v>
      </c>
    </row>
    <row r="57" spans="1:9" ht="15" x14ac:dyDescent="0.25">
      <c r="A57" s="114">
        <f t="shared" si="1"/>
        <v>1951</v>
      </c>
      <c r="B57" s="103">
        <v>0.77</v>
      </c>
      <c r="C57" s="103">
        <v>0.8</v>
      </c>
      <c r="D57" s="103">
        <v>0.38</v>
      </c>
      <c r="E57" s="103">
        <v>0.25</v>
      </c>
      <c r="F57" s="103">
        <v>0.9</v>
      </c>
      <c r="G57" s="103">
        <v>0.62</v>
      </c>
      <c r="H57" s="103">
        <v>0.6</v>
      </c>
      <c r="I57" s="103">
        <v>0.47302500000000003</v>
      </c>
    </row>
    <row r="58" spans="1:9" ht="15" x14ac:dyDescent="0.25">
      <c r="A58" s="114">
        <f t="shared" si="1"/>
        <v>1952</v>
      </c>
      <c r="B58" s="103">
        <v>0.77</v>
      </c>
      <c r="C58" s="103">
        <v>0.8</v>
      </c>
      <c r="D58" s="103">
        <v>0.38</v>
      </c>
      <c r="E58" s="103">
        <v>0.25</v>
      </c>
      <c r="F58" s="103">
        <v>0.7</v>
      </c>
      <c r="G58" s="103">
        <v>0.58000000000000007</v>
      </c>
      <c r="H58" s="103">
        <v>0.6</v>
      </c>
      <c r="I58" s="103">
        <v>0.47302500000000003</v>
      </c>
    </row>
    <row r="59" spans="1:9" ht="15" x14ac:dyDescent="0.25">
      <c r="A59" s="114">
        <f t="shared" si="1"/>
        <v>1953</v>
      </c>
      <c r="B59" s="103">
        <v>0.77</v>
      </c>
      <c r="C59" s="103">
        <v>0.8</v>
      </c>
      <c r="D59" s="103">
        <v>0.38</v>
      </c>
      <c r="E59" s="103">
        <v>0.25</v>
      </c>
      <c r="F59" s="103">
        <v>0.7</v>
      </c>
      <c r="G59" s="103">
        <v>0.58000000000000007</v>
      </c>
      <c r="H59" s="103">
        <v>0.6</v>
      </c>
      <c r="I59" s="103">
        <v>0.47302500000000003</v>
      </c>
    </row>
    <row r="60" spans="1:9" ht="15" x14ac:dyDescent="0.25">
      <c r="A60" s="114">
        <f t="shared" si="1"/>
        <v>1954</v>
      </c>
      <c r="B60" s="103">
        <v>0.77</v>
      </c>
      <c r="C60" s="103">
        <v>0.8</v>
      </c>
      <c r="D60" s="103">
        <v>0.15</v>
      </c>
      <c r="E60" s="103">
        <v>0.25</v>
      </c>
      <c r="F60" s="103">
        <v>0.7</v>
      </c>
      <c r="G60" s="103">
        <v>0.53400000000000003</v>
      </c>
      <c r="H60" s="103">
        <v>0.6</v>
      </c>
      <c r="I60" s="103">
        <v>0.47302500000000003</v>
      </c>
    </row>
    <row r="61" spans="1:9" ht="15" x14ac:dyDescent="0.25">
      <c r="A61" s="114">
        <f t="shared" si="1"/>
        <v>1955</v>
      </c>
      <c r="B61" s="103">
        <v>0.77</v>
      </c>
      <c r="C61" s="103">
        <v>0.8</v>
      </c>
      <c r="D61" s="103">
        <v>0.15</v>
      </c>
      <c r="E61" s="103">
        <v>0.25</v>
      </c>
      <c r="F61" s="103">
        <v>0.7</v>
      </c>
      <c r="G61" s="103">
        <v>0.53400000000000003</v>
      </c>
      <c r="H61" s="103">
        <v>0.6</v>
      </c>
      <c r="I61" s="103">
        <v>0.47302500000000003</v>
      </c>
    </row>
    <row r="62" spans="1:9" ht="15" x14ac:dyDescent="0.25">
      <c r="A62" s="114">
        <f t="shared" si="1"/>
        <v>1956</v>
      </c>
      <c r="B62" s="103">
        <v>0.77</v>
      </c>
      <c r="C62" s="103">
        <v>0.8</v>
      </c>
      <c r="D62" s="103">
        <v>0.15</v>
      </c>
      <c r="E62" s="103">
        <v>0.25</v>
      </c>
      <c r="F62" s="103">
        <v>0.7</v>
      </c>
      <c r="G62" s="103">
        <v>0.53400000000000003</v>
      </c>
      <c r="H62" s="103">
        <v>0.6</v>
      </c>
      <c r="I62" s="103">
        <v>0.47302500000000003</v>
      </c>
    </row>
    <row r="63" spans="1:9" ht="15" x14ac:dyDescent="0.25">
      <c r="A63" s="114">
        <f t="shared" si="1"/>
        <v>1957</v>
      </c>
      <c r="B63" s="103">
        <v>0.77</v>
      </c>
      <c r="C63" s="103">
        <v>0.8</v>
      </c>
      <c r="D63" s="103">
        <v>0.15</v>
      </c>
      <c r="E63" s="103">
        <v>0.25</v>
      </c>
      <c r="F63" s="103">
        <v>0.7</v>
      </c>
      <c r="G63" s="103">
        <v>0.53400000000000003</v>
      </c>
      <c r="H63" s="103">
        <v>0.6</v>
      </c>
      <c r="I63" s="103">
        <v>0.47302500000000003</v>
      </c>
    </row>
    <row r="64" spans="1:9" ht="15" x14ac:dyDescent="0.25">
      <c r="A64" s="114">
        <f t="shared" si="1"/>
        <v>1958</v>
      </c>
      <c r="B64" s="103">
        <v>0.77</v>
      </c>
      <c r="C64" s="103">
        <v>0.8</v>
      </c>
      <c r="D64" s="103">
        <v>0.15</v>
      </c>
      <c r="E64" s="103">
        <v>0.25</v>
      </c>
      <c r="F64" s="103">
        <v>0.7</v>
      </c>
      <c r="G64" s="103">
        <v>0.53400000000000003</v>
      </c>
      <c r="H64" s="103">
        <v>0.6</v>
      </c>
      <c r="I64" s="103">
        <v>0.47302500000000003</v>
      </c>
    </row>
    <row r="65" spans="1:9" ht="15" x14ac:dyDescent="0.25">
      <c r="A65" s="114">
        <f t="shared" si="1"/>
        <v>1959</v>
      </c>
      <c r="B65" s="103">
        <v>0.77</v>
      </c>
      <c r="C65" s="103">
        <v>0.8</v>
      </c>
      <c r="D65" s="103">
        <v>0.15</v>
      </c>
      <c r="E65" s="103">
        <v>0.14000000000000001</v>
      </c>
      <c r="F65" s="103">
        <v>0.7</v>
      </c>
      <c r="G65" s="103">
        <v>0.5119999999999999</v>
      </c>
      <c r="H65" s="103">
        <v>0.6</v>
      </c>
      <c r="I65" s="103">
        <v>0.47302500000000003</v>
      </c>
    </row>
    <row r="66" spans="1:9" ht="15" x14ac:dyDescent="0.25">
      <c r="A66" s="114">
        <f t="shared" si="1"/>
        <v>1960</v>
      </c>
      <c r="B66" s="103">
        <v>0.77</v>
      </c>
      <c r="C66" s="103">
        <v>0.8</v>
      </c>
      <c r="D66" s="103">
        <v>0.15</v>
      </c>
      <c r="E66" s="103">
        <v>0.14000000000000001</v>
      </c>
      <c r="F66" s="103">
        <v>0.7</v>
      </c>
      <c r="G66" s="103">
        <v>0.5119999999999999</v>
      </c>
      <c r="H66" s="103">
        <v>0.6</v>
      </c>
      <c r="I66" s="103">
        <v>0.47302500000000003</v>
      </c>
    </row>
    <row r="67" spans="1:9" ht="15" x14ac:dyDescent="0.25">
      <c r="A67" s="114">
        <f t="shared" si="1"/>
        <v>1961</v>
      </c>
      <c r="B67" s="103">
        <v>0.77</v>
      </c>
      <c r="C67" s="103">
        <v>0.8</v>
      </c>
      <c r="D67" s="103">
        <v>0.15</v>
      </c>
      <c r="E67" s="103">
        <v>0.14000000000000001</v>
      </c>
      <c r="F67" s="103">
        <v>0.7</v>
      </c>
      <c r="G67" s="103">
        <v>0.5119999999999999</v>
      </c>
      <c r="H67" s="103">
        <v>0.6</v>
      </c>
      <c r="I67" s="103">
        <v>0.47302500000000003</v>
      </c>
    </row>
    <row r="68" spans="1:9" ht="15" x14ac:dyDescent="0.25">
      <c r="A68" s="114">
        <f t="shared" si="1"/>
        <v>1962</v>
      </c>
      <c r="B68" s="103">
        <v>0.77</v>
      </c>
      <c r="C68" s="103">
        <v>0.8</v>
      </c>
      <c r="D68" s="103">
        <v>0.15</v>
      </c>
      <c r="E68" s="103">
        <v>0.14000000000000001</v>
      </c>
      <c r="F68" s="103">
        <v>0.7</v>
      </c>
      <c r="G68" s="103">
        <v>0.5119999999999999</v>
      </c>
      <c r="H68" s="103">
        <v>0.6</v>
      </c>
      <c r="I68" s="103">
        <v>0.47302500000000003</v>
      </c>
    </row>
    <row r="69" spans="1:9" ht="15" x14ac:dyDescent="0.25">
      <c r="A69" s="114">
        <f t="shared" si="1"/>
        <v>1963</v>
      </c>
      <c r="B69" s="103">
        <v>0.77</v>
      </c>
      <c r="C69" s="103">
        <v>0.8</v>
      </c>
      <c r="D69" s="103">
        <v>0.15</v>
      </c>
      <c r="E69" s="103">
        <v>0.14000000000000001</v>
      </c>
      <c r="F69" s="103">
        <v>0.7</v>
      </c>
      <c r="G69" s="103">
        <v>0.5119999999999999</v>
      </c>
      <c r="H69" s="103">
        <v>0.6</v>
      </c>
      <c r="I69" s="103">
        <v>0.47302500000000003</v>
      </c>
    </row>
    <row r="70" spans="1:9" ht="15" x14ac:dyDescent="0.25">
      <c r="A70" s="114">
        <f t="shared" si="1"/>
        <v>1964</v>
      </c>
      <c r="B70" s="103">
        <v>0.77</v>
      </c>
      <c r="C70" s="103">
        <v>0.8</v>
      </c>
      <c r="D70" s="103">
        <v>0.15</v>
      </c>
      <c r="E70" s="103">
        <v>0.14000000000000001</v>
      </c>
      <c r="F70" s="103">
        <v>0.7</v>
      </c>
      <c r="G70" s="103">
        <v>0.5119999999999999</v>
      </c>
      <c r="H70" s="103">
        <v>0.6</v>
      </c>
      <c r="I70" s="103">
        <v>0.47302500000000003</v>
      </c>
    </row>
    <row r="71" spans="1:9" ht="15" x14ac:dyDescent="0.25">
      <c r="A71" s="114">
        <f t="shared" ref="A71:A102" si="2">A70+1</f>
        <v>1965</v>
      </c>
      <c r="B71" s="103">
        <v>0.77</v>
      </c>
      <c r="C71" s="103">
        <v>0.8</v>
      </c>
      <c r="D71" s="103">
        <v>0.15</v>
      </c>
      <c r="E71" s="103">
        <v>0.14000000000000001</v>
      </c>
      <c r="F71" s="103">
        <v>0.7</v>
      </c>
      <c r="G71" s="103">
        <v>0.5119999999999999</v>
      </c>
      <c r="H71" s="103">
        <v>0.6</v>
      </c>
      <c r="I71" s="103">
        <v>0.47302500000000003</v>
      </c>
    </row>
    <row r="72" spans="1:9" ht="15" x14ac:dyDescent="0.25">
      <c r="A72" s="114">
        <f t="shared" si="2"/>
        <v>1966</v>
      </c>
      <c r="B72" s="103">
        <v>0.77</v>
      </c>
      <c r="C72" s="103">
        <v>0.8</v>
      </c>
      <c r="D72" s="103">
        <v>0.15</v>
      </c>
      <c r="E72" s="103">
        <v>0.14000000000000001</v>
      </c>
      <c r="F72" s="103">
        <v>0.7</v>
      </c>
      <c r="G72" s="103">
        <v>0.5119999999999999</v>
      </c>
      <c r="H72" s="103">
        <v>0.6</v>
      </c>
      <c r="I72" s="103">
        <v>0.47302500000000003</v>
      </c>
    </row>
    <row r="73" spans="1:9" ht="15" x14ac:dyDescent="0.25">
      <c r="A73" s="114">
        <f t="shared" si="2"/>
        <v>1967</v>
      </c>
      <c r="B73" s="103">
        <v>0.77</v>
      </c>
      <c r="C73" s="103">
        <v>0.8</v>
      </c>
      <c r="D73" s="103">
        <v>0.15</v>
      </c>
      <c r="E73" s="103">
        <v>0.14000000000000001</v>
      </c>
      <c r="F73" s="103">
        <v>0.7</v>
      </c>
      <c r="G73" s="103">
        <v>0.5119999999999999</v>
      </c>
      <c r="H73" s="103">
        <v>0.6</v>
      </c>
      <c r="I73" s="103">
        <v>0.47302500000000003</v>
      </c>
    </row>
    <row r="74" spans="1:9" ht="15" x14ac:dyDescent="0.25">
      <c r="A74" s="114">
        <f t="shared" si="2"/>
        <v>1968</v>
      </c>
      <c r="B74" s="103">
        <v>0.77</v>
      </c>
      <c r="C74" s="103">
        <v>0.8</v>
      </c>
      <c r="D74" s="103">
        <v>0.15</v>
      </c>
      <c r="E74" s="103">
        <v>0.14000000000000001</v>
      </c>
      <c r="F74" s="103">
        <v>0.7</v>
      </c>
      <c r="G74" s="103">
        <v>0.5119999999999999</v>
      </c>
      <c r="H74" s="103">
        <v>0.6</v>
      </c>
      <c r="I74" s="103">
        <v>0.47302500000000003</v>
      </c>
    </row>
    <row r="75" spans="1:9" ht="15" x14ac:dyDescent="0.25">
      <c r="A75" s="114">
        <f t="shared" si="2"/>
        <v>1969</v>
      </c>
      <c r="B75" s="103">
        <v>0.77</v>
      </c>
      <c r="C75" s="103">
        <v>0.85</v>
      </c>
      <c r="D75" s="103">
        <v>0.15</v>
      </c>
      <c r="E75" s="103">
        <v>0.2</v>
      </c>
      <c r="F75" s="103">
        <v>0.7</v>
      </c>
      <c r="G75" s="103">
        <v>0.53400000000000003</v>
      </c>
      <c r="H75" s="103">
        <v>0.6</v>
      </c>
      <c r="I75" s="103">
        <v>0.47302500000000003</v>
      </c>
    </row>
    <row r="76" spans="1:9" ht="15" x14ac:dyDescent="0.25">
      <c r="A76" s="114">
        <f t="shared" si="2"/>
        <v>1970</v>
      </c>
      <c r="B76" s="103">
        <v>0.77</v>
      </c>
      <c r="C76" s="103">
        <v>0.85</v>
      </c>
      <c r="D76" s="103">
        <v>0.15</v>
      </c>
      <c r="E76" s="103">
        <v>0.2</v>
      </c>
      <c r="F76" s="103">
        <v>0.7</v>
      </c>
      <c r="G76" s="103">
        <v>0.53400000000000003</v>
      </c>
      <c r="H76" s="103">
        <v>0.6</v>
      </c>
      <c r="I76" s="103">
        <v>0.47302500000000003</v>
      </c>
    </row>
    <row r="77" spans="1:9" ht="15" x14ac:dyDescent="0.25">
      <c r="A77" s="114">
        <f t="shared" si="2"/>
        <v>1971</v>
      </c>
      <c r="B77" s="103">
        <v>0.77</v>
      </c>
      <c r="C77" s="103">
        <v>0.85</v>
      </c>
      <c r="D77" s="103">
        <v>0.15</v>
      </c>
      <c r="E77" s="103">
        <v>0.2</v>
      </c>
      <c r="F77" s="103">
        <v>0.7</v>
      </c>
      <c r="G77" s="103">
        <v>0.53400000000000003</v>
      </c>
      <c r="H77" s="103">
        <v>0.65</v>
      </c>
      <c r="I77" s="103">
        <v>0.47302500000000003</v>
      </c>
    </row>
    <row r="78" spans="1:9" ht="15" x14ac:dyDescent="0.25">
      <c r="A78" s="114">
        <f t="shared" si="2"/>
        <v>1972</v>
      </c>
      <c r="B78" s="103">
        <v>0.77</v>
      </c>
      <c r="C78" s="103">
        <v>0.75</v>
      </c>
      <c r="D78" s="103">
        <v>0.15</v>
      </c>
      <c r="E78" s="103">
        <v>0.2</v>
      </c>
      <c r="F78" s="103">
        <v>0.7</v>
      </c>
      <c r="G78" s="103">
        <v>0.51400000000000001</v>
      </c>
      <c r="H78" s="103">
        <v>0.65</v>
      </c>
      <c r="I78" s="103">
        <v>0.47302500000000003</v>
      </c>
    </row>
    <row r="79" spans="1:9" ht="15" x14ac:dyDescent="0.25">
      <c r="A79" s="114">
        <f t="shared" si="2"/>
        <v>1973</v>
      </c>
      <c r="B79" s="103">
        <v>0.77</v>
      </c>
      <c r="C79" s="103">
        <v>0.75</v>
      </c>
      <c r="D79" s="103">
        <v>0.15</v>
      </c>
      <c r="E79" s="103">
        <v>0.2</v>
      </c>
      <c r="F79" s="103">
        <v>0.7</v>
      </c>
      <c r="G79" s="103">
        <v>0.51400000000000001</v>
      </c>
      <c r="H79" s="103">
        <v>0.65</v>
      </c>
      <c r="I79" s="103">
        <v>0.31</v>
      </c>
    </row>
    <row r="80" spans="1:9" ht="15" x14ac:dyDescent="0.25">
      <c r="A80" s="114">
        <f t="shared" si="2"/>
        <v>1974</v>
      </c>
      <c r="B80" s="103">
        <v>0.77</v>
      </c>
      <c r="C80" s="103">
        <v>0.75</v>
      </c>
      <c r="D80" s="103">
        <v>0.35</v>
      </c>
      <c r="E80" s="103">
        <v>0.2</v>
      </c>
      <c r="F80" s="103">
        <v>0.7</v>
      </c>
      <c r="G80" s="103">
        <v>0.55400000000000005</v>
      </c>
      <c r="H80" s="103">
        <v>0.65</v>
      </c>
      <c r="I80" s="103">
        <v>0.31</v>
      </c>
    </row>
    <row r="81" spans="1:9" ht="15" x14ac:dyDescent="0.25">
      <c r="A81" s="114">
        <f t="shared" si="2"/>
        <v>1975</v>
      </c>
      <c r="B81" s="103">
        <v>0.77</v>
      </c>
      <c r="C81" s="103">
        <v>0.75</v>
      </c>
      <c r="D81" s="103">
        <v>0.35</v>
      </c>
      <c r="E81" s="103">
        <v>0.2</v>
      </c>
      <c r="F81" s="103">
        <v>0.75</v>
      </c>
      <c r="G81" s="103">
        <v>0.56400000000000006</v>
      </c>
      <c r="H81" s="103">
        <v>0.65</v>
      </c>
      <c r="I81" s="103">
        <v>0.31</v>
      </c>
    </row>
    <row r="82" spans="1:9" ht="15" x14ac:dyDescent="0.25">
      <c r="A82" s="114">
        <f t="shared" si="2"/>
        <v>1976</v>
      </c>
      <c r="B82" s="103">
        <v>0.77</v>
      </c>
      <c r="C82" s="103">
        <v>0.75</v>
      </c>
      <c r="D82" s="103">
        <v>0.35</v>
      </c>
      <c r="E82" s="103">
        <v>0.2</v>
      </c>
      <c r="F82" s="103">
        <v>0.75</v>
      </c>
      <c r="G82" s="103">
        <v>0.56400000000000006</v>
      </c>
      <c r="H82" s="103">
        <v>0.65</v>
      </c>
      <c r="I82" s="103">
        <v>0.31</v>
      </c>
    </row>
    <row r="83" spans="1:9" ht="15" x14ac:dyDescent="0.25">
      <c r="A83" s="114">
        <f t="shared" si="2"/>
        <v>1977</v>
      </c>
      <c r="B83" s="103">
        <v>0.7</v>
      </c>
      <c r="C83" s="103">
        <v>0.75</v>
      </c>
      <c r="D83" s="103">
        <v>0.35</v>
      </c>
      <c r="E83" s="103">
        <v>0.2</v>
      </c>
      <c r="F83" s="103">
        <v>0.75</v>
      </c>
      <c r="G83" s="103">
        <v>0.55000000000000004</v>
      </c>
      <c r="H83" s="103">
        <v>0.65</v>
      </c>
      <c r="I83" s="103">
        <v>0.31</v>
      </c>
    </row>
    <row r="84" spans="1:9" ht="15" x14ac:dyDescent="0.25">
      <c r="A84" s="114">
        <f t="shared" si="2"/>
        <v>1978</v>
      </c>
      <c r="B84" s="103">
        <v>0.7</v>
      </c>
      <c r="C84" s="103">
        <v>0.75</v>
      </c>
      <c r="D84" s="103">
        <v>0.35</v>
      </c>
      <c r="E84" s="103">
        <v>0.2</v>
      </c>
      <c r="F84" s="103">
        <v>0.75</v>
      </c>
      <c r="G84" s="103">
        <v>0.55000000000000004</v>
      </c>
      <c r="H84" s="103">
        <v>0.65</v>
      </c>
      <c r="I84" s="103">
        <v>0.31</v>
      </c>
    </row>
    <row r="85" spans="1:9" ht="15" x14ac:dyDescent="0.25">
      <c r="A85" s="114">
        <f t="shared" si="2"/>
        <v>1979</v>
      </c>
      <c r="B85" s="103">
        <v>0.7</v>
      </c>
      <c r="C85" s="103">
        <v>0.75</v>
      </c>
      <c r="D85" s="103">
        <v>0.35</v>
      </c>
      <c r="E85" s="103">
        <v>0.2</v>
      </c>
      <c r="F85" s="103">
        <v>0.75</v>
      </c>
      <c r="G85" s="103">
        <v>0.55000000000000004</v>
      </c>
      <c r="H85" s="103">
        <v>0.65</v>
      </c>
      <c r="I85" s="103">
        <v>0.31</v>
      </c>
    </row>
    <row r="86" spans="1:9" ht="15" x14ac:dyDescent="0.25">
      <c r="A86" s="114">
        <f t="shared" si="2"/>
        <v>1980</v>
      </c>
      <c r="B86" s="103">
        <v>0.7</v>
      </c>
      <c r="C86" s="103">
        <v>0.75</v>
      </c>
      <c r="D86" s="103">
        <v>0.35</v>
      </c>
      <c r="E86" s="103">
        <v>0.2</v>
      </c>
      <c r="F86" s="103">
        <v>0.75</v>
      </c>
      <c r="G86" s="103">
        <v>0.55000000000000004</v>
      </c>
      <c r="H86" s="103">
        <v>0.65</v>
      </c>
      <c r="I86" s="103">
        <v>0.31</v>
      </c>
    </row>
    <row r="87" spans="1:9" ht="15" x14ac:dyDescent="0.25">
      <c r="A87" s="114">
        <f t="shared" si="2"/>
        <v>1981</v>
      </c>
      <c r="B87" s="103">
        <v>0.7</v>
      </c>
      <c r="C87" s="103">
        <v>0.75</v>
      </c>
      <c r="D87" s="103">
        <v>0.35</v>
      </c>
      <c r="E87" s="103">
        <v>0.2</v>
      </c>
      <c r="F87" s="103">
        <v>0.75</v>
      </c>
      <c r="G87" s="103">
        <v>0.55000000000000004</v>
      </c>
      <c r="H87" s="103">
        <v>0.65</v>
      </c>
      <c r="I87" s="103">
        <v>0.31</v>
      </c>
    </row>
    <row r="88" spans="1:9" ht="15" x14ac:dyDescent="0.25">
      <c r="A88" s="114">
        <f t="shared" si="2"/>
        <v>1982</v>
      </c>
      <c r="B88" s="103">
        <v>0.65</v>
      </c>
      <c r="C88" s="103">
        <v>0.75</v>
      </c>
      <c r="D88" s="103">
        <v>0.35</v>
      </c>
      <c r="E88" s="103">
        <v>0.2</v>
      </c>
      <c r="F88" s="103">
        <v>0.75</v>
      </c>
      <c r="G88" s="103">
        <v>0.54</v>
      </c>
      <c r="H88" s="103">
        <v>0.65</v>
      </c>
      <c r="I88" s="103">
        <v>0.31</v>
      </c>
    </row>
    <row r="89" spans="1:9" ht="15" x14ac:dyDescent="0.25">
      <c r="A89" s="114">
        <f t="shared" si="2"/>
        <v>1983</v>
      </c>
      <c r="B89" s="103">
        <v>0.6</v>
      </c>
      <c r="C89" s="103">
        <v>0.75</v>
      </c>
      <c r="D89" s="103">
        <v>0.35</v>
      </c>
      <c r="E89" s="103">
        <v>0.2</v>
      </c>
      <c r="F89" s="103">
        <v>0.75</v>
      </c>
      <c r="G89" s="103">
        <v>0.53</v>
      </c>
      <c r="H89" s="103">
        <v>0.7</v>
      </c>
      <c r="I89" s="103">
        <v>0.31</v>
      </c>
    </row>
    <row r="90" spans="1:9" ht="15" x14ac:dyDescent="0.25">
      <c r="A90" s="114">
        <f t="shared" si="2"/>
        <v>1984</v>
      </c>
      <c r="B90" s="103">
        <v>0.55000000000000004</v>
      </c>
      <c r="C90" s="103">
        <v>0.6</v>
      </c>
      <c r="D90" s="103">
        <v>0.35</v>
      </c>
      <c r="E90" s="103">
        <v>0.4</v>
      </c>
      <c r="F90" s="103">
        <v>0.75</v>
      </c>
      <c r="G90" s="103">
        <v>0.53</v>
      </c>
      <c r="H90" s="103">
        <v>0.7</v>
      </c>
      <c r="I90" s="103">
        <v>0.31</v>
      </c>
    </row>
    <row r="91" spans="1:9" ht="15" x14ac:dyDescent="0.25">
      <c r="A91" s="114">
        <f t="shared" si="2"/>
        <v>1985</v>
      </c>
      <c r="B91" s="103">
        <v>0.55000000000000004</v>
      </c>
      <c r="C91" s="103">
        <v>0.6</v>
      </c>
      <c r="D91" s="103">
        <v>0.35</v>
      </c>
      <c r="E91" s="103">
        <v>0.4</v>
      </c>
      <c r="F91" s="103">
        <v>0.75</v>
      </c>
      <c r="G91" s="103">
        <v>0.53</v>
      </c>
      <c r="H91" s="103">
        <v>0.7</v>
      </c>
      <c r="I91" s="103">
        <v>0.31</v>
      </c>
    </row>
    <row r="92" spans="1:9" ht="15" x14ac:dyDescent="0.25">
      <c r="A92" s="114">
        <f t="shared" si="2"/>
        <v>1986</v>
      </c>
      <c r="B92" s="103">
        <v>0.55000000000000004</v>
      </c>
      <c r="C92" s="103">
        <v>0.6</v>
      </c>
      <c r="D92" s="103">
        <v>0.35</v>
      </c>
      <c r="E92" s="103">
        <v>0.4</v>
      </c>
      <c r="F92" s="103">
        <v>0.75</v>
      </c>
      <c r="G92" s="103">
        <v>0.53</v>
      </c>
      <c r="H92" s="103">
        <v>0.7</v>
      </c>
      <c r="I92" s="103">
        <v>0.31</v>
      </c>
    </row>
    <row r="93" spans="1:9" ht="15" x14ac:dyDescent="0.25">
      <c r="A93" s="114">
        <f t="shared" si="2"/>
        <v>1987</v>
      </c>
      <c r="B93" s="103">
        <v>0.55000000000000004</v>
      </c>
      <c r="C93" s="103">
        <v>0.6</v>
      </c>
      <c r="D93" s="103">
        <v>0.35</v>
      </c>
      <c r="E93" s="103">
        <v>0.4</v>
      </c>
      <c r="F93" s="103">
        <v>0.75</v>
      </c>
      <c r="G93" s="103">
        <v>0.53</v>
      </c>
      <c r="H93" s="103">
        <v>0.6</v>
      </c>
      <c r="I93" s="103">
        <v>0.31</v>
      </c>
    </row>
    <row r="94" spans="1:9" ht="15" x14ac:dyDescent="0.25">
      <c r="A94" s="114">
        <f t="shared" si="2"/>
        <v>1988</v>
      </c>
      <c r="B94" s="103">
        <v>0.55000000000000004</v>
      </c>
      <c r="C94" s="103">
        <v>0.41</v>
      </c>
      <c r="D94" s="103">
        <v>0.35</v>
      </c>
      <c r="E94" s="103">
        <v>0.4</v>
      </c>
      <c r="F94" s="103">
        <v>0.7</v>
      </c>
      <c r="G94" s="103">
        <v>0.48200000000000004</v>
      </c>
      <c r="H94" s="103">
        <v>0.6</v>
      </c>
      <c r="I94" s="103">
        <v>0.31</v>
      </c>
    </row>
    <row r="95" spans="1:9" ht="15" x14ac:dyDescent="0.25">
      <c r="A95" s="114">
        <f t="shared" si="2"/>
        <v>1989</v>
      </c>
      <c r="B95" s="103">
        <v>0.55000000000000004</v>
      </c>
      <c r="C95" s="103">
        <v>0.41</v>
      </c>
      <c r="D95" s="103">
        <v>0.35</v>
      </c>
      <c r="E95" s="103">
        <v>0.4</v>
      </c>
      <c r="F95" s="103">
        <v>0.7</v>
      </c>
      <c r="G95" s="103">
        <v>0.48200000000000004</v>
      </c>
      <c r="H95" s="103">
        <v>0.6</v>
      </c>
      <c r="I95" s="103">
        <v>0.31</v>
      </c>
    </row>
    <row r="96" spans="1:9" ht="15" x14ac:dyDescent="0.25">
      <c r="A96" s="114">
        <f t="shared" si="2"/>
        <v>1990</v>
      </c>
      <c r="B96" s="103">
        <v>0.55000000000000004</v>
      </c>
      <c r="C96" s="103">
        <v>0.41</v>
      </c>
      <c r="D96" s="103">
        <v>0.35</v>
      </c>
      <c r="E96" s="103">
        <v>0.4</v>
      </c>
      <c r="F96" s="103">
        <v>0.7</v>
      </c>
      <c r="G96" s="103">
        <v>0.48200000000000004</v>
      </c>
      <c r="H96" s="103">
        <v>0.6</v>
      </c>
      <c r="I96" s="103">
        <v>0.31</v>
      </c>
    </row>
    <row r="97" spans="1:9" ht="15" x14ac:dyDescent="0.25">
      <c r="A97" s="114">
        <f t="shared" si="2"/>
        <v>1991</v>
      </c>
      <c r="B97" s="103">
        <v>0.55000000000000004</v>
      </c>
      <c r="C97" s="103">
        <v>0.41</v>
      </c>
      <c r="D97" s="103">
        <v>0.35</v>
      </c>
      <c r="E97" s="103">
        <v>0.4</v>
      </c>
      <c r="F97" s="103">
        <v>0.7</v>
      </c>
      <c r="G97" s="103">
        <v>0.48200000000000004</v>
      </c>
      <c r="H97" s="103">
        <v>0.6</v>
      </c>
      <c r="I97" s="103">
        <v>0.27</v>
      </c>
    </row>
    <row r="98" spans="1:9" ht="15" x14ac:dyDescent="0.25">
      <c r="A98" s="114">
        <f t="shared" si="2"/>
        <v>1992</v>
      </c>
      <c r="B98" s="103">
        <v>0.55000000000000004</v>
      </c>
      <c r="C98" s="103">
        <v>0.41</v>
      </c>
      <c r="D98" s="103">
        <v>0.35</v>
      </c>
      <c r="E98" s="103">
        <v>0.4</v>
      </c>
      <c r="F98" s="103">
        <v>0.7</v>
      </c>
      <c r="G98" s="103">
        <v>0.48200000000000004</v>
      </c>
      <c r="H98" s="103">
        <v>0.3</v>
      </c>
      <c r="I98" s="103">
        <v>0.27</v>
      </c>
    </row>
    <row r="99" spans="1:9" ht="15" x14ac:dyDescent="0.25">
      <c r="A99" s="114">
        <f t="shared" si="2"/>
        <v>1993</v>
      </c>
      <c r="B99" s="103">
        <v>0.55000000000000004</v>
      </c>
      <c r="C99" s="103">
        <v>0.41</v>
      </c>
      <c r="D99" s="103">
        <v>0.35</v>
      </c>
      <c r="E99" s="103">
        <v>0.4</v>
      </c>
      <c r="F99" s="103">
        <v>0.7</v>
      </c>
      <c r="G99" s="103">
        <v>0.48200000000000004</v>
      </c>
      <c r="H99" s="103">
        <v>0.3</v>
      </c>
      <c r="I99" s="103">
        <v>0.27</v>
      </c>
    </row>
    <row r="100" spans="1:9" ht="15" x14ac:dyDescent="0.25">
      <c r="A100" s="114">
        <f t="shared" si="2"/>
        <v>1994</v>
      </c>
      <c r="B100" s="103">
        <v>0.55000000000000004</v>
      </c>
      <c r="C100" s="103">
        <v>0.41</v>
      </c>
      <c r="D100" s="103">
        <v>0.35</v>
      </c>
      <c r="E100" s="103">
        <v>0.4</v>
      </c>
      <c r="F100" s="103">
        <v>0.7</v>
      </c>
      <c r="G100" s="103">
        <v>0.48200000000000004</v>
      </c>
      <c r="H100" s="103">
        <v>0.3</v>
      </c>
      <c r="I100" s="103">
        <v>0.27</v>
      </c>
    </row>
    <row r="101" spans="1:9" ht="15" x14ac:dyDescent="0.25">
      <c r="A101" s="114">
        <f t="shared" si="2"/>
        <v>1995</v>
      </c>
      <c r="B101" s="103">
        <v>0.55000000000000004</v>
      </c>
      <c r="C101" s="103">
        <v>0.41</v>
      </c>
      <c r="D101" s="103">
        <v>0.35</v>
      </c>
      <c r="E101" s="103">
        <v>0.4</v>
      </c>
      <c r="F101" s="103">
        <v>0.7</v>
      </c>
      <c r="G101" s="103">
        <v>0.48200000000000004</v>
      </c>
      <c r="H101" s="103">
        <v>0.3</v>
      </c>
      <c r="I101" s="103">
        <v>0.27</v>
      </c>
    </row>
    <row r="102" spans="1:9" ht="15" x14ac:dyDescent="0.25">
      <c r="A102" s="114">
        <f t="shared" si="2"/>
        <v>1996</v>
      </c>
      <c r="B102" s="103">
        <v>0.55000000000000004</v>
      </c>
      <c r="C102" s="103">
        <v>0.41</v>
      </c>
      <c r="D102" s="103">
        <v>0.3</v>
      </c>
      <c r="E102" s="103">
        <v>0.4</v>
      </c>
      <c r="F102" s="103">
        <v>0.7</v>
      </c>
      <c r="G102" s="103">
        <v>0.47200000000000009</v>
      </c>
      <c r="H102" s="103">
        <v>0.3</v>
      </c>
      <c r="I102" s="103">
        <v>0.27</v>
      </c>
    </row>
    <row r="103" spans="1:9" ht="15" x14ac:dyDescent="0.25">
      <c r="A103" s="114">
        <f t="shared" ref="A103:A124" si="3">A102+1</f>
        <v>1997</v>
      </c>
      <c r="B103" s="103">
        <v>0.55000000000000004</v>
      </c>
      <c r="C103" s="103">
        <v>0.41</v>
      </c>
      <c r="D103" s="103">
        <v>0.3</v>
      </c>
      <c r="E103" s="103">
        <v>0.4</v>
      </c>
      <c r="F103" s="103">
        <v>0.7</v>
      </c>
      <c r="G103" s="103">
        <v>0.47200000000000009</v>
      </c>
      <c r="H103" s="103">
        <v>0.3</v>
      </c>
      <c r="I103" s="103">
        <v>0.27</v>
      </c>
    </row>
    <row r="104" spans="1:9" ht="15" x14ac:dyDescent="0.25">
      <c r="A104" s="114">
        <f t="shared" si="3"/>
        <v>1998</v>
      </c>
      <c r="B104" s="103">
        <v>0.55000000000000004</v>
      </c>
      <c r="C104" s="103">
        <v>0.41</v>
      </c>
      <c r="D104" s="103">
        <v>0.3</v>
      </c>
      <c r="E104" s="103">
        <v>0.4</v>
      </c>
      <c r="F104" s="103">
        <v>0.7</v>
      </c>
      <c r="G104" s="103">
        <v>0.47200000000000009</v>
      </c>
      <c r="H104" s="103">
        <v>0.3</v>
      </c>
      <c r="I104" s="103">
        <v>0.27</v>
      </c>
    </row>
    <row r="105" spans="1:9" ht="15" x14ac:dyDescent="0.25">
      <c r="A105" s="114">
        <f t="shared" si="3"/>
        <v>1999</v>
      </c>
      <c r="B105" s="103">
        <v>0.55000000000000004</v>
      </c>
      <c r="C105" s="103">
        <v>0.41</v>
      </c>
      <c r="D105" s="103">
        <v>0.3</v>
      </c>
      <c r="E105" s="103">
        <v>0.4</v>
      </c>
      <c r="F105" s="103">
        <v>0.7</v>
      </c>
      <c r="G105" s="103">
        <v>0.47200000000000009</v>
      </c>
      <c r="H105" s="103">
        <v>0.3</v>
      </c>
      <c r="I105" s="103">
        <v>0.27</v>
      </c>
    </row>
    <row r="106" spans="1:9" ht="15" x14ac:dyDescent="0.25">
      <c r="A106" s="114">
        <f t="shared" si="3"/>
        <v>2000</v>
      </c>
      <c r="B106" s="103">
        <v>0.55000000000000004</v>
      </c>
      <c r="C106" s="103">
        <v>0.41</v>
      </c>
      <c r="D106" s="103">
        <v>0.3</v>
      </c>
      <c r="E106" s="103">
        <v>0.4</v>
      </c>
      <c r="F106" s="103">
        <v>0.7</v>
      </c>
      <c r="G106" s="103">
        <v>0.47200000000000009</v>
      </c>
      <c r="H106" s="103">
        <v>0.3</v>
      </c>
      <c r="I106" s="103">
        <v>0.27</v>
      </c>
    </row>
    <row r="107" spans="1:9" ht="15" x14ac:dyDescent="0.25">
      <c r="A107" s="114">
        <f t="shared" si="3"/>
        <v>2001</v>
      </c>
      <c r="B107" s="103">
        <v>0.55000000000000004</v>
      </c>
      <c r="C107" s="103">
        <v>0.41</v>
      </c>
      <c r="D107" s="103">
        <v>0.3</v>
      </c>
      <c r="E107" s="103">
        <v>0.4</v>
      </c>
      <c r="F107" s="103">
        <v>0.7</v>
      </c>
      <c r="G107" s="103">
        <v>0.47200000000000009</v>
      </c>
      <c r="H107" s="103">
        <v>0.3</v>
      </c>
      <c r="I107" s="103">
        <v>0</v>
      </c>
    </row>
    <row r="108" spans="1:9" ht="15" x14ac:dyDescent="0.25">
      <c r="A108" s="114">
        <f t="shared" si="3"/>
        <v>2002</v>
      </c>
      <c r="B108" s="103">
        <v>0.5</v>
      </c>
      <c r="C108" s="103">
        <v>0.41</v>
      </c>
      <c r="D108" s="103">
        <v>0.3</v>
      </c>
      <c r="E108" s="103">
        <v>0.4</v>
      </c>
      <c r="F108" s="103">
        <v>0.7</v>
      </c>
      <c r="G108" s="103">
        <v>0.46199999999999991</v>
      </c>
      <c r="H108" s="103">
        <v>0.3</v>
      </c>
      <c r="I108" s="103">
        <v>0</v>
      </c>
    </row>
    <row r="109" spans="1:9" ht="15" x14ac:dyDescent="0.25">
      <c r="A109" s="114">
        <f t="shared" si="3"/>
        <v>2003</v>
      </c>
      <c r="B109" s="103">
        <v>0.49</v>
      </c>
      <c r="C109" s="103">
        <v>0.41</v>
      </c>
      <c r="D109" s="103">
        <v>0.3</v>
      </c>
      <c r="E109" s="103">
        <v>0.4</v>
      </c>
      <c r="F109" s="103">
        <v>0.5</v>
      </c>
      <c r="G109" s="103">
        <v>0.42000000000000004</v>
      </c>
      <c r="H109" s="103">
        <v>0.3</v>
      </c>
      <c r="I109" s="103">
        <v>0</v>
      </c>
    </row>
    <row r="110" spans="1:9" ht="15" x14ac:dyDescent="0.25">
      <c r="A110" s="114">
        <f t="shared" si="3"/>
        <v>2004</v>
      </c>
      <c r="B110" s="103">
        <v>0.48</v>
      </c>
      <c r="C110" s="103">
        <v>0.41</v>
      </c>
      <c r="D110" s="103">
        <v>0.3</v>
      </c>
      <c r="E110" s="103">
        <v>0.4</v>
      </c>
      <c r="F110" s="103">
        <v>0.5</v>
      </c>
      <c r="G110" s="103">
        <v>0.41799999999999998</v>
      </c>
      <c r="H110" s="103">
        <v>0.3</v>
      </c>
      <c r="I110" s="103">
        <v>0</v>
      </c>
    </row>
    <row r="111" spans="1:9" ht="15" x14ac:dyDescent="0.25">
      <c r="A111" s="114">
        <f t="shared" si="3"/>
        <v>2005</v>
      </c>
      <c r="B111" s="103">
        <v>0.47</v>
      </c>
      <c r="C111" s="103">
        <v>0.41</v>
      </c>
      <c r="D111" s="103">
        <v>0.3</v>
      </c>
      <c r="E111" s="103">
        <v>0.4</v>
      </c>
      <c r="F111" s="103">
        <v>0.5</v>
      </c>
      <c r="G111" s="103">
        <v>0.41600000000000004</v>
      </c>
      <c r="H111" s="103">
        <v>0</v>
      </c>
      <c r="I111" s="103">
        <v>0</v>
      </c>
    </row>
    <row r="112" spans="1:9" ht="15" x14ac:dyDescent="0.25">
      <c r="A112" s="114">
        <f t="shared" si="3"/>
        <v>2006</v>
      </c>
      <c r="B112" s="103">
        <v>0.46</v>
      </c>
      <c r="C112" s="103">
        <v>0.41</v>
      </c>
      <c r="D112" s="103">
        <v>0.3</v>
      </c>
      <c r="E112" s="103">
        <v>0.4</v>
      </c>
      <c r="F112" s="103">
        <v>0.5</v>
      </c>
      <c r="G112" s="103">
        <v>0.41399999999999998</v>
      </c>
      <c r="H112" s="103">
        <v>0</v>
      </c>
      <c r="I112" s="103">
        <v>0</v>
      </c>
    </row>
    <row r="113" spans="1:9" ht="15" x14ac:dyDescent="0.25">
      <c r="A113" s="114">
        <f t="shared" si="3"/>
        <v>2007</v>
      </c>
      <c r="B113" s="103">
        <v>0.45</v>
      </c>
      <c r="C113" s="103">
        <v>0.41</v>
      </c>
      <c r="D113" s="103">
        <v>0.3</v>
      </c>
      <c r="E113" s="103">
        <v>0.4</v>
      </c>
      <c r="F113" s="103">
        <v>0.5</v>
      </c>
      <c r="G113" s="103">
        <v>0.41200000000000003</v>
      </c>
      <c r="H113" s="103">
        <v>0</v>
      </c>
      <c r="I113" s="103">
        <v>0.04</v>
      </c>
    </row>
    <row r="114" spans="1:9" ht="15" x14ac:dyDescent="0.25">
      <c r="A114" s="114">
        <f t="shared" si="3"/>
        <v>2008</v>
      </c>
      <c r="B114" s="103">
        <v>0.45</v>
      </c>
      <c r="C114" s="103">
        <v>0.41</v>
      </c>
      <c r="D114" s="103">
        <v>0.3</v>
      </c>
      <c r="E114" s="103">
        <v>0.4</v>
      </c>
      <c r="F114" s="103">
        <v>0.5</v>
      </c>
      <c r="G114" s="103">
        <v>0.41200000000000003</v>
      </c>
      <c r="H114" s="103">
        <v>0</v>
      </c>
      <c r="I114" s="103">
        <v>0.04</v>
      </c>
    </row>
    <row r="115" spans="1:9" ht="15" x14ac:dyDescent="0.25">
      <c r="A115" s="114">
        <f t="shared" si="3"/>
        <v>2009</v>
      </c>
      <c r="B115" s="103">
        <v>0.45</v>
      </c>
      <c r="C115" s="103">
        <v>0.41</v>
      </c>
      <c r="D115" s="103">
        <v>0.3</v>
      </c>
      <c r="E115" s="103">
        <v>0.4</v>
      </c>
      <c r="F115" s="103">
        <v>0.5</v>
      </c>
      <c r="G115" s="103">
        <v>0.41200000000000003</v>
      </c>
      <c r="H115" s="103">
        <v>0</v>
      </c>
      <c r="I115" s="103">
        <v>0.04</v>
      </c>
    </row>
    <row r="116" spans="1:9" ht="15" x14ac:dyDescent="0.25">
      <c r="A116" s="114">
        <f t="shared" si="3"/>
        <v>2010</v>
      </c>
      <c r="B116" s="103">
        <v>0.35</v>
      </c>
      <c r="C116" s="103">
        <v>0.41</v>
      </c>
      <c r="D116" s="103">
        <v>0.3</v>
      </c>
      <c r="E116" s="103">
        <v>0.4</v>
      </c>
      <c r="F116" s="103">
        <v>0.5</v>
      </c>
      <c r="G116" s="103">
        <v>0.39200000000000002</v>
      </c>
      <c r="H116" s="103">
        <v>0</v>
      </c>
      <c r="I116" s="103">
        <v>0.04</v>
      </c>
    </row>
    <row r="117" spans="1:9" ht="15" x14ac:dyDescent="0.25">
      <c r="A117" s="114">
        <f t="shared" si="3"/>
        <v>2011</v>
      </c>
      <c r="B117" s="103">
        <v>0.35</v>
      </c>
      <c r="C117" s="103">
        <v>0.41</v>
      </c>
      <c r="D117" s="103">
        <v>0.3</v>
      </c>
      <c r="E117" s="103">
        <v>0.45</v>
      </c>
      <c r="F117" s="103">
        <v>0.5</v>
      </c>
      <c r="G117" s="103">
        <v>0.40199999999999997</v>
      </c>
      <c r="H117" s="103">
        <v>0</v>
      </c>
      <c r="I117" s="103">
        <v>0.04</v>
      </c>
    </row>
    <row r="118" spans="1:9" ht="15" x14ac:dyDescent="0.25">
      <c r="A118" s="114">
        <f t="shared" si="3"/>
        <v>2012</v>
      </c>
      <c r="B118" s="103">
        <v>0.4</v>
      </c>
      <c r="C118" s="103">
        <v>0.41</v>
      </c>
      <c r="D118" s="103">
        <v>0.3</v>
      </c>
      <c r="E118" s="103">
        <v>0.45</v>
      </c>
      <c r="F118" s="103">
        <v>0.5</v>
      </c>
      <c r="G118" s="103">
        <v>0.41200000000000003</v>
      </c>
      <c r="H118" s="103">
        <v>0</v>
      </c>
      <c r="I118" s="103">
        <v>0.04</v>
      </c>
    </row>
    <row r="119" spans="1:9" ht="15" x14ac:dyDescent="0.25">
      <c r="A119" s="114">
        <f t="shared" si="3"/>
        <v>2013</v>
      </c>
      <c r="B119" s="103">
        <v>0.4</v>
      </c>
      <c r="C119" s="103">
        <v>0.41</v>
      </c>
      <c r="D119" s="103">
        <v>0.3</v>
      </c>
      <c r="E119" s="103">
        <v>0.45</v>
      </c>
      <c r="F119" s="103">
        <v>0.5</v>
      </c>
      <c r="G119" s="103">
        <v>0.41200000000000003</v>
      </c>
      <c r="H119" s="103">
        <v>0</v>
      </c>
      <c r="I119" s="103">
        <v>0.04</v>
      </c>
    </row>
    <row r="120" spans="1:9" ht="16.05" customHeight="1" x14ac:dyDescent="0.25">
      <c r="A120" s="114">
        <f t="shared" si="3"/>
        <v>2014</v>
      </c>
      <c r="B120" s="103">
        <v>0.4</v>
      </c>
      <c r="C120" s="103">
        <v>0.41</v>
      </c>
      <c r="D120" s="103">
        <v>0.3</v>
      </c>
      <c r="E120" s="103">
        <v>0.45</v>
      </c>
      <c r="F120" s="103">
        <v>0.5</v>
      </c>
      <c r="G120" s="103">
        <v>0.41200000000000003</v>
      </c>
      <c r="H120" s="103">
        <v>0</v>
      </c>
      <c r="I120" s="103">
        <v>0.04</v>
      </c>
    </row>
    <row r="121" spans="1:9" ht="15" x14ac:dyDescent="0.25">
      <c r="A121" s="114">
        <f t="shared" si="3"/>
        <v>2015</v>
      </c>
      <c r="B121" s="103">
        <v>0.4</v>
      </c>
      <c r="C121" s="103">
        <v>0.41</v>
      </c>
      <c r="D121" s="103">
        <v>0.3</v>
      </c>
      <c r="E121" s="103">
        <v>0.45</v>
      </c>
      <c r="F121" s="103">
        <v>0.55000000000000004</v>
      </c>
      <c r="G121" s="103">
        <v>0.42200000000000004</v>
      </c>
      <c r="H121" s="103">
        <v>0</v>
      </c>
      <c r="I121" s="103">
        <v>0.04</v>
      </c>
    </row>
    <row r="122" spans="1:9" ht="15" x14ac:dyDescent="0.25">
      <c r="A122" s="114">
        <f t="shared" si="3"/>
        <v>2016</v>
      </c>
      <c r="B122" s="103">
        <v>0.4</v>
      </c>
      <c r="C122" s="103">
        <v>0.41</v>
      </c>
      <c r="D122" s="103">
        <v>0.3</v>
      </c>
      <c r="E122" s="103">
        <v>0.45</v>
      </c>
      <c r="F122" s="103">
        <v>0.55000000000000004</v>
      </c>
      <c r="G122" s="103">
        <v>0.42200000000000004</v>
      </c>
      <c r="H122" s="103">
        <v>0</v>
      </c>
      <c r="I122" s="103">
        <v>0.04</v>
      </c>
    </row>
    <row r="123" spans="1:9" ht="15" x14ac:dyDescent="0.25">
      <c r="A123" s="114">
        <f t="shared" si="3"/>
        <v>2017</v>
      </c>
      <c r="B123" s="103">
        <v>0.4</v>
      </c>
      <c r="C123" s="103">
        <v>0.41</v>
      </c>
      <c r="D123" s="103">
        <v>0.3</v>
      </c>
      <c r="E123" s="103">
        <v>0.45</v>
      </c>
      <c r="F123" s="103">
        <v>0.55000000000000004</v>
      </c>
      <c r="G123" s="103">
        <v>0.42200000000000004</v>
      </c>
      <c r="H123" s="103">
        <v>0</v>
      </c>
      <c r="I123" s="103">
        <v>0.04</v>
      </c>
    </row>
    <row r="124" spans="1:9" ht="15.6" thickBot="1" x14ac:dyDescent="0.3">
      <c r="A124" s="113">
        <f t="shared" si="3"/>
        <v>2018</v>
      </c>
      <c r="B124" s="112">
        <v>0.4</v>
      </c>
      <c r="C124" s="112">
        <v>0.41</v>
      </c>
      <c r="D124" s="112">
        <v>0.3</v>
      </c>
      <c r="E124" s="112">
        <v>0.45</v>
      </c>
      <c r="F124" s="112">
        <v>0.55000000000000004</v>
      </c>
      <c r="G124" s="103">
        <v>0.42200000000000004</v>
      </c>
      <c r="H124" s="112">
        <v>0</v>
      </c>
      <c r="I124" s="112">
        <v>0.04</v>
      </c>
    </row>
    <row r="125" spans="1:9" ht="15" x14ac:dyDescent="0.25">
      <c r="A125" s="87">
        <v>2019</v>
      </c>
      <c r="B125" s="78">
        <v>0.4</v>
      </c>
      <c r="C125" s="78">
        <v>0.41</v>
      </c>
      <c r="D125" s="78">
        <v>0.3</v>
      </c>
      <c r="E125" s="78">
        <v>0.45</v>
      </c>
      <c r="F125" s="78">
        <v>0.55000000000000004</v>
      </c>
      <c r="G125" s="103">
        <v>0.42200000000000004</v>
      </c>
      <c r="H125" s="78">
        <v>0</v>
      </c>
      <c r="I125" s="78">
        <v>0.04</v>
      </c>
    </row>
    <row r="126" spans="1:9" ht="15.6" thickBot="1" x14ac:dyDescent="0.3">
      <c r="A126" s="87">
        <v>2020</v>
      </c>
      <c r="B126" s="78">
        <v>0.4</v>
      </c>
      <c r="C126" s="78">
        <v>0.41</v>
      </c>
      <c r="D126" s="78">
        <v>0.3</v>
      </c>
      <c r="E126" s="78">
        <v>0.45</v>
      </c>
      <c r="F126" s="78">
        <v>0.55000000000000004</v>
      </c>
      <c r="G126" s="103">
        <v>0.42200000000000004</v>
      </c>
      <c r="H126" s="78">
        <v>0</v>
      </c>
      <c r="I126" s="78">
        <v>0.04</v>
      </c>
    </row>
    <row r="127" spans="1:9" ht="15.6" thickTop="1" x14ac:dyDescent="0.25">
      <c r="A127" s="102" t="s">
        <v>140</v>
      </c>
      <c r="B127" s="100">
        <f t="shared" ref="B127:I127" si="4">AVERAGE(B5:B37)</f>
        <v>0.12179593750000002</v>
      </c>
      <c r="C127" s="100">
        <f t="shared" si="4"/>
        <v>0.25031250000000005</v>
      </c>
      <c r="D127" s="100">
        <f t="shared" si="4"/>
        <v>7.9687499999999967E-2</v>
      </c>
      <c r="E127" s="100">
        <f t="shared" si="4"/>
        <v>0.14828124999999998</v>
      </c>
      <c r="F127" s="100">
        <f t="shared" si="4"/>
        <v>9.3750000000000014E-2</v>
      </c>
      <c r="G127" s="101">
        <f t="shared" si="4"/>
        <v>0.13876543750000001</v>
      </c>
      <c r="H127" s="100">
        <f t="shared" si="4"/>
        <v>4.9687500000000009E-2</v>
      </c>
      <c r="I127" s="100">
        <f t="shared" si="4"/>
        <v>6.3125000000000014E-2</v>
      </c>
    </row>
    <row r="128" spans="1:9" ht="15" x14ac:dyDescent="0.25">
      <c r="A128" s="77" t="s">
        <v>139</v>
      </c>
      <c r="B128" s="78">
        <f>AVERAGE(B39:B84)</f>
        <v>0.74530782608695656</v>
      </c>
      <c r="C128" s="78">
        <f t="shared" ref="C128:I128" si="5">AVERAGE(C38:C86)</f>
        <v>0.72448979591836782</v>
      </c>
      <c r="D128" s="78">
        <f t="shared" si="5"/>
        <v>0.22959183673469394</v>
      </c>
      <c r="E128" s="78">
        <f t="shared" si="5"/>
        <v>0.2153061224489794</v>
      </c>
      <c r="F128" s="78">
        <f t="shared" si="5"/>
        <v>0.63836734693877528</v>
      </c>
      <c r="G128" s="80">
        <f t="shared" si="5"/>
        <v>0.50861220408163266</v>
      </c>
      <c r="H128" s="78">
        <f t="shared" si="5"/>
        <v>0.47469387755101999</v>
      </c>
      <c r="I128" s="78">
        <f t="shared" si="5"/>
        <v>0.34054693877551007</v>
      </c>
    </row>
    <row r="129" spans="1:9" ht="15.6" thickBot="1" x14ac:dyDescent="0.3">
      <c r="A129" s="84" t="s">
        <v>181</v>
      </c>
      <c r="B129" s="85">
        <f>AVERAGE(B87:B126)</f>
        <v>0.49749999999999978</v>
      </c>
      <c r="C129" s="85">
        <f t="shared" ref="C129:I129" si="6">AVERAGE(C87:C126)</f>
        <v>0.45450000000000007</v>
      </c>
      <c r="D129" s="85">
        <f t="shared" si="6"/>
        <v>0.3187500000000002</v>
      </c>
      <c r="E129" s="85">
        <f t="shared" si="6"/>
        <v>0.39749999999999996</v>
      </c>
      <c r="F129" s="85">
        <f t="shared" si="6"/>
        <v>0.62624999999999997</v>
      </c>
      <c r="G129" s="85">
        <f t="shared" si="6"/>
        <v>0.45890000000000014</v>
      </c>
      <c r="H129" s="85">
        <f t="shared" si="6"/>
        <v>0.27500000000000013</v>
      </c>
      <c r="I129" s="85">
        <f t="shared" si="6"/>
        <v>0.15899999999999995</v>
      </c>
    </row>
    <row r="130" spans="1:9" ht="15.6" thickTop="1" x14ac:dyDescent="0.25">
      <c r="A130" s="87"/>
      <c r="B130" s="78"/>
      <c r="C130" s="78"/>
      <c r="D130" s="78"/>
      <c r="E130" s="78"/>
      <c r="F130" s="78"/>
    </row>
    <row r="131" spans="1:9" x14ac:dyDescent="0.25">
      <c r="D131" s="98"/>
    </row>
    <row r="132" spans="1:9" x14ac:dyDescent="0.25">
      <c r="D132" s="98"/>
    </row>
    <row r="133" spans="1:9" x14ac:dyDescent="0.25">
      <c r="D133" s="98"/>
    </row>
    <row r="134" spans="1:9" x14ac:dyDescent="0.25">
      <c r="D134" s="98"/>
    </row>
    <row r="135" spans="1:9" x14ac:dyDescent="0.25">
      <c r="D135" s="98"/>
    </row>
    <row r="136" spans="1:9" x14ac:dyDescent="0.25">
      <c r="D136" s="98"/>
    </row>
    <row r="137" spans="1:9" x14ac:dyDescent="0.25">
      <c r="D137" s="98"/>
    </row>
    <row r="138" spans="1:9" x14ac:dyDescent="0.25">
      <c r="D138" s="98"/>
    </row>
    <row r="139" spans="1:9" x14ac:dyDescent="0.25">
      <c r="D139" s="98"/>
    </row>
    <row r="140" spans="1:9" x14ac:dyDescent="0.25">
      <c r="D140" s="98"/>
    </row>
    <row r="141" spans="1:9" x14ac:dyDescent="0.25">
      <c r="D141" s="98"/>
    </row>
    <row r="142" spans="1:9" x14ac:dyDescent="0.25">
      <c r="D142" s="98"/>
    </row>
    <row r="143" spans="1:9" x14ac:dyDescent="0.25">
      <c r="D143" s="98"/>
    </row>
    <row r="144" spans="1:9" x14ac:dyDescent="0.25">
      <c r="D144" s="98"/>
    </row>
    <row r="145" spans="4:4" x14ac:dyDescent="0.25">
      <c r="D145" s="98"/>
    </row>
    <row r="146" spans="4:4" x14ac:dyDescent="0.25">
      <c r="D146" s="98"/>
    </row>
    <row r="147" spans="4:4" x14ac:dyDescent="0.25">
      <c r="D147" s="98"/>
    </row>
    <row r="148" spans="4:4" x14ac:dyDescent="0.25">
      <c r="D148" s="98"/>
    </row>
    <row r="149" spans="4:4" x14ac:dyDescent="0.25">
      <c r="D149" s="98"/>
    </row>
    <row r="150" spans="4:4" x14ac:dyDescent="0.25">
      <c r="D150" s="98"/>
    </row>
    <row r="151" spans="4:4" x14ac:dyDescent="0.25">
      <c r="D151" s="98"/>
    </row>
    <row r="152" spans="4:4" x14ac:dyDescent="0.25">
      <c r="D152" s="98"/>
    </row>
    <row r="153" spans="4:4" x14ac:dyDescent="0.25">
      <c r="D153" s="98"/>
    </row>
    <row r="154" spans="4:4" x14ac:dyDescent="0.25">
      <c r="D154" s="98"/>
    </row>
    <row r="155" spans="4:4" x14ac:dyDescent="0.25">
      <c r="D155" s="98"/>
    </row>
    <row r="156" spans="4:4" x14ac:dyDescent="0.25">
      <c r="D156" s="98"/>
    </row>
    <row r="157" spans="4:4" x14ac:dyDescent="0.25">
      <c r="D157" s="98"/>
    </row>
    <row r="158" spans="4:4" x14ac:dyDescent="0.25">
      <c r="D158" s="98"/>
    </row>
    <row r="159" spans="4:4" x14ac:dyDescent="0.25">
      <c r="D159" s="98"/>
    </row>
    <row r="160" spans="4:4" x14ac:dyDescent="0.25">
      <c r="D160" s="98"/>
    </row>
    <row r="161" spans="4:4" x14ac:dyDescent="0.25">
      <c r="D161" s="98"/>
    </row>
    <row r="162" spans="4:4" x14ac:dyDescent="0.25">
      <c r="D162" s="98"/>
    </row>
    <row r="163" spans="4:4" x14ac:dyDescent="0.25">
      <c r="D163" s="98"/>
    </row>
    <row r="164" spans="4:4" x14ac:dyDescent="0.25">
      <c r="D164" s="98"/>
    </row>
    <row r="165" spans="4:4" x14ac:dyDescent="0.25">
      <c r="D165" s="98"/>
    </row>
    <row r="166" spans="4:4" x14ac:dyDescent="0.25">
      <c r="D166" s="98"/>
    </row>
    <row r="167" spans="4:4" x14ac:dyDescent="0.25">
      <c r="D167" s="98"/>
    </row>
    <row r="168" spans="4:4" x14ac:dyDescent="0.25">
      <c r="D168" s="98"/>
    </row>
    <row r="169" spans="4:4" x14ac:dyDescent="0.25">
      <c r="D169" s="98"/>
    </row>
    <row r="170" spans="4:4" x14ac:dyDescent="0.25">
      <c r="D170" s="98"/>
    </row>
    <row r="171" spans="4:4" x14ac:dyDescent="0.25">
      <c r="D171" s="98"/>
    </row>
    <row r="172" spans="4:4" x14ac:dyDescent="0.25">
      <c r="D172" s="98"/>
    </row>
    <row r="173" spans="4:4" x14ac:dyDescent="0.25">
      <c r="D173" s="98"/>
    </row>
    <row r="174" spans="4:4" x14ac:dyDescent="0.25">
      <c r="D174" s="98"/>
    </row>
    <row r="175" spans="4:4" x14ac:dyDescent="0.25">
      <c r="D175" s="98"/>
    </row>
    <row r="176" spans="4:4" x14ac:dyDescent="0.25">
      <c r="D176" s="98"/>
    </row>
  </sheetData>
  <mergeCells count="1">
    <mergeCell ref="A4:F4"/>
  </mergeCells>
  <printOptions horizontalCentered="1" verticalCentered="1"/>
  <pageMargins left="0.78740157480314998" right="0.78740157480314998" top="0.98425196850394003" bottom="0.98425196850394003" header="0.51181102362205" footer="0.51181102362205"/>
  <pageSetup paperSize="9" scale="47" fitToHeight="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22"/>
  <sheetViews>
    <sheetView workbookViewId="0">
      <pane xSplit="1" ySplit="9" topLeftCell="B24" activePane="bottomRight" state="frozen"/>
      <selection pane="topRight"/>
      <selection pane="bottomLeft"/>
      <selection pane="bottomRight"/>
    </sheetView>
  </sheetViews>
  <sheetFormatPr baseColWidth="10" defaultColWidth="12" defaultRowHeight="15" x14ac:dyDescent="0.25"/>
  <cols>
    <col min="1" max="2" width="12" style="119"/>
    <col min="3" max="4" width="12" style="119" customWidth="1"/>
    <col min="5" max="11" width="12" style="119"/>
    <col min="12" max="13" width="12" style="119" customWidth="1"/>
    <col min="14" max="14" width="12" style="119"/>
    <col min="15" max="16" width="12.21875" style="119" customWidth="1"/>
    <col min="17" max="16384" width="12" style="119"/>
  </cols>
  <sheetData>
    <row r="1" spans="1:19" ht="15.6" x14ac:dyDescent="0.3">
      <c r="A1" s="182" t="s">
        <v>168</v>
      </c>
      <c r="B1" s="181"/>
      <c r="C1" s="181"/>
    </row>
    <row r="2" spans="1:19" x14ac:dyDescent="0.25">
      <c r="A2" s="19" t="s">
        <v>180</v>
      </c>
      <c r="D2" s="180"/>
      <c r="E2" s="180"/>
    </row>
    <row r="3" spans="1:19" ht="15.6" thickBot="1" x14ac:dyDescent="0.3"/>
    <row r="4" spans="1:19" ht="25.05" customHeight="1" thickTop="1" x14ac:dyDescent="0.25">
      <c r="A4" s="416" t="s">
        <v>167</v>
      </c>
      <c r="B4" s="417"/>
      <c r="C4" s="417"/>
      <c r="D4" s="417"/>
      <c r="E4" s="417"/>
      <c r="F4" s="417"/>
      <c r="G4" s="417"/>
      <c r="H4" s="417"/>
      <c r="I4" s="417"/>
      <c r="J4" s="417"/>
      <c r="K4" s="417"/>
      <c r="L4" s="417"/>
      <c r="M4" s="418"/>
      <c r="N4" s="179"/>
    </row>
    <row r="5" spans="1:19" ht="15.6" x14ac:dyDescent="0.25">
      <c r="A5" s="177"/>
      <c r="B5" s="169"/>
      <c r="C5" s="169"/>
      <c r="D5" s="169"/>
      <c r="E5" s="169"/>
      <c r="F5" s="169"/>
      <c r="G5" s="169"/>
      <c r="H5" s="169"/>
      <c r="I5" s="169"/>
      <c r="J5" s="169"/>
      <c r="K5" s="169"/>
      <c r="L5" s="169"/>
      <c r="M5" s="178"/>
      <c r="N5" s="158"/>
    </row>
    <row r="6" spans="1:19" ht="15.6" x14ac:dyDescent="0.25">
      <c r="A6" s="177"/>
      <c r="B6" s="176" t="s">
        <v>166</v>
      </c>
      <c r="C6" s="176"/>
      <c r="D6" s="175" t="s">
        <v>165</v>
      </c>
      <c r="E6" s="175" t="s">
        <v>164</v>
      </c>
      <c r="F6" s="175" t="s">
        <v>163</v>
      </c>
      <c r="G6" s="175" t="s">
        <v>162</v>
      </c>
      <c r="H6" s="175" t="s">
        <v>161</v>
      </c>
      <c r="I6" s="175" t="s">
        <v>160</v>
      </c>
      <c r="J6" s="174" t="s">
        <v>159</v>
      </c>
      <c r="K6" s="173" t="s">
        <v>158</v>
      </c>
      <c r="L6" s="173" t="s">
        <v>157</v>
      </c>
      <c r="M6" s="172" t="s">
        <v>156</v>
      </c>
      <c r="N6" s="171"/>
    </row>
    <row r="7" spans="1:19" ht="34.950000000000003" customHeight="1" x14ac:dyDescent="0.25">
      <c r="A7" s="170"/>
      <c r="B7" s="419" t="s">
        <v>155</v>
      </c>
      <c r="C7" s="419"/>
      <c r="D7" s="419"/>
      <c r="E7" s="419"/>
      <c r="F7" s="419"/>
      <c r="G7" s="419"/>
      <c r="H7" s="419"/>
      <c r="I7" s="419"/>
      <c r="J7" s="419"/>
      <c r="K7" s="419"/>
      <c r="L7" s="419"/>
      <c r="M7" s="420"/>
      <c r="N7" s="169"/>
      <c r="P7" s="413"/>
      <c r="Q7" s="413"/>
      <c r="R7" s="413"/>
      <c r="S7" s="413"/>
    </row>
    <row r="8" spans="1:19" ht="21" customHeight="1" x14ac:dyDescent="0.25">
      <c r="A8" s="168"/>
      <c r="B8" s="414" t="s">
        <v>154</v>
      </c>
      <c r="C8" s="414"/>
      <c r="D8" s="414"/>
      <c r="E8" s="414"/>
      <c r="F8" s="414"/>
      <c r="G8" s="414"/>
      <c r="H8" s="414"/>
      <c r="I8" s="414"/>
      <c r="J8" s="414"/>
      <c r="K8" s="414"/>
      <c r="L8" s="414"/>
      <c r="M8" s="415"/>
      <c r="N8" s="167"/>
      <c r="P8" s="413"/>
      <c r="Q8" s="413"/>
      <c r="R8" s="413"/>
      <c r="S8" s="413"/>
    </row>
    <row r="9" spans="1:19" s="160" customFormat="1" ht="31.05" customHeight="1" x14ac:dyDescent="0.25">
      <c r="A9" s="166"/>
      <c r="B9" s="164" t="s">
        <v>153</v>
      </c>
      <c r="C9" s="163" t="s">
        <v>152</v>
      </c>
      <c r="D9" s="165" t="s">
        <v>25</v>
      </c>
      <c r="E9" s="165" t="s">
        <v>26</v>
      </c>
      <c r="F9" s="164" t="s">
        <v>28</v>
      </c>
      <c r="G9" s="163" t="s">
        <v>151</v>
      </c>
      <c r="H9" s="163" t="s">
        <v>27</v>
      </c>
      <c r="I9" s="163" t="s">
        <v>150</v>
      </c>
      <c r="J9" s="163" t="s">
        <v>149</v>
      </c>
      <c r="K9" s="163" t="s">
        <v>148</v>
      </c>
      <c r="L9" s="163" t="s">
        <v>147</v>
      </c>
      <c r="M9" s="162" t="s">
        <v>146</v>
      </c>
      <c r="N9" s="161"/>
      <c r="P9" s="413"/>
      <c r="Q9" s="413"/>
      <c r="R9" s="413"/>
      <c r="S9" s="413"/>
    </row>
    <row r="10" spans="1:19" ht="15.6" x14ac:dyDescent="0.3">
      <c r="A10" s="159">
        <v>1910</v>
      </c>
      <c r="B10" s="185">
        <v>7.4999999999999997E-2</v>
      </c>
      <c r="C10" s="185">
        <v>0.06</v>
      </c>
      <c r="D10" s="186">
        <v>0.06</v>
      </c>
      <c r="E10" s="186"/>
      <c r="F10" s="185">
        <v>0.08</v>
      </c>
      <c r="G10" s="186"/>
      <c r="H10" s="186">
        <v>0.09</v>
      </c>
      <c r="I10" s="186"/>
      <c r="J10" s="186">
        <v>0.1</v>
      </c>
      <c r="K10" s="186">
        <v>0.11</v>
      </c>
      <c r="L10" s="158"/>
      <c r="M10" s="157"/>
      <c r="Q10" s="127"/>
      <c r="R10" s="127"/>
      <c r="S10" s="127"/>
    </row>
    <row r="11" spans="1:19" ht="15.6" x14ac:dyDescent="0.3">
      <c r="A11" s="131">
        <v>1911</v>
      </c>
      <c r="B11" s="144"/>
      <c r="C11" s="144"/>
      <c r="D11" s="143"/>
      <c r="E11" s="143"/>
      <c r="F11" s="144"/>
      <c r="G11" s="143"/>
      <c r="H11" s="143"/>
      <c r="I11" s="143"/>
      <c r="J11" s="143"/>
      <c r="K11" s="143"/>
      <c r="L11" s="143"/>
      <c r="M11" s="142"/>
      <c r="N11" s="121"/>
      <c r="O11" s="128"/>
      <c r="P11" s="127"/>
      <c r="Q11" s="127"/>
      <c r="R11" s="127"/>
      <c r="S11" s="127"/>
    </row>
    <row r="12" spans="1:19" ht="15.6" x14ac:dyDescent="0.3">
      <c r="A12" s="131">
        <v>1912</v>
      </c>
      <c r="B12" s="144"/>
      <c r="C12" s="144"/>
      <c r="D12" s="143"/>
      <c r="E12" s="143"/>
      <c r="F12" s="144"/>
      <c r="G12" s="143"/>
      <c r="H12" s="143"/>
      <c r="I12" s="143"/>
      <c r="J12" s="143"/>
      <c r="K12" s="143"/>
      <c r="L12" s="143"/>
      <c r="M12" s="142"/>
      <c r="N12" s="121"/>
      <c r="O12" s="128"/>
      <c r="P12" s="127"/>
      <c r="Q12" s="127"/>
      <c r="R12" s="127"/>
      <c r="S12" s="127"/>
    </row>
    <row r="13" spans="1:19" ht="15.6" x14ac:dyDescent="0.3">
      <c r="A13" s="131">
        <v>1913</v>
      </c>
      <c r="B13" s="156">
        <v>7.8409741135184383E-2</v>
      </c>
      <c r="C13" s="156">
        <v>6.3840228934002582E-2</v>
      </c>
      <c r="D13" s="155">
        <v>6.6923961920760625E-2</v>
      </c>
      <c r="E13" s="155"/>
      <c r="F13" s="156">
        <v>9.8375335057643579E-2</v>
      </c>
      <c r="G13" s="155">
        <v>0.11498185536407091</v>
      </c>
      <c r="H13" s="155">
        <v>0.14263822515571881</v>
      </c>
      <c r="I13" s="155">
        <v>0.15390356625147647</v>
      </c>
      <c r="J13" s="155">
        <v>0.18772893216099851</v>
      </c>
      <c r="K13" s="155">
        <v>0.19151756459481101</v>
      </c>
      <c r="L13" s="155"/>
      <c r="M13" s="154"/>
      <c r="N13" s="121"/>
      <c r="O13" s="128"/>
      <c r="P13" s="127"/>
      <c r="Q13" s="127"/>
      <c r="R13" s="127"/>
      <c r="S13" s="127"/>
    </row>
    <row r="14" spans="1:19" ht="15.6" x14ac:dyDescent="0.3">
      <c r="A14" s="131">
        <v>1914</v>
      </c>
      <c r="B14" s="144">
        <v>7.926742471260112E-2</v>
      </c>
      <c r="C14" s="144">
        <v>5.8233752526736314E-2</v>
      </c>
      <c r="D14" s="145">
        <v>5.717766437745353E-2</v>
      </c>
      <c r="E14" s="145"/>
      <c r="F14" s="144">
        <v>0.10768927064957318</v>
      </c>
      <c r="G14" s="143">
        <v>0.12657266104769488</v>
      </c>
      <c r="H14" s="143">
        <v>0.15858771582824935</v>
      </c>
      <c r="I14" s="143">
        <v>0.17066971040039802</v>
      </c>
      <c r="J14" s="143">
        <v>0.21130600322830262</v>
      </c>
      <c r="K14" s="143">
        <v>0.22057912938963101</v>
      </c>
      <c r="L14" s="143"/>
      <c r="M14" s="142"/>
      <c r="N14" s="121"/>
      <c r="O14" s="128"/>
      <c r="P14" s="127"/>
      <c r="Q14" s="127"/>
      <c r="R14" s="127"/>
      <c r="S14" s="127"/>
    </row>
    <row r="15" spans="1:19" ht="15.6" x14ac:dyDescent="0.3">
      <c r="A15" s="131">
        <v>1915</v>
      </c>
      <c r="B15" s="144">
        <v>7.9595314903723347E-2</v>
      </c>
      <c r="C15" s="144">
        <v>5.6428621504436838E-2</v>
      </c>
      <c r="D15" s="145">
        <v>5.4340417377623323E-2</v>
      </c>
      <c r="E15" s="145"/>
      <c r="F15" s="144">
        <v>0.11147378113127254</v>
      </c>
      <c r="G15" s="143">
        <v>0.13261842591264572</v>
      </c>
      <c r="H15" s="143">
        <v>0.16852600665062456</v>
      </c>
      <c r="I15" s="143">
        <v>0.18152749464632428</v>
      </c>
      <c r="J15" s="143">
        <v>0.2143979426906838</v>
      </c>
      <c r="K15" s="143">
        <v>0.27028375533468296</v>
      </c>
      <c r="L15" s="143"/>
      <c r="M15" s="142"/>
      <c r="N15" s="121"/>
      <c r="O15" s="128"/>
      <c r="P15" s="127"/>
      <c r="Q15" s="127"/>
      <c r="R15" s="127"/>
      <c r="S15" s="127"/>
    </row>
    <row r="16" spans="1:19" ht="15.6" x14ac:dyDescent="0.3">
      <c r="A16" s="131">
        <v>1916</v>
      </c>
      <c r="B16" s="144">
        <v>8.1141274196480456E-2</v>
      </c>
      <c r="C16" s="144">
        <v>6.470739372881372E-2</v>
      </c>
      <c r="D16" s="145">
        <v>6.606755316659374E-2</v>
      </c>
      <c r="E16" s="145"/>
      <c r="F16" s="144">
        <v>0.10162819463591678</v>
      </c>
      <c r="G16" s="143">
        <v>0.12011876069468712</v>
      </c>
      <c r="H16" s="143">
        <v>0.14431260080417574</v>
      </c>
      <c r="I16" s="143">
        <v>0.15267331849785865</v>
      </c>
      <c r="J16" s="143">
        <v>0.17734261389204625</v>
      </c>
      <c r="K16" s="143">
        <v>0.22411249398936609</v>
      </c>
      <c r="L16" s="143"/>
      <c r="M16" s="142"/>
      <c r="N16" s="121"/>
      <c r="O16" s="128"/>
      <c r="P16" s="127"/>
      <c r="Q16" s="127"/>
      <c r="R16" s="127"/>
      <c r="S16" s="127"/>
    </row>
    <row r="17" spans="1:19" ht="15.6" x14ac:dyDescent="0.3">
      <c r="A17" s="131">
        <v>1917</v>
      </c>
      <c r="B17" s="144">
        <v>8.8456510254672785E-2</v>
      </c>
      <c r="C17" s="144">
        <v>6.9239172228521759E-2</v>
      </c>
      <c r="D17" s="145">
        <v>7.2528154856857568E-2</v>
      </c>
      <c r="E17" s="145"/>
      <c r="F17" s="144">
        <v>0.11252149101563012</v>
      </c>
      <c r="G17" s="143">
        <v>0.13296087747719629</v>
      </c>
      <c r="H17" s="143">
        <v>0.16928376070881315</v>
      </c>
      <c r="I17" s="143">
        <v>0.18551008430848043</v>
      </c>
      <c r="J17" s="143">
        <v>0.22492844099599374</v>
      </c>
      <c r="K17" s="143">
        <v>0.30728124012496205</v>
      </c>
      <c r="L17" s="143"/>
      <c r="M17" s="142"/>
      <c r="N17" s="121"/>
      <c r="O17" s="128"/>
      <c r="P17" s="127"/>
      <c r="Q17" s="127"/>
      <c r="R17" s="127"/>
      <c r="S17" s="127"/>
    </row>
    <row r="18" spans="1:19" ht="15.6" x14ac:dyDescent="0.3">
      <c r="A18" s="131">
        <v>1918</v>
      </c>
      <c r="B18" s="144">
        <v>0.10573415513669401</v>
      </c>
      <c r="C18" s="144">
        <v>7.338276391992038E-2</v>
      </c>
      <c r="D18" s="145">
        <v>7.7853455545937672E-2</v>
      </c>
      <c r="E18" s="145"/>
      <c r="F18" s="144">
        <v>0.14970277548243821</v>
      </c>
      <c r="G18" s="143">
        <v>0.17378807021138731</v>
      </c>
      <c r="H18" s="143">
        <v>0.2367206622225923</v>
      </c>
      <c r="I18" s="143">
        <v>0.26542651108321136</v>
      </c>
      <c r="J18" s="143">
        <v>0.33673916901783207</v>
      </c>
      <c r="K18" s="143">
        <v>0.47232736729034164</v>
      </c>
      <c r="L18" s="143"/>
      <c r="M18" s="142"/>
      <c r="N18" s="121"/>
      <c r="O18" s="128"/>
      <c r="P18" s="127"/>
      <c r="Q18" s="127"/>
      <c r="R18" s="127"/>
      <c r="S18" s="127"/>
    </row>
    <row r="19" spans="1:19" ht="15.6" x14ac:dyDescent="0.3">
      <c r="A19" s="137">
        <v>1919</v>
      </c>
      <c r="B19" s="152">
        <v>0.10819837367428055</v>
      </c>
      <c r="C19" s="152">
        <v>7.6620063724249413E-2</v>
      </c>
      <c r="D19" s="153">
        <v>8.13241387204785E-2</v>
      </c>
      <c r="E19" s="153"/>
      <c r="F19" s="152">
        <v>0.14970477286514586</v>
      </c>
      <c r="G19" s="151">
        <v>0.16750670391887207</v>
      </c>
      <c r="H19" s="151">
        <v>0.21729954011181893</v>
      </c>
      <c r="I19" s="151">
        <v>0.24277264869021692</v>
      </c>
      <c r="J19" s="151">
        <v>0.31160812073578381</v>
      </c>
      <c r="K19" s="151">
        <v>0.45597739625003575</v>
      </c>
      <c r="L19" s="151"/>
      <c r="M19" s="150"/>
      <c r="N19" s="121"/>
      <c r="O19" s="128"/>
      <c r="P19" s="127"/>
      <c r="Q19" s="127"/>
      <c r="R19" s="127"/>
      <c r="S19" s="127"/>
    </row>
    <row r="20" spans="1:19" ht="15.6" x14ac:dyDescent="0.3">
      <c r="A20" s="131">
        <v>1920</v>
      </c>
      <c r="B20" s="144">
        <v>0.1072899103519105</v>
      </c>
      <c r="C20" s="144">
        <v>7.6787367941755003E-2</v>
      </c>
      <c r="D20" s="145">
        <v>8.2312092413584004E-2</v>
      </c>
      <c r="E20" s="145"/>
      <c r="F20" s="144">
        <v>0.14968425285880141</v>
      </c>
      <c r="G20" s="143">
        <v>0.17053302345467655</v>
      </c>
      <c r="H20" s="143">
        <v>0.23228670241314664</v>
      </c>
      <c r="I20" s="143">
        <v>0.26480014368849314</v>
      </c>
      <c r="J20" s="143">
        <v>0.36666850797978173</v>
      </c>
      <c r="K20" s="143">
        <v>0.58704338808267353</v>
      </c>
      <c r="L20" s="143"/>
      <c r="M20" s="142"/>
      <c r="N20" s="121"/>
      <c r="O20" s="128"/>
      <c r="P20" s="127"/>
      <c r="Q20" s="127"/>
      <c r="R20" s="127"/>
      <c r="S20" s="127"/>
    </row>
    <row r="21" spans="1:19" ht="15.6" x14ac:dyDescent="0.3">
      <c r="A21" s="131">
        <v>1921</v>
      </c>
      <c r="B21" s="144">
        <v>0.10527372386505798</v>
      </c>
      <c r="C21" s="144">
        <v>7.3093747808660736E-2</v>
      </c>
      <c r="D21" s="145">
        <v>7.2032172827346808E-2</v>
      </c>
      <c r="E21" s="145"/>
      <c r="F21" s="144">
        <v>0.1452090174672715</v>
      </c>
      <c r="G21" s="143">
        <v>0.17304420079761723</v>
      </c>
      <c r="H21" s="143">
        <v>0.24454120278115515</v>
      </c>
      <c r="I21" s="143">
        <v>0.27896769805729577</v>
      </c>
      <c r="J21" s="143">
        <v>0.37741715235698386</v>
      </c>
      <c r="K21" s="143">
        <v>0.60105590412238552</v>
      </c>
      <c r="L21" s="143"/>
      <c r="M21" s="142"/>
      <c r="N21" s="121"/>
      <c r="O21" s="128"/>
      <c r="P21" s="127"/>
      <c r="Q21" s="127"/>
      <c r="R21" s="127"/>
      <c r="S21" s="127"/>
    </row>
    <row r="22" spans="1:19" ht="15.6" x14ac:dyDescent="0.3">
      <c r="A22" s="131">
        <v>1922</v>
      </c>
      <c r="B22" s="144">
        <v>9.8935951139362807E-2</v>
      </c>
      <c r="C22" s="144">
        <v>6.8333943254132945E-2</v>
      </c>
      <c r="D22" s="145">
        <v>6.821507211833179E-2</v>
      </c>
      <c r="E22" s="145"/>
      <c r="F22" s="144">
        <v>0.13833814113561238</v>
      </c>
      <c r="G22" s="143">
        <v>0.16491497441811345</v>
      </c>
      <c r="H22" s="143">
        <v>0.23859168558704288</v>
      </c>
      <c r="I22" s="143">
        <v>0.27323843625244265</v>
      </c>
      <c r="J22" s="143">
        <v>0.36658596705595148</v>
      </c>
      <c r="K22" s="143">
        <v>0.54691275439137899</v>
      </c>
      <c r="L22" s="143"/>
      <c r="M22" s="142"/>
      <c r="N22" s="121"/>
      <c r="O22" s="128"/>
      <c r="P22" s="127"/>
      <c r="Q22" s="127"/>
      <c r="R22" s="127"/>
      <c r="S22" s="127"/>
    </row>
    <row r="23" spans="1:19" ht="15.6" x14ac:dyDescent="0.3">
      <c r="A23" s="131">
        <v>1923</v>
      </c>
      <c r="B23" s="144">
        <v>0.1036467836670041</v>
      </c>
      <c r="C23" s="144">
        <v>6.7703238421291306E-2</v>
      </c>
      <c r="D23" s="145">
        <v>6.9344573690951108E-2</v>
      </c>
      <c r="E23" s="145"/>
      <c r="F23" s="144">
        <v>0.15423335466589072</v>
      </c>
      <c r="G23" s="143">
        <v>0.178188634130233</v>
      </c>
      <c r="H23" s="143">
        <v>0.24867417606983888</v>
      </c>
      <c r="I23" s="143">
        <v>0.28123296724360464</v>
      </c>
      <c r="J23" s="143">
        <v>0.37538600101676878</v>
      </c>
      <c r="K23" s="143">
        <v>0.54546309824149442</v>
      </c>
      <c r="L23" s="143"/>
      <c r="M23" s="142"/>
      <c r="N23" s="121"/>
      <c r="O23" s="128"/>
      <c r="P23" s="127"/>
      <c r="Q23" s="127"/>
      <c r="R23" s="127"/>
      <c r="S23" s="127"/>
    </row>
    <row r="24" spans="1:19" ht="15.6" x14ac:dyDescent="0.3">
      <c r="A24" s="131">
        <v>1924</v>
      </c>
      <c r="B24" s="144">
        <v>9.9665669239499627E-2</v>
      </c>
      <c r="C24" s="144">
        <v>6.6125557752132941E-2</v>
      </c>
      <c r="D24" s="145">
        <v>6.6824311857376834E-2</v>
      </c>
      <c r="E24" s="145"/>
      <c r="F24" s="144">
        <v>0.14419490173810495</v>
      </c>
      <c r="G24" s="143">
        <v>0.16645713436014906</v>
      </c>
      <c r="H24" s="143">
        <v>0.23017285685411754</v>
      </c>
      <c r="I24" s="143">
        <v>0.25991562130852619</v>
      </c>
      <c r="J24" s="143">
        <v>0.34068009817014505</v>
      </c>
      <c r="K24" s="143">
        <v>0.47684344648280264</v>
      </c>
      <c r="L24" s="143"/>
      <c r="M24" s="142"/>
      <c r="N24" s="121"/>
      <c r="O24" s="128"/>
      <c r="P24" s="127"/>
      <c r="Q24" s="127"/>
      <c r="R24" s="127"/>
      <c r="S24" s="127"/>
    </row>
    <row r="25" spans="1:19" ht="15.6" x14ac:dyDescent="0.3">
      <c r="A25" s="131">
        <v>1925</v>
      </c>
      <c r="B25" s="144">
        <v>0.10222245281774467</v>
      </c>
      <c r="C25" s="144">
        <v>6.7266703643475825E-2</v>
      </c>
      <c r="D25" s="145">
        <v>6.7586244452538691E-2</v>
      </c>
      <c r="E25" s="145"/>
      <c r="F25" s="144">
        <v>0.14611232950547481</v>
      </c>
      <c r="G25" s="143">
        <v>0.16582851833007684</v>
      </c>
      <c r="H25" s="143">
        <v>0.22518406068974611</v>
      </c>
      <c r="I25" s="143">
        <v>0.25551755959069822</v>
      </c>
      <c r="J25" s="143">
        <v>0.33429453694244105</v>
      </c>
      <c r="K25" s="143">
        <v>0.43476427424928749</v>
      </c>
      <c r="L25" s="143"/>
      <c r="M25" s="142"/>
      <c r="N25" s="121"/>
      <c r="O25" s="128"/>
      <c r="P25" s="127"/>
      <c r="Q25" s="127"/>
      <c r="R25" s="127"/>
      <c r="S25" s="127"/>
    </row>
    <row r="26" spans="1:19" ht="15.6" x14ac:dyDescent="0.3">
      <c r="A26" s="131">
        <v>1926</v>
      </c>
      <c r="B26" s="144">
        <v>0.10584672761041984</v>
      </c>
      <c r="C26" s="144">
        <v>7.1389751163596998E-2</v>
      </c>
      <c r="D26" s="145">
        <v>7.4692279835316344E-2</v>
      </c>
      <c r="E26" s="145"/>
      <c r="F26" s="144">
        <v>0.14851716513532315</v>
      </c>
      <c r="G26" s="143">
        <v>0.16615616104808914</v>
      </c>
      <c r="H26" s="143">
        <v>0.22129715747077688</v>
      </c>
      <c r="I26" s="143">
        <v>0.24971635036220602</v>
      </c>
      <c r="J26" s="143">
        <v>0.31678759007921098</v>
      </c>
      <c r="K26" s="143">
        <v>0.3823084290607674</v>
      </c>
      <c r="L26" s="143"/>
      <c r="M26" s="142"/>
      <c r="N26" s="121"/>
      <c r="O26" s="128"/>
      <c r="P26" s="127"/>
      <c r="Q26" s="127"/>
      <c r="R26" s="127"/>
      <c r="S26" s="127"/>
    </row>
    <row r="27" spans="1:19" ht="15.6" x14ac:dyDescent="0.3">
      <c r="A27" s="131">
        <v>1927</v>
      </c>
      <c r="B27" s="144">
        <v>0.10274814433051861</v>
      </c>
      <c r="C27" s="144">
        <v>6.9164836911922364E-2</v>
      </c>
      <c r="D27" s="145">
        <v>7.1900810570707935E-2</v>
      </c>
      <c r="E27" s="145"/>
      <c r="F27" s="144">
        <v>0.14586681986707045</v>
      </c>
      <c r="G27" s="143">
        <v>0.16494328335339137</v>
      </c>
      <c r="H27" s="143">
        <v>0.22563590388282972</v>
      </c>
      <c r="I27" s="143">
        <v>0.25751967086046823</v>
      </c>
      <c r="J27" s="143">
        <v>0.33558843053413406</v>
      </c>
      <c r="K27" s="143">
        <v>0.41493420237170586</v>
      </c>
      <c r="L27" s="143"/>
      <c r="M27" s="142"/>
      <c r="N27" s="121"/>
      <c r="O27" s="128"/>
      <c r="P27" s="127"/>
      <c r="Q27" s="127"/>
      <c r="R27" s="127"/>
      <c r="S27" s="127"/>
    </row>
    <row r="28" spans="1:19" ht="15.6" x14ac:dyDescent="0.3">
      <c r="A28" s="131">
        <v>1928</v>
      </c>
      <c r="B28" s="144">
        <v>0.10221454518187176</v>
      </c>
      <c r="C28" s="144">
        <v>6.8005887283088637E-2</v>
      </c>
      <c r="D28" s="145">
        <v>6.8503429482479686E-2</v>
      </c>
      <c r="E28" s="145"/>
      <c r="F28" s="144">
        <v>0.14423292531153031</v>
      </c>
      <c r="G28" s="143">
        <v>0.16489089817324004</v>
      </c>
      <c r="H28" s="143">
        <v>0.22499312469297156</v>
      </c>
      <c r="I28" s="143">
        <v>0.2557110607631945</v>
      </c>
      <c r="J28" s="143">
        <v>0.32376621994372606</v>
      </c>
      <c r="K28" s="143">
        <v>0.37183315290206953</v>
      </c>
      <c r="L28" s="143"/>
      <c r="M28" s="142"/>
      <c r="N28" s="121"/>
      <c r="O28" s="128"/>
      <c r="P28" s="127"/>
      <c r="Q28" s="127"/>
      <c r="R28" s="127"/>
      <c r="S28" s="127"/>
    </row>
    <row r="29" spans="1:19" ht="15.6" x14ac:dyDescent="0.3">
      <c r="A29" s="137">
        <v>1929</v>
      </c>
      <c r="B29" s="152">
        <v>0.10799418141663393</v>
      </c>
      <c r="C29" s="152">
        <v>7.1181702371123909E-2</v>
      </c>
      <c r="D29" s="153">
        <v>7.2720651205054637E-2</v>
      </c>
      <c r="E29" s="153"/>
      <c r="F29" s="152">
        <v>0.15528721028238701</v>
      </c>
      <c r="G29" s="151">
        <v>0.17656119601864007</v>
      </c>
      <c r="H29" s="151">
        <v>0.2423573471397617</v>
      </c>
      <c r="I29" s="151">
        <v>0.27667267137967466</v>
      </c>
      <c r="J29" s="151">
        <v>0.3525822201216281</v>
      </c>
      <c r="K29" s="151">
        <v>0.40015420333767215</v>
      </c>
      <c r="L29" s="151"/>
      <c r="M29" s="150"/>
      <c r="N29" s="121"/>
      <c r="O29" s="128"/>
      <c r="P29" s="127"/>
      <c r="Q29" s="127"/>
      <c r="R29" s="127"/>
      <c r="S29" s="127"/>
    </row>
    <row r="30" spans="1:19" ht="15.6" x14ac:dyDescent="0.3">
      <c r="A30" s="131">
        <v>1930</v>
      </c>
      <c r="B30" s="144">
        <v>0.11583634175691937</v>
      </c>
      <c r="C30" s="144">
        <v>7.6974211281769858E-2</v>
      </c>
      <c r="D30" s="145">
        <v>7.9429213648895172E-2</v>
      </c>
      <c r="E30" s="145"/>
      <c r="F30" s="144">
        <v>0.16951804421688785</v>
      </c>
      <c r="G30" s="143">
        <v>0.19733424426176291</v>
      </c>
      <c r="H30" s="143">
        <v>0.28106813147066118</v>
      </c>
      <c r="I30" s="143">
        <v>0.32948275925221926</v>
      </c>
      <c r="J30" s="143">
        <v>0.4588573483932884</v>
      </c>
      <c r="K30" s="143">
        <v>0.60962284091478169</v>
      </c>
      <c r="L30" s="143"/>
      <c r="M30" s="142"/>
      <c r="N30" s="121"/>
      <c r="O30" s="128"/>
      <c r="P30" s="127"/>
      <c r="Q30" s="127"/>
      <c r="R30" s="127"/>
      <c r="S30" s="127"/>
    </row>
    <row r="31" spans="1:19" ht="15.6" x14ac:dyDescent="0.3">
      <c r="A31" s="131">
        <v>1931</v>
      </c>
      <c r="B31" s="144">
        <v>0.12294731222246802</v>
      </c>
      <c r="C31" s="144">
        <v>8.8070525174755637E-2</v>
      </c>
      <c r="D31" s="145">
        <v>9.2525588458599692E-2</v>
      </c>
      <c r="E31" s="145"/>
      <c r="F31" s="144">
        <v>0.1731059237030573</v>
      </c>
      <c r="G31" s="143">
        <v>0.20656020161086355</v>
      </c>
      <c r="H31" s="143">
        <v>0.29134357341759881</v>
      </c>
      <c r="I31" s="143">
        <v>0.34946724006549285</v>
      </c>
      <c r="J31" s="143">
        <v>0.53608375195885116</v>
      </c>
      <c r="K31" s="143">
        <v>0.69690887754650654</v>
      </c>
      <c r="L31" s="143"/>
      <c r="M31" s="142"/>
      <c r="N31" s="121"/>
      <c r="O31" s="128"/>
      <c r="P31" s="127"/>
      <c r="Q31" s="127"/>
      <c r="R31" s="127"/>
      <c r="S31" s="127"/>
    </row>
    <row r="32" spans="1:19" ht="15.6" x14ac:dyDescent="0.3">
      <c r="A32" s="131">
        <v>1932</v>
      </c>
      <c r="B32" s="144">
        <v>0.15215992198927353</v>
      </c>
      <c r="C32" s="144">
        <v>0.10680219544214201</v>
      </c>
      <c r="D32" s="145">
        <v>0.114378204171162</v>
      </c>
      <c r="E32" s="145"/>
      <c r="F32" s="144">
        <v>0.20240198493511344</v>
      </c>
      <c r="G32" s="143">
        <v>0.2429479986951853</v>
      </c>
      <c r="H32" s="143">
        <v>0.33843277387964649</v>
      </c>
      <c r="I32" s="143">
        <v>0.39672876677425711</v>
      </c>
      <c r="J32" s="143">
        <v>0.5937545256799569</v>
      </c>
      <c r="K32" s="143">
        <v>0.77188088338394401</v>
      </c>
      <c r="L32" s="143"/>
      <c r="M32" s="142"/>
      <c r="N32" s="121"/>
      <c r="O32" s="128"/>
      <c r="P32" s="127"/>
      <c r="Q32" s="127"/>
      <c r="R32" s="127"/>
      <c r="S32" s="127"/>
    </row>
    <row r="33" spans="1:19" ht="15.6" x14ac:dyDescent="0.3">
      <c r="A33" s="131">
        <v>1933</v>
      </c>
      <c r="B33" s="144">
        <v>0.16907511497189576</v>
      </c>
      <c r="C33" s="144">
        <v>0.12933183955439001</v>
      </c>
      <c r="D33" s="145">
        <v>0.14357304186810901</v>
      </c>
      <c r="E33" s="145"/>
      <c r="F33" s="144">
        <v>0.21193613687231969</v>
      </c>
      <c r="G33" s="143">
        <v>0.24877666238590923</v>
      </c>
      <c r="H33" s="143">
        <v>0.33285567799020527</v>
      </c>
      <c r="I33" s="143">
        <v>0.3835370619287693</v>
      </c>
      <c r="J33" s="143">
        <v>0.53570476166176695</v>
      </c>
      <c r="K33" s="143">
        <v>0.6964161901602971</v>
      </c>
      <c r="L33" s="143"/>
      <c r="M33" s="142"/>
      <c r="N33" s="121"/>
      <c r="O33" s="128"/>
      <c r="P33" s="127"/>
      <c r="Q33" s="127"/>
      <c r="R33" s="127"/>
      <c r="S33" s="127"/>
    </row>
    <row r="34" spans="1:19" ht="15.6" x14ac:dyDescent="0.3">
      <c r="A34" s="131">
        <v>1934</v>
      </c>
      <c r="B34" s="144">
        <v>0.15606498986844292</v>
      </c>
      <c r="C34" s="144">
        <v>0.12997775784948901</v>
      </c>
      <c r="D34" s="145">
        <v>0.14774156681134901</v>
      </c>
      <c r="E34" s="145"/>
      <c r="F34" s="144">
        <v>0.17930266055884791</v>
      </c>
      <c r="G34" s="143">
        <v>0.2069471777263362</v>
      </c>
      <c r="H34" s="143">
        <v>0.29922235622354448</v>
      </c>
      <c r="I34" s="143">
        <v>0.34393350467019435</v>
      </c>
      <c r="J34" s="143">
        <v>0.49425802423890902</v>
      </c>
      <c r="K34" s="143">
        <v>0.64253543151058179</v>
      </c>
      <c r="L34" s="143"/>
      <c r="M34" s="142"/>
      <c r="N34" s="121"/>
      <c r="O34" s="128"/>
      <c r="P34" s="127"/>
      <c r="Q34" s="127"/>
      <c r="R34" s="127"/>
      <c r="S34" s="127"/>
    </row>
    <row r="35" spans="1:19" ht="15.6" x14ac:dyDescent="0.3">
      <c r="A35" s="131">
        <v>1935</v>
      </c>
      <c r="B35" s="144">
        <v>0.14828439743838268</v>
      </c>
      <c r="C35" s="144">
        <v>0.119319357164013</v>
      </c>
      <c r="D35" s="145">
        <v>0.13539306919222399</v>
      </c>
      <c r="E35" s="145"/>
      <c r="F35" s="144">
        <v>0.17356185837668317</v>
      </c>
      <c r="G35" s="143">
        <v>0.20327185725758767</v>
      </c>
      <c r="H35" s="143">
        <v>0.29038781901700139</v>
      </c>
      <c r="I35" s="143">
        <v>0.33547529748264693</v>
      </c>
      <c r="J35" s="143">
        <v>0.47209516595413947</v>
      </c>
      <c r="K35" s="143">
        <v>0.61372371574038131</v>
      </c>
      <c r="L35" s="143"/>
      <c r="M35" s="142"/>
      <c r="N35" s="121"/>
      <c r="O35" s="128"/>
      <c r="P35" s="127"/>
      <c r="Q35" s="127"/>
      <c r="R35" s="127"/>
      <c r="S35" s="127"/>
    </row>
    <row r="36" spans="1:19" ht="15.6" x14ac:dyDescent="0.3">
      <c r="A36" s="131">
        <v>1936</v>
      </c>
      <c r="B36" s="144">
        <v>0.15557390443019406</v>
      </c>
      <c r="C36" s="144">
        <v>0.12139311328947899</v>
      </c>
      <c r="D36" s="145">
        <v>0.138736408524576</v>
      </c>
      <c r="E36" s="145"/>
      <c r="F36" s="144">
        <v>0.18581981488976146</v>
      </c>
      <c r="G36" s="143">
        <v>0.21768391479897539</v>
      </c>
      <c r="H36" s="143">
        <v>0.29913840339041176</v>
      </c>
      <c r="I36" s="143">
        <v>0.34187777036899464</v>
      </c>
      <c r="J36" s="143">
        <v>0.47339663380358871</v>
      </c>
      <c r="K36" s="143">
        <v>0.61541562394466531</v>
      </c>
      <c r="L36" s="143"/>
      <c r="M36" s="142"/>
      <c r="N36" s="121"/>
      <c r="O36" s="128"/>
      <c r="P36" s="127"/>
      <c r="Q36" s="127"/>
      <c r="R36" s="127"/>
      <c r="S36" s="127"/>
    </row>
    <row r="37" spans="1:19" ht="15.6" x14ac:dyDescent="0.3">
      <c r="A37" s="131">
        <v>1937</v>
      </c>
      <c r="B37" s="144">
        <v>0.16756522890197731</v>
      </c>
      <c r="C37" s="144">
        <v>0.135713879097144</v>
      </c>
      <c r="D37" s="145">
        <v>0.15301091010971199</v>
      </c>
      <c r="E37" s="145"/>
      <c r="F37" s="144">
        <v>0.19632277804371409</v>
      </c>
      <c r="G37" s="143">
        <v>0.22689150066230601</v>
      </c>
      <c r="H37" s="143">
        <v>0.32265534786654843</v>
      </c>
      <c r="I37" s="143">
        <v>0.37358517183395212</v>
      </c>
      <c r="J37" s="143">
        <v>0.52326711485970512</v>
      </c>
      <c r="K37" s="143">
        <v>0.68024724931761671</v>
      </c>
      <c r="L37" s="143"/>
      <c r="M37" s="142"/>
      <c r="N37" s="121"/>
      <c r="O37" s="128"/>
      <c r="P37" s="127"/>
      <c r="Q37" s="127"/>
      <c r="R37" s="127"/>
      <c r="S37" s="127"/>
    </row>
    <row r="38" spans="1:19" ht="15.6" x14ac:dyDescent="0.3">
      <c r="A38" s="131">
        <v>1938</v>
      </c>
      <c r="B38" s="144">
        <v>0.17503376272595056</v>
      </c>
      <c r="C38" s="144">
        <v>0.14820578411825</v>
      </c>
      <c r="D38" s="145">
        <v>0.166649696764026</v>
      </c>
      <c r="E38" s="145"/>
      <c r="F38" s="144">
        <v>0.19890118773372825</v>
      </c>
      <c r="G38" s="143">
        <v>0.23250100333325452</v>
      </c>
      <c r="H38" s="143">
        <v>0.34157701945683439</v>
      </c>
      <c r="I38" s="143">
        <v>0.402488491873291</v>
      </c>
      <c r="J38" s="143">
        <v>0.58298414732970338</v>
      </c>
      <c r="K38" s="143">
        <v>0.75787939152861439</v>
      </c>
      <c r="L38" s="143"/>
      <c r="M38" s="142"/>
      <c r="N38" s="121"/>
      <c r="O38" s="128"/>
      <c r="P38" s="127"/>
      <c r="Q38" s="127"/>
      <c r="R38" s="127"/>
      <c r="S38" s="127"/>
    </row>
    <row r="39" spans="1:19" ht="15.6" x14ac:dyDescent="0.3">
      <c r="A39" s="137">
        <v>1939</v>
      </c>
      <c r="B39" s="152">
        <v>0.16402353940423464</v>
      </c>
      <c r="C39" s="152">
        <v>0.14583025415189199</v>
      </c>
      <c r="D39" s="153">
        <v>0.16543536615488399</v>
      </c>
      <c r="E39" s="153"/>
      <c r="F39" s="152">
        <v>0.17595667376034166</v>
      </c>
      <c r="G39" s="151">
        <v>0.20186457377843664</v>
      </c>
      <c r="H39" s="151">
        <v>0.28446754077390729</v>
      </c>
      <c r="I39" s="151">
        <v>0.32933576938438469</v>
      </c>
      <c r="J39" s="151">
        <v>0.46530217804568236</v>
      </c>
      <c r="K39" s="151">
        <v>0.6048928314593871</v>
      </c>
      <c r="L39" s="151"/>
      <c r="M39" s="150"/>
      <c r="N39" s="121"/>
      <c r="O39" s="128"/>
      <c r="P39" s="127"/>
      <c r="Q39" s="127"/>
      <c r="R39" s="127"/>
      <c r="S39" s="127"/>
    </row>
    <row r="40" spans="1:19" ht="15.6" x14ac:dyDescent="0.3">
      <c r="A40" s="131">
        <v>1940</v>
      </c>
      <c r="B40" s="144">
        <v>0.17356915782688967</v>
      </c>
      <c r="C40" s="144">
        <v>0.15540812742723425</v>
      </c>
      <c r="D40" s="145">
        <v>0.17445895911210491</v>
      </c>
      <c r="E40" s="145"/>
      <c r="F40" s="144">
        <v>0.19440913663551371</v>
      </c>
      <c r="G40" s="143">
        <v>0.22304402438491219</v>
      </c>
      <c r="H40" s="143">
        <v>0.30210603694790461</v>
      </c>
      <c r="I40" s="143">
        <v>0.34180346643883819</v>
      </c>
      <c r="J40" s="143">
        <v>0.45411489636336783</v>
      </c>
      <c r="K40" s="143">
        <v>0.59034936527237825</v>
      </c>
      <c r="L40" s="143"/>
      <c r="M40" s="142"/>
      <c r="N40" s="121"/>
      <c r="O40" s="128"/>
      <c r="P40" s="127"/>
      <c r="Q40" s="127"/>
      <c r="R40" s="127"/>
      <c r="S40" s="127"/>
    </row>
    <row r="41" spans="1:19" ht="15.6" x14ac:dyDescent="0.3">
      <c r="A41" s="131">
        <v>1941</v>
      </c>
      <c r="B41" s="144">
        <v>0.19910689937278428</v>
      </c>
      <c r="C41" s="144">
        <v>0.14881655559996701</v>
      </c>
      <c r="D41" s="145">
        <v>0.16430644633733157</v>
      </c>
      <c r="E41" s="145"/>
      <c r="F41" s="144">
        <v>0.25505045769630713</v>
      </c>
      <c r="G41" s="143">
        <v>0.29561327079784039</v>
      </c>
      <c r="H41" s="143">
        <v>0.38011688653734776</v>
      </c>
      <c r="I41" s="143">
        <v>0.41996203726822201</v>
      </c>
      <c r="J41" s="143">
        <v>0.53088826386307342</v>
      </c>
      <c r="K41" s="143">
        <v>0.67817642611271389</v>
      </c>
      <c r="L41" s="143"/>
      <c r="M41" s="142"/>
      <c r="N41" s="121"/>
      <c r="O41" s="128"/>
      <c r="P41" s="127"/>
      <c r="Q41" s="127"/>
      <c r="R41" s="127"/>
      <c r="S41" s="127"/>
    </row>
    <row r="42" spans="1:19" ht="15.6" x14ac:dyDescent="0.3">
      <c r="A42" s="131">
        <v>1942</v>
      </c>
      <c r="B42" s="144">
        <v>0.20190862491057421</v>
      </c>
      <c r="C42" s="144">
        <v>0.12595400732283996</v>
      </c>
      <c r="D42" s="145">
        <v>0.13435815177788266</v>
      </c>
      <c r="E42" s="145"/>
      <c r="F42" s="144">
        <v>0.30392969906705475</v>
      </c>
      <c r="G42" s="143">
        <v>0.34326939710756393</v>
      </c>
      <c r="H42" s="143">
        <v>0.42826567032324686</v>
      </c>
      <c r="I42" s="143">
        <v>0.46062217662088473</v>
      </c>
      <c r="J42" s="143">
        <v>0.53858490300956574</v>
      </c>
      <c r="K42" s="143">
        <v>0.62287012073644721</v>
      </c>
      <c r="L42" s="143"/>
      <c r="M42" s="142"/>
      <c r="N42" s="121"/>
      <c r="O42" s="128"/>
      <c r="P42" s="127"/>
      <c r="Q42" s="127"/>
      <c r="R42" s="127"/>
      <c r="S42" s="127"/>
    </row>
    <row r="43" spans="1:19" ht="15.6" x14ac:dyDescent="0.3">
      <c r="A43" s="131">
        <v>1943</v>
      </c>
      <c r="B43" s="144">
        <v>0.25107098979755355</v>
      </c>
      <c r="C43" s="144">
        <v>0.16705106625879937</v>
      </c>
      <c r="D43" s="145">
        <v>0.1517676521513224</v>
      </c>
      <c r="E43" s="145"/>
      <c r="F43" s="144">
        <v>0.37564794427502018</v>
      </c>
      <c r="G43" s="143">
        <v>0.41352885597784728</v>
      </c>
      <c r="H43" s="143">
        <v>0.49168618271326314</v>
      </c>
      <c r="I43" s="143">
        <v>0.52033038683951183</v>
      </c>
      <c r="J43" s="143">
        <v>0.58951049818142276</v>
      </c>
      <c r="K43" s="143">
        <v>0.68343224364104072</v>
      </c>
      <c r="L43" s="143"/>
      <c r="M43" s="142"/>
      <c r="N43" s="121"/>
      <c r="O43" s="128"/>
      <c r="P43" s="127"/>
      <c r="Q43" s="127"/>
      <c r="R43" s="127"/>
      <c r="S43" s="127"/>
    </row>
    <row r="44" spans="1:19" ht="15.6" x14ac:dyDescent="0.3">
      <c r="A44" s="131">
        <v>1944</v>
      </c>
      <c r="B44" s="144">
        <v>0.24047766952897415</v>
      </c>
      <c r="C44" s="144">
        <v>0.1738307148808243</v>
      </c>
      <c r="D44" s="145">
        <v>0.15738258630024346</v>
      </c>
      <c r="E44" s="145"/>
      <c r="F44" s="144">
        <v>0.34659929134792211</v>
      </c>
      <c r="G44" s="143">
        <v>0.38939091680596694</v>
      </c>
      <c r="H44" s="143">
        <v>0.47374030279264701</v>
      </c>
      <c r="I44" s="143">
        <v>0.50166979722039995</v>
      </c>
      <c r="J44" s="143">
        <v>0.57003820889850343</v>
      </c>
      <c r="K44" s="143">
        <v>0.63680835582790341</v>
      </c>
      <c r="L44" s="143"/>
      <c r="M44" s="142"/>
      <c r="N44" s="121"/>
      <c r="O44" s="128"/>
      <c r="P44" s="127"/>
      <c r="Q44" s="127"/>
      <c r="R44" s="127"/>
      <c r="S44" s="127"/>
    </row>
    <row r="45" spans="1:19" ht="15.6" x14ac:dyDescent="0.3">
      <c r="A45" s="131">
        <v>1945</v>
      </c>
      <c r="B45" s="144">
        <v>0.24942259838178543</v>
      </c>
      <c r="C45" s="144">
        <v>0.18882522666908644</v>
      </c>
      <c r="D45" s="145">
        <v>0.17379734457115045</v>
      </c>
      <c r="E45" s="145"/>
      <c r="F45" s="144">
        <v>0.34969150796830145</v>
      </c>
      <c r="G45" s="143">
        <v>0.38989677665322897</v>
      </c>
      <c r="H45" s="143">
        <v>0.47882247276294965</v>
      </c>
      <c r="I45" s="143">
        <v>0.51363417417061896</v>
      </c>
      <c r="J45" s="143">
        <v>0.59891537161274233</v>
      </c>
      <c r="K45" s="143">
        <v>0.70609342426452393</v>
      </c>
      <c r="L45" s="143"/>
      <c r="M45" s="142"/>
      <c r="N45" s="121"/>
      <c r="O45" s="128"/>
      <c r="P45" s="127"/>
      <c r="Q45" s="127"/>
      <c r="R45" s="127"/>
      <c r="S45" s="127"/>
    </row>
    <row r="46" spans="1:19" ht="15.6" x14ac:dyDescent="0.3">
      <c r="A46" s="131">
        <v>1946</v>
      </c>
      <c r="B46" s="144">
        <v>0.24486743779314732</v>
      </c>
      <c r="C46" s="144">
        <v>0.19608892134589986</v>
      </c>
      <c r="D46" s="145">
        <v>0.18947930208135288</v>
      </c>
      <c r="E46" s="145"/>
      <c r="F46" s="144">
        <v>0.32092580077045263</v>
      </c>
      <c r="G46" s="143">
        <v>0.35315740033998944</v>
      </c>
      <c r="H46" s="143">
        <v>0.4482749611980244</v>
      </c>
      <c r="I46" s="143">
        <v>0.4920018594037302</v>
      </c>
      <c r="J46" s="143">
        <v>0.59706664676189236</v>
      </c>
      <c r="K46" s="143">
        <v>0.71541815076949178</v>
      </c>
      <c r="L46" s="143"/>
      <c r="M46" s="142"/>
      <c r="N46" s="121"/>
      <c r="O46" s="128"/>
      <c r="P46" s="127"/>
      <c r="Q46" s="127"/>
      <c r="R46" s="127"/>
      <c r="S46" s="127"/>
    </row>
    <row r="47" spans="1:19" ht="15.6" x14ac:dyDescent="0.3">
      <c r="A47" s="131">
        <v>1947</v>
      </c>
      <c r="B47" s="144">
        <v>0.25258408269064608</v>
      </c>
      <c r="C47" s="144">
        <v>0.19772630364509142</v>
      </c>
      <c r="D47" s="145">
        <v>0.18504942340447059</v>
      </c>
      <c r="E47" s="145"/>
      <c r="F47" s="144">
        <v>0.33453350891052547</v>
      </c>
      <c r="G47" s="143">
        <v>0.36847052054188312</v>
      </c>
      <c r="H47" s="143">
        <v>0.45979288254872025</v>
      </c>
      <c r="I47" s="143">
        <v>0.49955878238107915</v>
      </c>
      <c r="J47" s="143">
        <v>0.58579959871193676</v>
      </c>
      <c r="K47" s="143">
        <v>0.66554514127181563</v>
      </c>
      <c r="L47" s="143"/>
      <c r="M47" s="142"/>
      <c r="N47" s="121"/>
      <c r="O47" s="128"/>
      <c r="P47" s="127"/>
      <c r="Q47" s="127"/>
      <c r="R47" s="127"/>
      <c r="S47" s="127"/>
    </row>
    <row r="48" spans="1:19" ht="15.6" x14ac:dyDescent="0.3">
      <c r="A48" s="131">
        <v>1948</v>
      </c>
      <c r="B48" s="144">
        <v>0.23005608479237813</v>
      </c>
      <c r="C48" s="144">
        <v>0.17723369360463073</v>
      </c>
      <c r="D48" s="145">
        <v>0.16920008633870562</v>
      </c>
      <c r="E48" s="145"/>
      <c r="F48" s="144">
        <v>0.30472824626313849</v>
      </c>
      <c r="G48" s="143">
        <v>0.33533780582476308</v>
      </c>
      <c r="H48" s="143">
        <v>0.41610825411393182</v>
      </c>
      <c r="I48" s="143">
        <v>0.45096996512167198</v>
      </c>
      <c r="J48" s="143">
        <v>0.53249267797352484</v>
      </c>
      <c r="K48" s="143">
        <v>0.60691397954139203</v>
      </c>
      <c r="L48" s="143"/>
      <c r="M48" s="142"/>
      <c r="N48" s="121"/>
      <c r="O48" s="128"/>
      <c r="P48" s="127"/>
      <c r="Q48" s="127"/>
      <c r="R48" s="127"/>
      <c r="S48" s="127"/>
    </row>
    <row r="49" spans="1:19" ht="15.6" x14ac:dyDescent="0.3">
      <c r="A49" s="131">
        <v>1949</v>
      </c>
      <c r="B49" s="144">
        <v>0.22089294152703309</v>
      </c>
      <c r="C49" s="144">
        <v>0.17710922242929242</v>
      </c>
      <c r="D49" s="145">
        <v>0.17266352089536682</v>
      </c>
      <c r="E49" s="145"/>
      <c r="F49" s="144">
        <v>0.28276108476787909</v>
      </c>
      <c r="G49" s="143">
        <v>0.31170772954194442</v>
      </c>
      <c r="H49" s="143">
        <v>0.38537380322289189</v>
      </c>
      <c r="I49" s="143">
        <v>0.41567735560969477</v>
      </c>
      <c r="J49" s="143">
        <v>0.48760967746859268</v>
      </c>
      <c r="K49" s="143">
        <v>0.55388553630267789</v>
      </c>
      <c r="L49" s="143"/>
      <c r="M49" s="142"/>
      <c r="N49" s="121"/>
      <c r="O49" s="128"/>
      <c r="P49" s="127"/>
      <c r="Q49" s="127"/>
      <c r="R49" s="127"/>
      <c r="S49" s="127"/>
    </row>
    <row r="50" spans="1:19" ht="15.6" x14ac:dyDescent="0.3">
      <c r="A50" s="141">
        <v>1950</v>
      </c>
      <c r="B50" s="148">
        <v>0.24400343571720598</v>
      </c>
      <c r="C50" s="148">
        <v>0.18372468900088271</v>
      </c>
      <c r="D50" s="149">
        <v>0.17762601795468977</v>
      </c>
      <c r="E50" s="149"/>
      <c r="F50" s="148">
        <v>0.32845771738354412</v>
      </c>
      <c r="G50" s="147">
        <v>0.36355348637328061</v>
      </c>
      <c r="H50" s="147">
        <v>0.45102551863814422</v>
      </c>
      <c r="I50" s="147">
        <v>0.48481675090184612</v>
      </c>
      <c r="J50" s="147">
        <v>0.56882778607055651</v>
      </c>
      <c r="K50" s="147">
        <v>0.69780929538972969</v>
      </c>
      <c r="L50" s="147"/>
      <c r="M50" s="146"/>
      <c r="N50" s="121"/>
      <c r="O50" s="128"/>
      <c r="P50" s="127"/>
      <c r="Q50" s="127"/>
      <c r="R50" s="127"/>
      <c r="S50" s="127"/>
    </row>
    <row r="51" spans="1:19" ht="15.6" x14ac:dyDescent="0.3">
      <c r="A51" s="131">
        <v>1951</v>
      </c>
      <c r="B51" s="144">
        <v>0.26209871406467383</v>
      </c>
      <c r="C51" s="144">
        <v>0.19533760689861085</v>
      </c>
      <c r="D51" s="145">
        <v>0.18041862831142708</v>
      </c>
      <c r="E51" s="145"/>
      <c r="F51" s="144">
        <v>0.3585593418550862</v>
      </c>
      <c r="G51" s="143">
        <v>0.39646269961455627</v>
      </c>
      <c r="H51" s="143">
        <v>0.48568399069167706</v>
      </c>
      <c r="I51" s="143">
        <v>0.52079796815960733</v>
      </c>
      <c r="J51" s="143">
        <v>0.60573046982465228</v>
      </c>
      <c r="K51" s="143">
        <v>0.68074255866273137</v>
      </c>
      <c r="L51" s="143"/>
      <c r="M51" s="142"/>
      <c r="N51" s="121"/>
      <c r="O51" s="128"/>
      <c r="P51" s="127"/>
      <c r="Q51" s="127"/>
      <c r="R51" s="127"/>
      <c r="S51" s="127"/>
    </row>
    <row r="52" spans="1:19" ht="15.6" x14ac:dyDescent="0.3">
      <c r="A52" s="131">
        <v>1952</v>
      </c>
      <c r="B52" s="144">
        <v>0.26198346600596106</v>
      </c>
      <c r="C52" s="144">
        <v>0.20446063627722205</v>
      </c>
      <c r="D52" s="145">
        <v>0.18597589200231177</v>
      </c>
      <c r="E52" s="145"/>
      <c r="F52" s="144">
        <v>0.34692237496352352</v>
      </c>
      <c r="G52" s="143">
        <v>0.38032039666225526</v>
      </c>
      <c r="H52" s="143">
        <v>0.46256043971556748</v>
      </c>
      <c r="I52" s="143">
        <v>0.493698744631483</v>
      </c>
      <c r="J52" s="143">
        <v>0.55819959789125639</v>
      </c>
      <c r="K52" s="143">
        <v>0.6407251862410922</v>
      </c>
      <c r="L52" s="143"/>
      <c r="M52" s="142"/>
      <c r="N52" s="121"/>
      <c r="O52" s="128"/>
      <c r="P52" s="127"/>
      <c r="Q52" s="127"/>
      <c r="R52" s="127"/>
      <c r="S52" s="127"/>
    </row>
    <row r="53" spans="1:19" ht="15.6" x14ac:dyDescent="0.3">
      <c r="A53" s="131">
        <v>1953</v>
      </c>
      <c r="B53" s="144">
        <v>0.26182831349829572</v>
      </c>
      <c r="C53" s="144">
        <v>0.20485839353997859</v>
      </c>
      <c r="D53" s="145">
        <v>0.18568674773183866</v>
      </c>
      <c r="E53" s="145"/>
      <c r="F53" s="144">
        <v>0.34782402447075023</v>
      </c>
      <c r="G53" s="143">
        <v>0.38330891052645405</v>
      </c>
      <c r="H53" s="143">
        <v>0.46585679555919879</v>
      </c>
      <c r="I53" s="143">
        <v>0.49608672145747262</v>
      </c>
      <c r="J53" s="143">
        <v>0.57914018847891624</v>
      </c>
      <c r="K53" s="143">
        <v>0.64280628674890283</v>
      </c>
      <c r="L53" s="143"/>
      <c r="M53" s="142"/>
      <c r="N53" s="121"/>
      <c r="O53" s="128"/>
      <c r="P53" s="127"/>
      <c r="Q53" s="127"/>
      <c r="R53" s="127"/>
      <c r="S53" s="127"/>
    </row>
    <row r="54" spans="1:19" ht="15.6" x14ac:dyDescent="0.3">
      <c r="A54" s="131">
        <v>1954</v>
      </c>
      <c r="B54" s="144">
        <v>0.24816293046771817</v>
      </c>
      <c r="C54" s="144">
        <v>0.19704913771415181</v>
      </c>
      <c r="D54" s="145">
        <v>0.18153805632709619</v>
      </c>
      <c r="E54" s="145"/>
      <c r="F54" s="144">
        <v>0.3251280548456868</v>
      </c>
      <c r="G54" s="143">
        <v>0.35919522955767824</v>
      </c>
      <c r="H54" s="143">
        <v>0.43660191416499222</v>
      </c>
      <c r="I54" s="143">
        <v>0.46733580412641346</v>
      </c>
      <c r="J54" s="143">
        <v>0.55394763911584699</v>
      </c>
      <c r="K54" s="143">
        <v>0.61466428236107251</v>
      </c>
      <c r="L54" s="143"/>
      <c r="M54" s="142"/>
      <c r="N54" s="121"/>
      <c r="O54" s="128"/>
      <c r="P54" s="127"/>
      <c r="Q54" s="127"/>
      <c r="R54" s="127"/>
      <c r="S54" s="127"/>
    </row>
    <row r="55" spans="1:19" ht="15.6" x14ac:dyDescent="0.3">
      <c r="A55" s="131">
        <v>1955</v>
      </c>
      <c r="B55" s="144">
        <v>0.25538993807474542</v>
      </c>
      <c r="C55" s="144">
        <v>0.20142793125821165</v>
      </c>
      <c r="D55" s="145">
        <v>0.18539443996094662</v>
      </c>
      <c r="E55" s="145"/>
      <c r="F55" s="144">
        <v>0.33399136028995285</v>
      </c>
      <c r="G55" s="143">
        <v>0.3639035182176138</v>
      </c>
      <c r="H55" s="143">
        <v>0.44012705318178985</v>
      </c>
      <c r="I55" s="143">
        <v>0.47017209707598723</v>
      </c>
      <c r="J55" s="143">
        <v>0.55128882196037954</v>
      </c>
      <c r="K55" s="143">
        <v>0.58902337507618929</v>
      </c>
      <c r="L55" s="143"/>
      <c r="M55" s="142"/>
      <c r="N55" s="121"/>
      <c r="O55" s="128"/>
      <c r="P55" s="127"/>
      <c r="Q55" s="127"/>
      <c r="R55" s="127"/>
      <c r="S55" s="127"/>
    </row>
    <row r="56" spans="1:19" ht="15.6" x14ac:dyDescent="0.3">
      <c r="A56" s="131">
        <v>1956</v>
      </c>
      <c r="B56" s="144">
        <v>0.2581332371632229</v>
      </c>
      <c r="C56" s="144">
        <v>0.20674749953953994</v>
      </c>
      <c r="D56" s="145">
        <v>0.18926016025303635</v>
      </c>
      <c r="E56" s="145"/>
      <c r="F56" s="144">
        <v>0.33522032785047506</v>
      </c>
      <c r="G56" s="143">
        <v>0.36581765125954507</v>
      </c>
      <c r="H56" s="143">
        <v>0.44962526813238773</v>
      </c>
      <c r="I56" s="143">
        <v>0.49658660579681169</v>
      </c>
      <c r="J56" s="143">
        <v>0.56277439486713698</v>
      </c>
      <c r="K56" s="143">
        <v>0.6061276056249203</v>
      </c>
      <c r="L56" s="143"/>
      <c r="M56" s="142"/>
      <c r="N56" s="121"/>
      <c r="O56" s="128"/>
      <c r="P56" s="127"/>
      <c r="Q56" s="127"/>
      <c r="R56" s="127"/>
      <c r="S56" s="127"/>
    </row>
    <row r="57" spans="1:19" ht="15.6" x14ac:dyDescent="0.3">
      <c r="A57" s="131">
        <v>1957</v>
      </c>
      <c r="B57" s="144">
        <v>0.25911997171064582</v>
      </c>
      <c r="C57" s="144">
        <v>0.21110018519606752</v>
      </c>
      <c r="D57" s="145">
        <v>0.19356579749308492</v>
      </c>
      <c r="E57" s="145"/>
      <c r="F57" s="144">
        <v>0.33041417401753354</v>
      </c>
      <c r="G57" s="143">
        <v>0.36026308955163022</v>
      </c>
      <c r="H57" s="143">
        <v>0.43767474262054146</v>
      </c>
      <c r="I57" s="143">
        <v>0.48175551217181767</v>
      </c>
      <c r="J57" s="143">
        <v>0.54934833418230355</v>
      </c>
      <c r="K57" s="143">
        <v>0.59872797632973385</v>
      </c>
      <c r="L57" s="143"/>
      <c r="M57" s="142"/>
      <c r="N57" s="121"/>
      <c r="O57" s="128"/>
      <c r="P57" s="127"/>
      <c r="Q57" s="127"/>
      <c r="R57" s="127"/>
      <c r="S57" s="127"/>
    </row>
    <row r="58" spans="1:19" ht="15.6" x14ac:dyDescent="0.3">
      <c r="A58" s="131">
        <v>1958</v>
      </c>
      <c r="B58" s="144">
        <v>0.25292330947152269</v>
      </c>
      <c r="C58" s="144">
        <v>0.20939191454363074</v>
      </c>
      <c r="D58" s="145">
        <v>0.19238786704259669</v>
      </c>
      <c r="E58" s="145"/>
      <c r="F58" s="144">
        <v>0.31744036389700192</v>
      </c>
      <c r="G58" s="143">
        <v>0.34763428925014123</v>
      </c>
      <c r="H58" s="143">
        <v>0.42932698899421201</v>
      </c>
      <c r="I58" s="143">
        <v>0.47777999561423279</v>
      </c>
      <c r="J58" s="143">
        <v>0.55100161067780151</v>
      </c>
      <c r="K58" s="143">
        <v>0.60280524245828115</v>
      </c>
      <c r="L58" s="143"/>
      <c r="M58" s="142"/>
      <c r="N58" s="121"/>
      <c r="O58" s="128"/>
      <c r="P58" s="127"/>
      <c r="Q58" s="127"/>
      <c r="R58" s="127"/>
      <c r="S58" s="127"/>
    </row>
    <row r="59" spans="1:19" ht="15.6" x14ac:dyDescent="0.3">
      <c r="A59" s="131">
        <v>1959</v>
      </c>
      <c r="B59" s="144">
        <v>0.26436110154455134</v>
      </c>
      <c r="C59" s="144">
        <v>0.21897302965823895</v>
      </c>
      <c r="D59" s="145">
        <v>0.20171334276100394</v>
      </c>
      <c r="E59" s="145"/>
      <c r="F59" s="144">
        <v>0.32989074218976011</v>
      </c>
      <c r="G59" s="143">
        <v>0.35913700833564299</v>
      </c>
      <c r="H59" s="143">
        <v>0.43285849213181998</v>
      </c>
      <c r="I59" s="143">
        <v>0.46964591535909389</v>
      </c>
      <c r="J59" s="143">
        <v>0.53350443670021652</v>
      </c>
      <c r="K59" s="143">
        <v>0.57723117672098101</v>
      </c>
      <c r="L59" s="143"/>
      <c r="M59" s="142"/>
      <c r="N59" s="121"/>
      <c r="O59" s="128"/>
      <c r="P59" s="127"/>
      <c r="Q59" s="127"/>
      <c r="R59" s="127"/>
      <c r="S59" s="127"/>
    </row>
    <row r="60" spans="1:19" ht="15.6" x14ac:dyDescent="0.3">
      <c r="A60" s="141">
        <v>1960</v>
      </c>
      <c r="B60" s="148">
        <v>0.27251523288884055</v>
      </c>
      <c r="C60" s="148">
        <v>0.22903969620016867</v>
      </c>
      <c r="D60" s="149">
        <v>0.21094315265628275</v>
      </c>
      <c r="E60" s="149"/>
      <c r="F60" s="148">
        <v>0.33567385603705363</v>
      </c>
      <c r="G60" s="147">
        <v>0.36470817758915924</v>
      </c>
      <c r="H60" s="147">
        <v>0.440339797080255</v>
      </c>
      <c r="I60" s="147">
        <v>0.48266465557947913</v>
      </c>
      <c r="J60" s="147">
        <v>0.54546008688007719</v>
      </c>
      <c r="K60" s="147">
        <v>0.58232110741516996</v>
      </c>
      <c r="L60" s="147"/>
      <c r="M60" s="146"/>
      <c r="N60" s="121"/>
      <c r="O60" s="128"/>
      <c r="P60" s="127"/>
      <c r="Q60" s="127"/>
      <c r="R60" s="127"/>
      <c r="S60" s="127"/>
    </row>
    <row r="61" spans="1:19" ht="15.6" x14ac:dyDescent="0.3">
      <c r="A61" s="131">
        <v>1961</v>
      </c>
      <c r="B61" s="144">
        <v>0.27066420180671275</v>
      </c>
      <c r="C61" s="144">
        <v>0.22896879352479607</v>
      </c>
      <c r="D61" s="130">
        <v>0.21136082023209968</v>
      </c>
      <c r="E61" s="145"/>
      <c r="F61" s="144">
        <v>0.33094362086773649</v>
      </c>
      <c r="G61" s="143">
        <v>0.36090994841635615</v>
      </c>
      <c r="H61" s="143">
        <v>0.44430661229471635</v>
      </c>
      <c r="I61" s="143">
        <v>0.48818330348650357</v>
      </c>
      <c r="J61" s="143">
        <v>0.54988327485891864</v>
      </c>
      <c r="K61" s="143">
        <v>0.5822093887695865</v>
      </c>
      <c r="L61" s="143"/>
      <c r="M61" s="142"/>
      <c r="N61" s="121"/>
      <c r="O61" s="128"/>
      <c r="P61" s="127"/>
      <c r="Q61" s="127"/>
      <c r="R61" s="127"/>
      <c r="S61" s="127"/>
    </row>
    <row r="62" spans="1:19" ht="15.6" x14ac:dyDescent="0.3">
      <c r="A62" s="131">
        <v>1962</v>
      </c>
      <c r="B62" s="133">
        <v>0.27177467942237854</v>
      </c>
      <c r="C62" s="133">
        <v>0.23964019119739532</v>
      </c>
      <c r="D62" s="130">
        <v>0.21935507655143738</v>
      </c>
      <c r="E62" s="130">
        <v>0.24857358634471893</v>
      </c>
      <c r="F62" s="133">
        <v>0.32681187987327576</v>
      </c>
      <c r="G62" s="130">
        <v>0.35190466046333313</v>
      </c>
      <c r="H62" s="130">
        <v>0.42331892251968384</v>
      </c>
      <c r="I62" s="130">
        <v>0.45516213774681091</v>
      </c>
      <c r="J62" s="130">
        <v>0.5077064037322998</v>
      </c>
      <c r="K62" s="130">
        <v>0.53525477647781372</v>
      </c>
      <c r="L62" s="130">
        <v>0.54670017957687378</v>
      </c>
      <c r="M62" s="129">
        <v>0.54850286245346069</v>
      </c>
      <c r="N62" s="121"/>
      <c r="O62" s="128"/>
      <c r="P62" s="127"/>
      <c r="Q62" s="127"/>
      <c r="R62" s="127"/>
      <c r="S62" s="127"/>
    </row>
    <row r="63" spans="1:19" ht="15.6" x14ac:dyDescent="0.3">
      <c r="A63" s="131">
        <v>1963</v>
      </c>
      <c r="B63" s="133">
        <v>0.27691445106334811</v>
      </c>
      <c r="C63" s="133">
        <v>0.23615493625402451</v>
      </c>
      <c r="D63" s="130">
        <v>0.22220783680677414</v>
      </c>
      <c r="E63" s="130">
        <v>0.24223034083843231</v>
      </c>
      <c r="F63" s="133">
        <v>0.32006378471851349</v>
      </c>
      <c r="G63" s="130">
        <v>0.34524999558925629</v>
      </c>
      <c r="H63" s="130">
        <v>0.41591678559780121</v>
      </c>
      <c r="I63" s="130">
        <v>0.44723264873027802</v>
      </c>
      <c r="J63" s="130">
        <v>0.49785363674163818</v>
      </c>
      <c r="K63" s="130">
        <v>0.52294018864631653</v>
      </c>
      <c r="L63" s="130">
        <v>0.53291475772857666</v>
      </c>
      <c r="M63" s="129">
        <v>0.53494441509246826</v>
      </c>
      <c r="N63" s="121"/>
      <c r="O63" s="128"/>
      <c r="P63" s="127"/>
      <c r="Q63" s="127"/>
      <c r="R63" s="127"/>
      <c r="S63" s="127"/>
    </row>
    <row r="64" spans="1:19" ht="15.6" x14ac:dyDescent="0.3">
      <c r="A64" s="131">
        <v>1964</v>
      </c>
      <c r="B64" s="133">
        <v>0.26314324140548706</v>
      </c>
      <c r="C64" s="133">
        <v>0.23266968131065369</v>
      </c>
      <c r="D64" s="130">
        <v>0.2250605970621109</v>
      </c>
      <c r="E64" s="130">
        <v>0.23588709533214569</v>
      </c>
      <c r="F64" s="133">
        <v>0.31331568956375122</v>
      </c>
      <c r="G64" s="130">
        <v>0.33859533071517944</v>
      </c>
      <c r="H64" s="130">
        <v>0.40851464867591858</v>
      </c>
      <c r="I64" s="130">
        <v>0.43930315971374512</v>
      </c>
      <c r="J64" s="130">
        <v>0.48800086975097656</v>
      </c>
      <c r="K64" s="130">
        <v>0.51062560081481934</v>
      </c>
      <c r="L64" s="130">
        <v>0.51912933588027954</v>
      </c>
      <c r="M64" s="129">
        <v>0.52138596773147583</v>
      </c>
      <c r="N64" s="121"/>
      <c r="O64" s="128"/>
      <c r="P64" s="127"/>
      <c r="Q64" s="127"/>
      <c r="R64" s="127"/>
      <c r="S64" s="127"/>
    </row>
    <row r="65" spans="1:19" ht="15.6" x14ac:dyDescent="0.3">
      <c r="A65" s="131">
        <v>1965</v>
      </c>
      <c r="B65" s="133">
        <v>0.26251151692513652</v>
      </c>
      <c r="C65" s="133">
        <v>0.23644541949033737</v>
      </c>
      <c r="D65" s="130">
        <v>0.22812581062316895</v>
      </c>
      <c r="E65" s="130">
        <v>0.24006646871566772</v>
      </c>
      <c r="F65" s="133">
        <v>0.31613996624946594</v>
      </c>
      <c r="G65" s="130">
        <v>0.34145322442054749</v>
      </c>
      <c r="H65" s="130">
        <v>0.41128331422805786</v>
      </c>
      <c r="I65" s="130">
        <v>0.44114375114440918</v>
      </c>
      <c r="J65" s="130">
        <v>0.48849275708198547</v>
      </c>
      <c r="K65" s="130">
        <v>0.51053422689437866</v>
      </c>
      <c r="L65" s="130">
        <v>0.51931792497634888</v>
      </c>
      <c r="M65" s="129">
        <v>0.52255800366401672</v>
      </c>
      <c r="N65" s="121"/>
      <c r="O65" s="128"/>
      <c r="P65" s="127"/>
      <c r="Q65" s="127"/>
      <c r="R65" s="127"/>
      <c r="S65" s="127"/>
    </row>
    <row r="66" spans="1:19" ht="15.6" x14ac:dyDescent="0.3">
      <c r="A66" s="131">
        <v>1966</v>
      </c>
      <c r="B66" s="133">
        <v>0.26943671703338623</v>
      </c>
      <c r="C66" s="133">
        <v>0.24022115767002106</v>
      </c>
      <c r="D66" s="130">
        <v>0.23119102418422699</v>
      </c>
      <c r="E66" s="130">
        <v>0.24424584209918976</v>
      </c>
      <c r="F66" s="133">
        <v>0.31896424293518066</v>
      </c>
      <c r="G66" s="130">
        <v>0.34431111812591553</v>
      </c>
      <c r="H66" s="130">
        <v>0.41405197978019714</v>
      </c>
      <c r="I66" s="130">
        <v>0.44298434257507324</v>
      </c>
      <c r="J66" s="130">
        <v>0.48898464441299438</v>
      </c>
      <c r="K66" s="130">
        <v>0.51044285297393799</v>
      </c>
      <c r="L66" s="130">
        <v>0.51950651407241821</v>
      </c>
      <c r="M66" s="129">
        <v>0.52373003959655762</v>
      </c>
      <c r="N66" s="121"/>
      <c r="O66" s="128"/>
      <c r="P66" s="127"/>
      <c r="Q66" s="127"/>
      <c r="R66" s="127"/>
      <c r="S66" s="127"/>
    </row>
    <row r="67" spans="1:19" ht="15.6" x14ac:dyDescent="0.3">
      <c r="A67" s="131">
        <v>1967</v>
      </c>
      <c r="B67" s="133">
        <v>0.27319538593292236</v>
      </c>
      <c r="C67" s="133">
        <v>0.24191610515117645</v>
      </c>
      <c r="D67" s="130">
        <v>0.22827863693237305</v>
      </c>
      <c r="E67" s="130">
        <v>0.24840129911899567</v>
      </c>
      <c r="F67" s="133">
        <v>0.32852724194526672</v>
      </c>
      <c r="G67" s="130">
        <v>0.3553440272808075</v>
      </c>
      <c r="H67" s="130">
        <v>0.42599844932556152</v>
      </c>
      <c r="I67" s="130">
        <v>0.45569095015525818</v>
      </c>
      <c r="J67" s="130">
        <v>0.50665634870529175</v>
      </c>
      <c r="K67" s="130">
        <v>0.52913832664489746</v>
      </c>
      <c r="L67" s="130">
        <v>0.52511781454086304</v>
      </c>
      <c r="M67" s="129">
        <v>0.5215180516242981</v>
      </c>
      <c r="N67" s="121"/>
      <c r="O67" s="128"/>
      <c r="P67" s="127"/>
      <c r="Q67" s="127"/>
      <c r="R67" s="127"/>
      <c r="S67" s="127"/>
    </row>
    <row r="68" spans="1:19" ht="15.6" x14ac:dyDescent="0.3">
      <c r="A68" s="131">
        <v>1968</v>
      </c>
      <c r="B68" s="133">
        <v>0.28861156105995178</v>
      </c>
      <c r="C68" s="133">
        <v>0.25459623336791992</v>
      </c>
      <c r="D68" s="130">
        <v>0.23824022710323334</v>
      </c>
      <c r="E68" s="130">
        <v>0.26227879524230957</v>
      </c>
      <c r="F68" s="133">
        <v>0.34826919436454773</v>
      </c>
      <c r="G68" s="130">
        <v>0.37603896856307983</v>
      </c>
      <c r="H68" s="130">
        <v>0.44864964485168457</v>
      </c>
      <c r="I68" s="130">
        <v>0.4795147180557251</v>
      </c>
      <c r="J68" s="130">
        <v>0.52684348821640015</v>
      </c>
      <c r="K68" s="130">
        <v>0.54706186056137085</v>
      </c>
      <c r="L68" s="130">
        <v>0.54507476091384888</v>
      </c>
      <c r="M68" s="129">
        <v>0.53790247440338135</v>
      </c>
      <c r="N68" s="121"/>
      <c r="O68" s="128"/>
      <c r="P68" s="127"/>
      <c r="Q68" s="127"/>
      <c r="R68" s="127"/>
      <c r="S68" s="127"/>
    </row>
    <row r="69" spans="1:19" ht="15.6" x14ac:dyDescent="0.3">
      <c r="A69" s="137">
        <v>1969</v>
      </c>
      <c r="B69" s="136">
        <v>0.30058574676513672</v>
      </c>
      <c r="C69" s="136">
        <v>0.27062639594078064</v>
      </c>
      <c r="D69" s="135">
        <v>0.25406083464622498</v>
      </c>
      <c r="E69" s="135">
        <v>0.27851614356040955</v>
      </c>
      <c r="F69" s="136">
        <v>0.35668700933456421</v>
      </c>
      <c r="G69" s="135">
        <v>0.38494887948036194</v>
      </c>
      <c r="H69" s="135">
        <v>0.4593738317489624</v>
      </c>
      <c r="I69" s="135">
        <v>0.49069651961326599</v>
      </c>
      <c r="J69" s="135">
        <v>0.54247558116912842</v>
      </c>
      <c r="K69" s="135">
        <v>0.5624537467956543</v>
      </c>
      <c r="L69" s="135">
        <v>0.55699598789215088</v>
      </c>
      <c r="M69" s="134">
        <v>0.54855787754058838</v>
      </c>
      <c r="N69" s="121"/>
      <c r="O69" s="128"/>
      <c r="P69" s="127"/>
      <c r="Q69" s="127"/>
      <c r="R69" s="127"/>
      <c r="S69" s="127"/>
    </row>
    <row r="70" spans="1:19" ht="15.6" x14ac:dyDescent="0.3">
      <c r="A70" s="141">
        <v>1970</v>
      </c>
      <c r="B70" s="140">
        <v>0.28912138938903809</v>
      </c>
      <c r="C70" s="140">
        <v>0.26500007510185242</v>
      </c>
      <c r="D70" s="139">
        <v>0.24809378385543823</v>
      </c>
      <c r="E70" s="139">
        <v>0.27286902070045471</v>
      </c>
      <c r="F70" s="140">
        <v>0.33512970805168152</v>
      </c>
      <c r="G70" s="139">
        <v>0.35836711525917053</v>
      </c>
      <c r="H70" s="139">
        <v>0.42582458257675171</v>
      </c>
      <c r="I70" s="139">
        <v>0.45489075779914856</v>
      </c>
      <c r="J70" s="139">
        <v>0.51029676198959351</v>
      </c>
      <c r="K70" s="139">
        <v>0.53952670097351074</v>
      </c>
      <c r="L70" s="139">
        <v>0.5396156907081604</v>
      </c>
      <c r="M70" s="138">
        <v>0.53413140773773193</v>
      </c>
      <c r="N70" s="121"/>
      <c r="O70" s="128"/>
      <c r="P70" s="127"/>
      <c r="Q70" s="127"/>
      <c r="R70" s="127"/>
      <c r="S70" s="127"/>
    </row>
    <row r="71" spans="1:19" ht="15.6" x14ac:dyDescent="0.3">
      <c r="A71" s="131">
        <v>1971</v>
      </c>
      <c r="B71" s="133">
        <v>0.28381496667861938</v>
      </c>
      <c r="C71" s="133">
        <v>0.25973662734031677</v>
      </c>
      <c r="D71" s="130">
        <v>0.24211457371711731</v>
      </c>
      <c r="E71" s="130">
        <v>0.26765945553779602</v>
      </c>
      <c r="F71" s="133">
        <v>0.32854029536247253</v>
      </c>
      <c r="G71" s="130">
        <v>0.35165256261825562</v>
      </c>
      <c r="H71" s="130">
        <v>0.41631850600242615</v>
      </c>
      <c r="I71" s="130">
        <v>0.44536751508712769</v>
      </c>
      <c r="J71" s="130">
        <v>0.4985053539276123</v>
      </c>
      <c r="K71" s="130">
        <v>0.53401190042495728</v>
      </c>
      <c r="L71" s="130">
        <v>0.53550225496292114</v>
      </c>
      <c r="M71" s="129">
        <v>0.52596336603164673</v>
      </c>
      <c r="N71" s="121"/>
      <c r="O71" s="128"/>
      <c r="P71" s="127"/>
      <c r="Q71" s="127"/>
      <c r="R71" s="127"/>
      <c r="S71" s="127"/>
    </row>
    <row r="72" spans="1:19" ht="15.6" x14ac:dyDescent="0.3">
      <c r="A72" s="131">
        <v>1972</v>
      </c>
      <c r="B72" s="133">
        <v>0.29398533701896667</v>
      </c>
      <c r="C72" s="133">
        <v>0.27062076330184937</v>
      </c>
      <c r="D72" s="130">
        <v>0.2482190877199173</v>
      </c>
      <c r="E72" s="130">
        <v>0.28061592578887939</v>
      </c>
      <c r="F72" s="133">
        <v>0.33678880333900452</v>
      </c>
      <c r="G72" s="130">
        <v>0.35838180780410767</v>
      </c>
      <c r="H72" s="130">
        <v>0.42067891359329224</v>
      </c>
      <c r="I72" s="130">
        <v>0.44787368178367615</v>
      </c>
      <c r="J72" s="130">
        <v>0.49472406506538391</v>
      </c>
      <c r="K72" s="130">
        <v>0.52578473091125488</v>
      </c>
      <c r="L72" s="130">
        <v>0.52660632133483887</v>
      </c>
      <c r="M72" s="129">
        <v>0.52000308036804199</v>
      </c>
      <c r="N72" s="121"/>
      <c r="O72" s="128"/>
      <c r="P72" s="127"/>
      <c r="Q72" s="127"/>
      <c r="R72" s="127"/>
      <c r="S72" s="127"/>
    </row>
    <row r="73" spans="1:19" ht="15.6" x14ac:dyDescent="0.3">
      <c r="A73" s="131">
        <v>1973</v>
      </c>
      <c r="B73" s="133">
        <v>0.2953866720199585</v>
      </c>
      <c r="C73" s="133">
        <v>0.27768266201019287</v>
      </c>
      <c r="D73" s="130">
        <v>0.25569653511047363</v>
      </c>
      <c r="E73" s="130">
        <v>0.2876325249671936</v>
      </c>
      <c r="F73" s="133">
        <v>0.32737970352172852</v>
      </c>
      <c r="G73" s="130">
        <v>0.34464544057846069</v>
      </c>
      <c r="H73" s="130">
        <v>0.39761832356452942</v>
      </c>
      <c r="I73" s="130">
        <v>0.42182856798171997</v>
      </c>
      <c r="J73" s="130">
        <v>0.46645820140838623</v>
      </c>
      <c r="K73" s="130">
        <v>0.50101578235626221</v>
      </c>
      <c r="L73" s="130">
        <v>0.51000475883483887</v>
      </c>
      <c r="M73" s="129">
        <v>0.50819778442382813</v>
      </c>
      <c r="N73" s="121"/>
      <c r="O73" s="128"/>
      <c r="P73" s="127"/>
      <c r="Q73" s="127"/>
      <c r="R73" s="127"/>
      <c r="S73" s="127"/>
    </row>
    <row r="74" spans="1:19" ht="15.6" x14ac:dyDescent="0.3">
      <c r="A74" s="131">
        <v>1974</v>
      </c>
      <c r="B74" s="133">
        <v>0.30370309948921204</v>
      </c>
      <c r="C74" s="133">
        <v>0.28468874096870422</v>
      </c>
      <c r="D74" s="130">
        <v>0.25882619619369507</v>
      </c>
      <c r="E74" s="130">
        <v>0.29653853178024292</v>
      </c>
      <c r="F74" s="133">
        <v>0.33959531784057617</v>
      </c>
      <c r="G74" s="130">
        <v>0.35758554935455322</v>
      </c>
      <c r="H74" s="130">
        <v>0.41139543056488037</v>
      </c>
      <c r="I74" s="130">
        <v>0.43624836206436157</v>
      </c>
      <c r="J74" s="130">
        <v>0.48637032508850098</v>
      </c>
      <c r="K74" s="130">
        <v>0.52359491586685181</v>
      </c>
      <c r="L74" s="130">
        <v>0.53074657917022705</v>
      </c>
      <c r="M74" s="129">
        <v>0.53799670934677124</v>
      </c>
      <c r="N74" s="121"/>
      <c r="O74" s="128"/>
      <c r="P74" s="127"/>
      <c r="Q74" s="127"/>
      <c r="R74" s="127"/>
      <c r="S74" s="127"/>
    </row>
    <row r="75" spans="1:19" ht="15.6" x14ac:dyDescent="0.3">
      <c r="A75" s="131">
        <v>1975</v>
      </c>
      <c r="B75" s="133">
        <v>0.28792795538902283</v>
      </c>
      <c r="C75" s="133">
        <v>0.27109518647193909</v>
      </c>
      <c r="D75" s="130">
        <v>0.24130932986736298</v>
      </c>
      <c r="E75" s="130">
        <v>0.28430768847465515</v>
      </c>
      <c r="F75" s="133">
        <v>0.31926116347312927</v>
      </c>
      <c r="G75" s="130">
        <v>0.33240029215812683</v>
      </c>
      <c r="H75" s="130">
        <v>0.37718740105628967</v>
      </c>
      <c r="I75" s="130">
        <v>0.39496013522148132</v>
      </c>
      <c r="J75" s="130">
        <v>0.42825537919998169</v>
      </c>
      <c r="K75" s="130">
        <v>0.45975050330162048</v>
      </c>
      <c r="L75" s="130">
        <v>0.46848300099372864</v>
      </c>
      <c r="M75" s="129">
        <v>0.47313269972801208</v>
      </c>
      <c r="N75" s="121"/>
      <c r="O75" s="128"/>
      <c r="P75" s="127"/>
      <c r="Q75" s="127"/>
      <c r="R75" s="127"/>
      <c r="S75" s="127"/>
    </row>
    <row r="76" spans="1:19" ht="15.6" x14ac:dyDescent="0.3">
      <c r="A76" s="131">
        <v>1976</v>
      </c>
      <c r="B76" s="133">
        <v>0.29796579480171204</v>
      </c>
      <c r="C76" s="133">
        <v>0.27870726585388184</v>
      </c>
      <c r="D76" s="130">
        <v>0.24675130844116211</v>
      </c>
      <c r="E76" s="130">
        <v>0.29296565055847168</v>
      </c>
      <c r="F76" s="133">
        <v>0.33388733863830566</v>
      </c>
      <c r="G76" s="130">
        <v>0.34892517328262329</v>
      </c>
      <c r="H76" s="130">
        <v>0.39761632680892944</v>
      </c>
      <c r="I76" s="130">
        <v>0.41883084177970886</v>
      </c>
      <c r="J76" s="130">
        <v>0.45750591158866882</v>
      </c>
      <c r="K76" s="130">
        <v>0.48362094163894653</v>
      </c>
      <c r="L76" s="130">
        <v>0.48559316992759705</v>
      </c>
      <c r="M76" s="129">
        <v>0.48433533310890198</v>
      </c>
      <c r="N76" s="121"/>
      <c r="O76" s="128"/>
      <c r="P76" s="127"/>
      <c r="Q76" s="127"/>
      <c r="R76" s="127"/>
      <c r="S76" s="127"/>
    </row>
    <row r="77" spans="1:19" ht="15.6" x14ac:dyDescent="0.3">
      <c r="A77" s="131">
        <v>1977</v>
      </c>
      <c r="B77" s="133">
        <v>0.30001711845397949</v>
      </c>
      <c r="C77" s="133">
        <v>0.28021672368049622</v>
      </c>
      <c r="D77" s="130">
        <v>0.24177408218383789</v>
      </c>
      <c r="E77" s="130">
        <v>0.29728025197982788</v>
      </c>
      <c r="F77" s="133">
        <v>0.33630147576332092</v>
      </c>
      <c r="G77" s="130">
        <v>0.35069632530212402</v>
      </c>
      <c r="H77" s="130">
        <v>0.39742887020111084</v>
      </c>
      <c r="I77" s="130">
        <v>0.41727593541145325</v>
      </c>
      <c r="J77" s="130">
        <v>0.45478841662406921</v>
      </c>
      <c r="K77" s="130">
        <v>0.48963326215744019</v>
      </c>
      <c r="L77" s="130">
        <v>0.51491838693618774</v>
      </c>
      <c r="M77" s="129">
        <v>0.52966552972793579</v>
      </c>
      <c r="N77" s="121"/>
      <c r="O77" s="128"/>
      <c r="P77" s="127"/>
      <c r="Q77" s="127"/>
      <c r="R77" s="127"/>
      <c r="S77" s="127"/>
    </row>
    <row r="78" spans="1:19" ht="15.6" x14ac:dyDescent="0.3">
      <c r="A78" s="131">
        <v>1978</v>
      </c>
      <c r="B78" s="133">
        <v>0.29937633872032166</v>
      </c>
      <c r="C78" s="133">
        <v>0.28524652123451233</v>
      </c>
      <c r="D78" s="130">
        <v>0.25012096762657166</v>
      </c>
      <c r="E78" s="130">
        <v>0.30059662461280823</v>
      </c>
      <c r="F78" s="133">
        <v>0.32544776797294617</v>
      </c>
      <c r="G78" s="130">
        <v>0.33745715022087097</v>
      </c>
      <c r="H78" s="130">
        <v>0.37663710117340088</v>
      </c>
      <c r="I78" s="130">
        <v>0.39394658803939819</v>
      </c>
      <c r="J78" s="130">
        <v>0.4259774386882782</v>
      </c>
      <c r="K78" s="130">
        <v>0.44211852550506592</v>
      </c>
      <c r="L78" s="130">
        <v>0.44650253653526306</v>
      </c>
      <c r="M78" s="129">
        <v>0.44277107715606689</v>
      </c>
      <c r="N78" s="121"/>
      <c r="O78" s="128"/>
      <c r="P78" s="127"/>
      <c r="Q78" s="127"/>
      <c r="R78" s="127"/>
      <c r="S78" s="127"/>
    </row>
    <row r="79" spans="1:19" ht="15.6" x14ac:dyDescent="0.3">
      <c r="A79" s="137">
        <v>1979</v>
      </c>
      <c r="B79" s="136">
        <v>0.3029981255531311</v>
      </c>
      <c r="C79" s="136">
        <v>0.28840991854667664</v>
      </c>
      <c r="D79" s="135">
        <v>0.2509954571723938</v>
      </c>
      <c r="E79" s="135">
        <v>0.30508890748023987</v>
      </c>
      <c r="F79" s="136">
        <v>0.3297182023525238</v>
      </c>
      <c r="G79" s="135">
        <v>0.3401658833026886</v>
      </c>
      <c r="H79" s="135">
        <v>0.38052761554718018</v>
      </c>
      <c r="I79" s="135">
        <v>0.39799371361732483</v>
      </c>
      <c r="J79" s="135">
        <v>0.42890802025794983</v>
      </c>
      <c r="K79" s="135">
        <v>0.45752266049385071</v>
      </c>
      <c r="L79" s="135">
        <v>0.46979090571403503</v>
      </c>
      <c r="M79" s="134">
        <v>0.47370675206184387</v>
      </c>
      <c r="N79" s="121"/>
      <c r="O79" s="128"/>
      <c r="P79" s="127"/>
      <c r="Q79" s="127"/>
      <c r="R79" s="127"/>
      <c r="S79" s="127"/>
    </row>
    <row r="80" spans="1:19" ht="15.6" x14ac:dyDescent="0.3">
      <c r="A80" s="141">
        <v>1980</v>
      </c>
      <c r="B80" s="140">
        <v>0.30431064963340759</v>
      </c>
      <c r="C80" s="140">
        <v>0.28915488719940186</v>
      </c>
      <c r="D80" s="139">
        <v>0.25103014707565308</v>
      </c>
      <c r="E80" s="139">
        <v>0.30567523837089539</v>
      </c>
      <c r="F80" s="140">
        <v>0.33284324407577515</v>
      </c>
      <c r="G80" s="139">
        <v>0.34439554810523987</v>
      </c>
      <c r="H80" s="139">
        <v>0.38540521264076233</v>
      </c>
      <c r="I80" s="139">
        <v>0.40180668234825134</v>
      </c>
      <c r="J80" s="139">
        <v>0.4350532591342926</v>
      </c>
      <c r="K80" s="139">
        <v>0.46084302663803101</v>
      </c>
      <c r="L80" s="139">
        <v>0.47061121463775635</v>
      </c>
      <c r="M80" s="138">
        <v>0.4737396240234375</v>
      </c>
      <c r="N80" s="121"/>
      <c r="O80" s="128"/>
      <c r="P80" s="127"/>
      <c r="Q80" s="127"/>
      <c r="R80" s="127"/>
      <c r="S80" s="127"/>
    </row>
    <row r="81" spans="1:19" ht="15.6" x14ac:dyDescent="0.3">
      <c r="A81" s="131">
        <v>1981</v>
      </c>
      <c r="B81" s="133">
        <v>0.30962026119232178</v>
      </c>
      <c r="C81" s="133">
        <v>0.30246400833129883</v>
      </c>
      <c r="D81" s="130">
        <v>0.2668745219707489</v>
      </c>
      <c r="E81" s="130">
        <v>0.31760475039482117</v>
      </c>
      <c r="F81" s="133">
        <v>0.32285246253013611</v>
      </c>
      <c r="G81" s="130">
        <v>0.32775205373764038</v>
      </c>
      <c r="H81" s="130">
        <v>0.35539060831069946</v>
      </c>
      <c r="I81" s="130">
        <v>0.36764869093894958</v>
      </c>
      <c r="J81" s="130">
        <v>0.39023920893669128</v>
      </c>
      <c r="K81" s="130">
        <v>0.40616005659103394</v>
      </c>
      <c r="L81" s="130">
        <v>0.4078812301158905</v>
      </c>
      <c r="M81" s="129">
        <v>0.4055837094783783</v>
      </c>
      <c r="N81" s="121"/>
      <c r="O81" s="128"/>
      <c r="P81" s="127"/>
      <c r="Q81" s="127"/>
      <c r="R81" s="127"/>
      <c r="S81" s="127"/>
    </row>
    <row r="82" spans="1:19" ht="15.6" x14ac:dyDescent="0.3">
      <c r="A82" s="131">
        <v>1982</v>
      </c>
      <c r="B82" s="133">
        <v>0.29900655150413513</v>
      </c>
      <c r="C82" s="133">
        <v>0.29369062185287476</v>
      </c>
      <c r="D82" s="130">
        <v>0.26024255156517029</v>
      </c>
      <c r="E82" s="130">
        <v>0.3074353039264679</v>
      </c>
      <c r="F82" s="133">
        <v>0.30878350138664246</v>
      </c>
      <c r="G82" s="130">
        <v>0.31229928135871887</v>
      </c>
      <c r="H82" s="130">
        <v>0.34000930190086365</v>
      </c>
      <c r="I82" s="130">
        <v>0.35130599141120911</v>
      </c>
      <c r="J82" s="130">
        <v>0.37167838215827942</v>
      </c>
      <c r="K82" s="130">
        <v>0.38909417390823364</v>
      </c>
      <c r="L82" s="130">
        <v>0.37471839785575867</v>
      </c>
      <c r="M82" s="129">
        <v>0.35864466428756714</v>
      </c>
      <c r="N82" s="121"/>
      <c r="O82" s="128"/>
      <c r="P82" s="127"/>
      <c r="Q82" s="127"/>
      <c r="R82" s="127"/>
      <c r="S82" s="127"/>
    </row>
    <row r="83" spans="1:19" ht="15.6" x14ac:dyDescent="0.3">
      <c r="A83" s="131">
        <v>1983</v>
      </c>
      <c r="B83" s="133">
        <v>0.2928473949432373</v>
      </c>
      <c r="C83" s="133">
        <v>0.28976869583129883</v>
      </c>
      <c r="D83" s="130">
        <v>0.26369774341583252</v>
      </c>
      <c r="E83" s="130">
        <v>0.30003538727760315</v>
      </c>
      <c r="F83" s="133">
        <v>0.29836311936378479</v>
      </c>
      <c r="G83" s="130">
        <v>0.30226171016693115</v>
      </c>
      <c r="H83" s="130">
        <v>0.32801327109336853</v>
      </c>
      <c r="I83" s="130">
        <v>0.34035611152648926</v>
      </c>
      <c r="J83" s="130">
        <v>0.37040683627128601</v>
      </c>
      <c r="K83" s="130">
        <v>0.3891226053237915</v>
      </c>
      <c r="L83" s="130">
        <v>0.37036183476448059</v>
      </c>
      <c r="M83" s="129">
        <v>0.34866291284561157</v>
      </c>
      <c r="N83" s="121"/>
      <c r="O83" s="128"/>
      <c r="P83" s="127"/>
      <c r="Q83" s="127"/>
      <c r="R83" s="127"/>
      <c r="S83" s="127"/>
    </row>
    <row r="84" spans="1:19" ht="15.6" x14ac:dyDescent="0.3">
      <c r="A84" s="131">
        <v>1984</v>
      </c>
      <c r="B84" s="133">
        <v>0.28919276595115662</v>
      </c>
      <c r="C84" s="133">
        <v>0.2917550802230835</v>
      </c>
      <c r="D84" s="130">
        <v>0.27464058995246887</v>
      </c>
      <c r="E84" s="130">
        <v>0.29848483204841614</v>
      </c>
      <c r="F84" s="133">
        <v>0.28482535481452942</v>
      </c>
      <c r="G84" s="130">
        <v>0.28647485375404358</v>
      </c>
      <c r="H84" s="130">
        <v>0.30657601356506348</v>
      </c>
      <c r="I84" s="130">
        <v>0.31637528538703918</v>
      </c>
      <c r="J84" s="130">
        <v>0.34267953038215637</v>
      </c>
      <c r="K84" s="130">
        <v>0.37210899591445923</v>
      </c>
      <c r="L84" s="130">
        <v>0.35074806213378906</v>
      </c>
      <c r="M84" s="129">
        <v>0.33457431197166443</v>
      </c>
      <c r="N84" s="121"/>
      <c r="O84" s="128"/>
      <c r="P84" s="127"/>
      <c r="Q84" s="127"/>
      <c r="R84" s="127"/>
      <c r="S84" s="127"/>
    </row>
    <row r="85" spans="1:19" ht="15.6" x14ac:dyDescent="0.3">
      <c r="A85" s="131">
        <v>1985</v>
      </c>
      <c r="B85" s="133">
        <v>0.29383862018585205</v>
      </c>
      <c r="C85" s="133">
        <v>0.29417246580123901</v>
      </c>
      <c r="D85" s="130">
        <v>0.27762272953987122</v>
      </c>
      <c r="E85" s="130">
        <v>0.30066171288490295</v>
      </c>
      <c r="F85" s="133">
        <v>0.29326915740966797</v>
      </c>
      <c r="G85" s="130">
        <v>0.29512929916381836</v>
      </c>
      <c r="H85" s="130">
        <v>0.31667837500572205</v>
      </c>
      <c r="I85" s="130">
        <v>0.32807540893554688</v>
      </c>
      <c r="J85" s="130">
        <v>0.35157129168510437</v>
      </c>
      <c r="K85" s="130">
        <v>0.37148910760879517</v>
      </c>
      <c r="L85" s="130">
        <v>0.3551083505153656</v>
      </c>
      <c r="M85" s="129">
        <v>0.3412383496761322</v>
      </c>
      <c r="N85" s="121"/>
      <c r="O85" s="128"/>
      <c r="P85" s="127"/>
      <c r="Q85" s="127"/>
      <c r="R85" s="127"/>
      <c r="S85" s="127"/>
    </row>
    <row r="86" spans="1:19" ht="15.6" x14ac:dyDescent="0.3">
      <c r="A86" s="131">
        <v>1986</v>
      </c>
      <c r="B86" s="133">
        <v>0.29393428564071655</v>
      </c>
      <c r="C86" s="133">
        <v>0.2917163074016571</v>
      </c>
      <c r="D86" s="130">
        <v>0.27306035161018372</v>
      </c>
      <c r="E86" s="130">
        <v>0.2988775372505188</v>
      </c>
      <c r="F86" s="133">
        <v>0.29761984944343567</v>
      </c>
      <c r="G86" s="130">
        <v>0.30114537477493286</v>
      </c>
      <c r="H86" s="130">
        <v>0.32658964395523071</v>
      </c>
      <c r="I86" s="130">
        <v>0.34179505705833435</v>
      </c>
      <c r="J86" s="130">
        <v>0.37690320611000061</v>
      </c>
      <c r="K86" s="130">
        <v>0.41058701276779175</v>
      </c>
      <c r="L86" s="130">
        <v>0.39101240038871765</v>
      </c>
      <c r="M86" s="129">
        <v>0.34752592444419861</v>
      </c>
      <c r="N86" s="121"/>
      <c r="O86" s="128"/>
      <c r="P86" s="127"/>
      <c r="Q86" s="127"/>
      <c r="R86" s="127"/>
      <c r="S86" s="127"/>
    </row>
    <row r="87" spans="1:19" ht="15.6" x14ac:dyDescent="0.3">
      <c r="A87" s="131">
        <v>1987</v>
      </c>
      <c r="B87" s="133">
        <v>0.3055361807346344</v>
      </c>
      <c r="C87" s="133">
        <v>0.29759481549263</v>
      </c>
      <c r="D87" s="130">
        <v>0.27552792429924011</v>
      </c>
      <c r="E87" s="130">
        <v>0.30599826574325562</v>
      </c>
      <c r="F87" s="133">
        <v>0.31851831078529358</v>
      </c>
      <c r="G87" s="130">
        <v>0.3204268217086792</v>
      </c>
      <c r="H87" s="130">
        <v>0.33437842130661011</v>
      </c>
      <c r="I87" s="130">
        <v>0.34289571642875671</v>
      </c>
      <c r="J87" s="130">
        <v>0.36423653364181519</v>
      </c>
      <c r="K87" s="130">
        <v>0.39649549126625061</v>
      </c>
      <c r="L87" s="130">
        <v>0.38362812995910645</v>
      </c>
      <c r="M87" s="129">
        <v>0.36883988976478577</v>
      </c>
      <c r="N87" s="121"/>
      <c r="O87" s="128"/>
      <c r="P87" s="127"/>
      <c r="Q87" s="127"/>
      <c r="R87" s="127"/>
      <c r="S87" s="127"/>
    </row>
    <row r="88" spans="1:19" ht="15.6" x14ac:dyDescent="0.3">
      <c r="A88" s="131">
        <v>1988</v>
      </c>
      <c r="B88" s="133">
        <v>0.30171748995780945</v>
      </c>
      <c r="C88" s="133">
        <v>0.29742303490638733</v>
      </c>
      <c r="D88" s="130">
        <v>0.27835911512374878</v>
      </c>
      <c r="E88" s="130">
        <v>0.30470949411392212</v>
      </c>
      <c r="F88" s="133">
        <v>0.30832129716873169</v>
      </c>
      <c r="G88" s="130">
        <v>0.30954539775848389</v>
      </c>
      <c r="H88" s="130">
        <v>0.32356515526771545</v>
      </c>
      <c r="I88" s="130">
        <v>0.33161836862564087</v>
      </c>
      <c r="J88" s="130">
        <v>0.35206300020217896</v>
      </c>
      <c r="K88" s="130">
        <v>0.37481722235679626</v>
      </c>
      <c r="L88" s="130">
        <v>0.37283268570899963</v>
      </c>
      <c r="M88" s="129">
        <v>0.35061061382293701</v>
      </c>
      <c r="N88" s="121"/>
      <c r="O88" s="128"/>
      <c r="P88" s="127"/>
      <c r="Q88" s="127"/>
      <c r="R88" s="127"/>
      <c r="S88" s="127"/>
    </row>
    <row r="89" spans="1:19" ht="15.6" x14ac:dyDescent="0.3">
      <c r="A89" s="137">
        <v>1989</v>
      </c>
      <c r="B89" s="136">
        <v>0.30850544571876526</v>
      </c>
      <c r="C89" s="136">
        <v>0.30231750011444092</v>
      </c>
      <c r="D89" s="135">
        <v>0.28027528524398804</v>
      </c>
      <c r="E89" s="135">
        <v>0.31071257591247559</v>
      </c>
      <c r="F89" s="136">
        <v>0.3182329535484314</v>
      </c>
      <c r="G89" s="135">
        <v>0.31892505288124084</v>
      </c>
      <c r="H89" s="135">
        <v>0.33120930194854736</v>
      </c>
      <c r="I89" s="135">
        <v>0.33855995535850525</v>
      </c>
      <c r="J89" s="135">
        <v>0.35943248867988586</v>
      </c>
      <c r="K89" s="135">
        <v>0.40053263306617737</v>
      </c>
      <c r="L89" s="135">
        <v>0.40999066829681396</v>
      </c>
      <c r="M89" s="134">
        <v>0.40996873378753662</v>
      </c>
      <c r="N89" s="121"/>
      <c r="O89" s="128"/>
      <c r="P89" s="127"/>
      <c r="Q89" s="127"/>
      <c r="R89" s="127"/>
      <c r="S89" s="127"/>
    </row>
    <row r="90" spans="1:19" ht="15.6" x14ac:dyDescent="0.3">
      <c r="A90" s="141">
        <v>1990</v>
      </c>
      <c r="B90" s="140">
        <v>0.30796894431114197</v>
      </c>
      <c r="C90" s="140">
        <v>0.30299827456474304</v>
      </c>
      <c r="D90" s="139">
        <v>0.28271645307540894</v>
      </c>
      <c r="E90" s="139">
        <v>0.31063902378082275</v>
      </c>
      <c r="F90" s="140">
        <v>0.31577280163764954</v>
      </c>
      <c r="G90" s="139">
        <v>0.31621262431144714</v>
      </c>
      <c r="H90" s="139">
        <v>0.32704287767410278</v>
      </c>
      <c r="I90" s="139">
        <v>0.33331546187400818</v>
      </c>
      <c r="J90" s="139">
        <v>0.35208609700202942</v>
      </c>
      <c r="K90" s="139">
        <v>0.38255223631858826</v>
      </c>
      <c r="L90" s="139">
        <v>0.3793753981590271</v>
      </c>
      <c r="M90" s="138">
        <v>0.37208208441734314</v>
      </c>
      <c r="N90" s="121"/>
      <c r="O90" s="128"/>
      <c r="P90" s="127"/>
      <c r="Q90" s="127"/>
      <c r="R90" s="127"/>
      <c r="S90" s="127"/>
    </row>
    <row r="91" spans="1:19" ht="15.6" x14ac:dyDescent="0.3">
      <c r="A91" s="131">
        <v>1991</v>
      </c>
      <c r="B91" s="133">
        <v>0.3079400360584259</v>
      </c>
      <c r="C91" s="133">
        <v>0.30345577001571655</v>
      </c>
      <c r="D91" s="130">
        <v>0.28588071465492249</v>
      </c>
      <c r="E91" s="130">
        <v>0.30993896722793579</v>
      </c>
      <c r="F91" s="133">
        <v>0.31500595808029175</v>
      </c>
      <c r="G91" s="130">
        <v>0.31524366140365601</v>
      </c>
      <c r="H91" s="130">
        <v>0.32746553421020508</v>
      </c>
      <c r="I91" s="130">
        <v>0.33663269877433777</v>
      </c>
      <c r="J91" s="130">
        <v>0.35684037208557129</v>
      </c>
      <c r="K91" s="130">
        <v>0.37981897592544556</v>
      </c>
      <c r="L91" s="130">
        <v>0.37074869871139526</v>
      </c>
      <c r="M91" s="129">
        <v>0.36369597911834717</v>
      </c>
      <c r="N91" s="121"/>
      <c r="O91" s="128"/>
      <c r="P91" s="127"/>
      <c r="Q91" s="127"/>
      <c r="R91" s="127"/>
      <c r="S91" s="127"/>
    </row>
    <row r="92" spans="1:19" ht="15.6" x14ac:dyDescent="0.3">
      <c r="A92" s="131">
        <v>1992</v>
      </c>
      <c r="B92" s="133">
        <v>0.30668920278549194</v>
      </c>
      <c r="C92" s="133">
        <v>0.30153751373291016</v>
      </c>
      <c r="D92" s="130">
        <v>0.28397238254547119</v>
      </c>
      <c r="E92" s="130">
        <v>0.30775672197341919</v>
      </c>
      <c r="F92" s="133">
        <v>0.31438437104225159</v>
      </c>
      <c r="G92" s="130">
        <v>0.31468263268470764</v>
      </c>
      <c r="H92" s="130">
        <v>0.32753127813339233</v>
      </c>
      <c r="I92" s="130">
        <v>0.3354085385799408</v>
      </c>
      <c r="J92" s="130">
        <v>0.36250799894332886</v>
      </c>
      <c r="K92" s="130">
        <v>0.38034474849700928</v>
      </c>
      <c r="L92" s="130">
        <v>0.36174017190933228</v>
      </c>
      <c r="M92" s="129">
        <v>0.34459558129310608</v>
      </c>
      <c r="N92" s="121"/>
      <c r="O92" s="128"/>
      <c r="P92" s="127"/>
      <c r="Q92" s="127"/>
      <c r="R92" s="127"/>
      <c r="S92" s="127"/>
    </row>
    <row r="93" spans="1:19" ht="15.6" x14ac:dyDescent="0.3">
      <c r="A93" s="131">
        <v>1993</v>
      </c>
      <c r="B93" s="133">
        <v>0.31006217002868652</v>
      </c>
      <c r="C93" s="133">
        <v>0.30161872506141663</v>
      </c>
      <c r="D93" s="130">
        <v>0.28262695670127869</v>
      </c>
      <c r="E93" s="130">
        <v>0.30834975838661194</v>
      </c>
      <c r="F93" s="133">
        <v>0.32280635833740234</v>
      </c>
      <c r="G93" s="130">
        <v>0.3264085054397583</v>
      </c>
      <c r="H93" s="130">
        <v>0.34740525484085083</v>
      </c>
      <c r="I93" s="130">
        <v>0.36037322878837585</v>
      </c>
      <c r="J93" s="130">
        <v>0.39240527153015137</v>
      </c>
      <c r="K93" s="130">
        <v>0.40711149573326111</v>
      </c>
      <c r="L93" s="130">
        <v>0.3739052414894104</v>
      </c>
      <c r="M93" s="129">
        <v>0.40207698941230774</v>
      </c>
      <c r="N93" s="121"/>
      <c r="O93" s="128"/>
      <c r="P93" s="127"/>
      <c r="Q93" s="127"/>
      <c r="R93" s="127"/>
      <c r="S93" s="127"/>
    </row>
    <row r="94" spans="1:19" ht="15.6" x14ac:dyDescent="0.3">
      <c r="A94" s="131">
        <v>1994</v>
      </c>
      <c r="B94" s="133">
        <v>0.31392365694046021</v>
      </c>
      <c r="C94" s="133">
        <v>0.30352261662483215</v>
      </c>
      <c r="D94" s="130">
        <v>0.28484472632408142</v>
      </c>
      <c r="E94" s="130">
        <v>0.31014806032180786</v>
      </c>
      <c r="F94" s="133">
        <v>0.3294748067855835</v>
      </c>
      <c r="G94" s="130">
        <v>0.33441135287284851</v>
      </c>
      <c r="H94" s="130">
        <v>0.35905119776725769</v>
      </c>
      <c r="I94" s="130">
        <v>0.37276542186737061</v>
      </c>
      <c r="J94" s="130">
        <v>0.4063052237033844</v>
      </c>
      <c r="K94" s="130">
        <v>0.43194553256034851</v>
      </c>
      <c r="L94" s="130">
        <v>0.42132604122161865</v>
      </c>
      <c r="M94" s="129">
        <v>0.42461556196212769</v>
      </c>
      <c r="N94" s="121"/>
      <c r="O94" s="128"/>
      <c r="P94" s="127"/>
      <c r="Q94" s="127"/>
      <c r="R94" s="127"/>
      <c r="S94" s="127"/>
    </row>
    <row r="95" spans="1:19" ht="15.6" x14ac:dyDescent="0.3">
      <c r="A95" s="131">
        <v>1995</v>
      </c>
      <c r="B95" s="133">
        <v>0.31543612480163574</v>
      </c>
      <c r="C95" s="133">
        <v>0.30409997701644897</v>
      </c>
      <c r="D95" s="130">
        <v>0.28848963975906372</v>
      </c>
      <c r="E95" s="130">
        <v>0.30955183506011963</v>
      </c>
      <c r="F95" s="133">
        <v>0.33186247944831848</v>
      </c>
      <c r="G95" s="130">
        <v>0.33720996975898743</v>
      </c>
      <c r="H95" s="130">
        <v>0.36291542649269104</v>
      </c>
      <c r="I95" s="130">
        <v>0.37854084372520447</v>
      </c>
      <c r="J95" s="130">
        <v>0.41524526476860046</v>
      </c>
      <c r="K95" s="130">
        <v>0.43800333142280579</v>
      </c>
      <c r="L95" s="130">
        <v>0.43019458651542664</v>
      </c>
      <c r="M95" s="129">
        <v>0.42739483714103699</v>
      </c>
      <c r="N95" s="121"/>
      <c r="O95" s="128"/>
      <c r="P95" s="127"/>
      <c r="Q95" s="127"/>
      <c r="R95" s="127"/>
      <c r="S95" s="127"/>
    </row>
    <row r="96" spans="1:19" ht="15.6" x14ac:dyDescent="0.3">
      <c r="A96" s="131">
        <v>1996</v>
      </c>
      <c r="B96" s="133">
        <v>0.31727048754692078</v>
      </c>
      <c r="C96" s="133">
        <v>0.30432647466659546</v>
      </c>
      <c r="D96" s="130">
        <v>0.28654932975769043</v>
      </c>
      <c r="E96" s="130">
        <v>0.31051111221313477</v>
      </c>
      <c r="F96" s="133">
        <v>0.33511447906494141</v>
      </c>
      <c r="G96" s="130">
        <v>0.3414282500743866</v>
      </c>
      <c r="H96" s="130">
        <v>0.36871078610420227</v>
      </c>
      <c r="I96" s="130">
        <v>0.38431510329246521</v>
      </c>
      <c r="J96" s="130">
        <v>0.41677632927894592</v>
      </c>
      <c r="K96" s="130">
        <v>0.43771502375602722</v>
      </c>
      <c r="L96" s="130">
        <v>0.42096436023712158</v>
      </c>
      <c r="M96" s="129">
        <v>0.42861974239349365</v>
      </c>
      <c r="N96" s="121"/>
      <c r="O96" s="128"/>
      <c r="P96" s="127"/>
      <c r="Q96" s="127"/>
      <c r="R96" s="127"/>
      <c r="S96" s="127"/>
    </row>
    <row r="97" spans="1:19" ht="15.6" x14ac:dyDescent="0.3">
      <c r="A97" s="131">
        <v>1997</v>
      </c>
      <c r="B97" s="133">
        <v>0.31665286421775818</v>
      </c>
      <c r="C97" s="133">
        <v>0.30518293380737305</v>
      </c>
      <c r="D97" s="130">
        <v>0.28802281618118286</v>
      </c>
      <c r="E97" s="130">
        <v>0.31114152073860168</v>
      </c>
      <c r="F97" s="133">
        <v>0.33169010281562805</v>
      </c>
      <c r="G97" s="130">
        <v>0.33646300435066223</v>
      </c>
      <c r="H97" s="130">
        <v>0.35836637020111084</v>
      </c>
      <c r="I97" s="130">
        <v>0.3680834174156189</v>
      </c>
      <c r="J97" s="130">
        <v>0.38707086443901062</v>
      </c>
      <c r="K97" s="130">
        <v>0.39591583609580994</v>
      </c>
      <c r="L97" s="130">
        <v>0.38171711564064026</v>
      </c>
      <c r="M97" s="129">
        <v>0.3664499819278717</v>
      </c>
      <c r="N97" s="121"/>
      <c r="O97" s="128"/>
      <c r="P97" s="127"/>
      <c r="Q97" s="127"/>
      <c r="R97" s="127"/>
      <c r="S97" s="127"/>
    </row>
    <row r="98" spans="1:19" ht="15.6" x14ac:dyDescent="0.3">
      <c r="A98" s="131">
        <v>1998</v>
      </c>
      <c r="B98" s="133">
        <v>0.31549310684204102</v>
      </c>
      <c r="C98" s="133">
        <v>0.30125847458839417</v>
      </c>
      <c r="D98" s="130">
        <v>0.27950090169906616</v>
      </c>
      <c r="E98" s="130">
        <v>0.30889129638671875</v>
      </c>
      <c r="F98" s="133">
        <v>0.33369633555412292</v>
      </c>
      <c r="G98" s="130">
        <v>0.3381955623626709</v>
      </c>
      <c r="H98" s="130">
        <v>0.35901439189910889</v>
      </c>
      <c r="I98" s="130">
        <v>0.37003499269485474</v>
      </c>
      <c r="J98" s="130">
        <v>0.39116930961608887</v>
      </c>
      <c r="K98" s="130">
        <v>0.39071083068847656</v>
      </c>
      <c r="L98" s="130">
        <v>0.36905366182327271</v>
      </c>
      <c r="M98" s="129">
        <v>0.37324711680412292</v>
      </c>
      <c r="N98" s="121"/>
      <c r="O98" s="128"/>
      <c r="P98" s="127"/>
      <c r="Q98" s="127"/>
      <c r="R98" s="127"/>
      <c r="S98" s="127"/>
    </row>
    <row r="99" spans="1:19" ht="15.6" x14ac:dyDescent="0.3">
      <c r="A99" s="137">
        <v>1999</v>
      </c>
      <c r="B99" s="136">
        <v>0.31348919868469238</v>
      </c>
      <c r="C99" s="136">
        <v>0.29936259984970093</v>
      </c>
      <c r="D99" s="135">
        <v>0.27516445517539978</v>
      </c>
      <c r="E99" s="135">
        <v>0.30782672762870789</v>
      </c>
      <c r="F99" s="136">
        <v>0.33084097504615784</v>
      </c>
      <c r="G99" s="135">
        <v>0.33445292711257935</v>
      </c>
      <c r="H99" s="135">
        <v>0.35112878680229187</v>
      </c>
      <c r="I99" s="135">
        <v>0.36016455292701721</v>
      </c>
      <c r="J99" s="135">
        <v>0.37834480404853821</v>
      </c>
      <c r="K99" s="135">
        <v>0.37303367257118225</v>
      </c>
      <c r="L99" s="135">
        <v>0.34262952208518982</v>
      </c>
      <c r="M99" s="134">
        <v>0.33810156583786011</v>
      </c>
      <c r="N99" s="121"/>
      <c r="O99" s="128"/>
      <c r="P99" s="127"/>
      <c r="Q99" s="127"/>
      <c r="R99" s="127"/>
      <c r="S99" s="127"/>
    </row>
    <row r="100" spans="1:19" ht="15.6" x14ac:dyDescent="0.3">
      <c r="A100" s="141">
        <v>2000</v>
      </c>
      <c r="B100" s="140">
        <v>0.31362664699554443</v>
      </c>
      <c r="C100" s="140">
        <v>0.29864352941513062</v>
      </c>
      <c r="D100" s="139">
        <v>0.27376231551170349</v>
      </c>
      <c r="E100" s="139">
        <v>0.3074127733707428</v>
      </c>
      <c r="F100" s="140">
        <v>0.33154356479644775</v>
      </c>
      <c r="G100" s="139">
        <v>0.33491119742393494</v>
      </c>
      <c r="H100" s="139">
        <v>0.35036110877990723</v>
      </c>
      <c r="I100" s="139">
        <v>0.35860434174537659</v>
      </c>
      <c r="J100" s="139">
        <v>0.37466490268707275</v>
      </c>
      <c r="K100" s="139">
        <v>0.37259814143180847</v>
      </c>
      <c r="L100" s="139">
        <v>0.34479480981826782</v>
      </c>
      <c r="M100" s="138">
        <v>0.31287780404090881</v>
      </c>
      <c r="N100" s="121"/>
      <c r="O100" s="128"/>
      <c r="P100" s="127"/>
      <c r="Q100" s="127"/>
      <c r="R100" s="127"/>
      <c r="S100" s="127"/>
    </row>
    <row r="101" spans="1:19" ht="15.6" x14ac:dyDescent="0.3">
      <c r="A101" s="131">
        <v>2001</v>
      </c>
      <c r="B101" s="133">
        <v>0.31065455079078674</v>
      </c>
      <c r="C101" s="133">
        <v>0.29469197988510132</v>
      </c>
      <c r="D101" s="130">
        <v>0.26502719521522522</v>
      </c>
      <c r="E101" s="130">
        <v>0.3051968514919281</v>
      </c>
      <c r="F101" s="133">
        <v>0.3317226767539978</v>
      </c>
      <c r="G101" s="130">
        <v>0.33546081185340881</v>
      </c>
      <c r="H101" s="130">
        <v>0.34947952628135681</v>
      </c>
      <c r="I101" s="130">
        <v>0.36042693257331848</v>
      </c>
      <c r="J101" s="130">
        <v>0.37773352861404419</v>
      </c>
      <c r="K101" s="130">
        <v>0.38395482301712036</v>
      </c>
      <c r="L101" s="130">
        <v>0.35690835118293762</v>
      </c>
      <c r="M101" s="129">
        <v>0.34566625952720642</v>
      </c>
      <c r="N101" s="121"/>
      <c r="O101" s="128"/>
      <c r="P101" s="127"/>
      <c r="Q101" s="127"/>
      <c r="R101" s="127"/>
      <c r="S101" s="127"/>
    </row>
    <row r="102" spans="1:19" ht="15.6" x14ac:dyDescent="0.3">
      <c r="A102" s="131">
        <v>2002</v>
      </c>
      <c r="B102" s="133">
        <v>0.28980925679206848</v>
      </c>
      <c r="C102" s="133">
        <v>0.27716419100761414</v>
      </c>
      <c r="D102" s="130">
        <v>0.25174033641815186</v>
      </c>
      <c r="E102" s="130">
        <v>0.2860846221446991</v>
      </c>
      <c r="F102" s="133">
        <v>0.30681127309799194</v>
      </c>
      <c r="G102" s="130">
        <v>0.30785021185874939</v>
      </c>
      <c r="H102" s="130">
        <v>0.31868451833724976</v>
      </c>
      <c r="I102" s="130">
        <v>0.32566407322883606</v>
      </c>
      <c r="J102" s="130">
        <v>0.34218829870223999</v>
      </c>
      <c r="K102" s="130">
        <v>0.35141724348068237</v>
      </c>
      <c r="L102" s="130">
        <v>0.34145721793174744</v>
      </c>
      <c r="M102" s="129">
        <v>0.33627012372016907</v>
      </c>
      <c r="N102" s="121"/>
      <c r="O102" s="128"/>
      <c r="P102" s="127"/>
      <c r="Q102" s="127"/>
      <c r="R102" s="127"/>
      <c r="S102" s="127"/>
    </row>
    <row r="103" spans="1:19" ht="15.6" x14ac:dyDescent="0.3">
      <c r="A103" s="131">
        <v>2003</v>
      </c>
      <c r="B103" s="133">
        <v>0.28401857614517212</v>
      </c>
      <c r="C103" s="133">
        <v>0.27283322811126709</v>
      </c>
      <c r="D103" s="130">
        <v>0.25084686279296875</v>
      </c>
      <c r="E103" s="130">
        <v>0.28036648035049438</v>
      </c>
      <c r="F103" s="133">
        <v>0.29896539449691772</v>
      </c>
      <c r="G103" s="130">
        <v>0.30046701431274414</v>
      </c>
      <c r="H103" s="130">
        <v>0.30970746278762817</v>
      </c>
      <c r="I103" s="130">
        <v>0.31660923361778259</v>
      </c>
      <c r="J103" s="130">
        <v>0.33115383982658386</v>
      </c>
      <c r="K103" s="130">
        <v>0.34123283624649048</v>
      </c>
      <c r="L103" s="130">
        <v>0.33311426639556885</v>
      </c>
      <c r="M103" s="129">
        <v>0.33893778920173645</v>
      </c>
      <c r="N103" s="121"/>
      <c r="O103" s="128"/>
      <c r="P103" s="127"/>
      <c r="Q103" s="127"/>
      <c r="R103" s="127"/>
      <c r="S103" s="127"/>
    </row>
    <row r="104" spans="1:19" ht="15.6" x14ac:dyDescent="0.3">
      <c r="A104" s="131">
        <v>2004</v>
      </c>
      <c r="B104" s="133">
        <v>0.28298431634902954</v>
      </c>
      <c r="C104" s="133">
        <v>0.27361920475959778</v>
      </c>
      <c r="D104" s="130">
        <v>0.25288012623786926</v>
      </c>
      <c r="E104" s="130">
        <v>0.28065907955169678</v>
      </c>
      <c r="F104" s="133">
        <v>0.2946527898311615</v>
      </c>
      <c r="G104" s="130">
        <v>0.29597553610801697</v>
      </c>
      <c r="H104" s="130">
        <v>0.30425503849983215</v>
      </c>
      <c r="I104" s="130">
        <v>0.31065124273300171</v>
      </c>
      <c r="J104" s="130">
        <v>0.32262369990348816</v>
      </c>
      <c r="K104" s="130">
        <v>0.32484707236289978</v>
      </c>
      <c r="L104" s="130">
        <v>0.30935138463973999</v>
      </c>
      <c r="M104" s="129">
        <v>0.29240351915359497</v>
      </c>
      <c r="N104" s="121"/>
      <c r="O104" s="128"/>
      <c r="P104" s="127"/>
      <c r="Q104" s="127"/>
      <c r="R104" s="127"/>
      <c r="S104" s="127"/>
    </row>
    <row r="105" spans="1:19" ht="15.6" x14ac:dyDescent="0.3">
      <c r="A105" s="131">
        <v>2005</v>
      </c>
      <c r="B105" s="133">
        <v>0.29328450560569763</v>
      </c>
      <c r="C105" s="133">
        <v>0.28219011425971985</v>
      </c>
      <c r="D105" s="130">
        <v>0.26232296228408813</v>
      </c>
      <c r="E105" s="130">
        <v>0.28884214162826538</v>
      </c>
      <c r="F105" s="133">
        <v>0.30618220567703247</v>
      </c>
      <c r="G105" s="130">
        <v>0.30789956450462341</v>
      </c>
      <c r="H105" s="130">
        <v>0.31563809514045715</v>
      </c>
      <c r="I105" s="130">
        <v>0.31967911124229431</v>
      </c>
      <c r="J105" s="130">
        <v>0.32828807830810547</v>
      </c>
      <c r="K105" s="130">
        <v>0.32411134243011475</v>
      </c>
      <c r="L105" s="130">
        <v>0.31017792224884033</v>
      </c>
      <c r="M105" s="129">
        <v>0.28999176621437073</v>
      </c>
      <c r="N105" s="121"/>
      <c r="O105" s="128"/>
      <c r="P105" s="127"/>
      <c r="Q105" s="127"/>
      <c r="R105" s="127"/>
      <c r="S105" s="127"/>
    </row>
    <row r="106" spans="1:19" ht="15.6" x14ac:dyDescent="0.3">
      <c r="A106" s="131">
        <v>2006</v>
      </c>
      <c r="B106" s="133">
        <v>0.29873362183570862</v>
      </c>
      <c r="C106" s="133">
        <v>0.28711345791816711</v>
      </c>
      <c r="D106" s="130">
        <v>0.26699283719062805</v>
      </c>
      <c r="E106" s="130">
        <v>0.29382479190826416</v>
      </c>
      <c r="F106" s="133">
        <v>0.31161361932754517</v>
      </c>
      <c r="G106" s="130">
        <v>0.31248649954795837</v>
      </c>
      <c r="H106" s="130">
        <v>0.31971251964569092</v>
      </c>
      <c r="I106" s="130">
        <v>0.32495114207267761</v>
      </c>
      <c r="J106" s="130">
        <v>0.33215397596359253</v>
      </c>
      <c r="K106" s="130">
        <v>0.32713931798934937</v>
      </c>
      <c r="L106" s="130">
        <v>0.30499544739723206</v>
      </c>
      <c r="M106" s="129">
        <v>0.28891882300376892</v>
      </c>
      <c r="N106" s="121"/>
      <c r="O106" s="128"/>
      <c r="P106" s="127"/>
      <c r="Q106" s="127"/>
      <c r="R106" s="127"/>
      <c r="S106" s="127"/>
    </row>
    <row r="107" spans="1:19" ht="15.6" x14ac:dyDescent="0.3">
      <c r="A107" s="131">
        <v>2007</v>
      </c>
      <c r="B107" s="133">
        <v>0.30176228284835815</v>
      </c>
      <c r="C107" s="133">
        <v>0.28926613926887512</v>
      </c>
      <c r="D107" s="130">
        <v>0.26946461200714111</v>
      </c>
      <c r="E107" s="130">
        <v>0.29602032899856567</v>
      </c>
      <c r="F107" s="133">
        <v>0.31567674875259399</v>
      </c>
      <c r="G107" s="130">
        <v>0.31702390313148499</v>
      </c>
      <c r="H107" s="130">
        <v>0.32569888234138489</v>
      </c>
      <c r="I107" s="130">
        <v>0.33027508854866028</v>
      </c>
      <c r="J107" s="130">
        <v>0.33683159947395325</v>
      </c>
      <c r="K107" s="130">
        <v>0.32696792483329773</v>
      </c>
      <c r="L107" s="130">
        <v>0.29470473527908325</v>
      </c>
      <c r="M107" s="129">
        <v>0.28428658843040466</v>
      </c>
      <c r="N107" s="121"/>
      <c r="O107" s="128"/>
      <c r="P107" s="127"/>
      <c r="Q107" s="127"/>
      <c r="R107" s="127"/>
      <c r="S107" s="127"/>
    </row>
    <row r="108" spans="1:19" ht="15.6" x14ac:dyDescent="0.3">
      <c r="A108" s="131">
        <v>2008</v>
      </c>
      <c r="B108" s="133">
        <v>0.30355197191238403</v>
      </c>
      <c r="C108" s="133">
        <v>0.28602990508079529</v>
      </c>
      <c r="D108" s="130">
        <v>0.26359015703201294</v>
      </c>
      <c r="E108" s="130">
        <v>0.29357510805130005</v>
      </c>
      <c r="F108" s="133">
        <v>0.32461270689964294</v>
      </c>
      <c r="G108" s="130">
        <v>0.32763287425041199</v>
      </c>
      <c r="H108" s="130">
        <v>0.33828237652778625</v>
      </c>
      <c r="I108" s="130">
        <v>0.34485366940498352</v>
      </c>
      <c r="J108" s="130">
        <v>0.35820633172988892</v>
      </c>
      <c r="K108" s="130">
        <v>0.35231220722198486</v>
      </c>
      <c r="L108" s="130">
        <v>0.3230530321598053</v>
      </c>
      <c r="M108" s="129">
        <v>0.27742850780487061</v>
      </c>
      <c r="N108" s="121"/>
      <c r="O108" s="128"/>
      <c r="P108" s="127"/>
      <c r="Q108" s="127"/>
      <c r="R108" s="127"/>
      <c r="S108" s="127"/>
    </row>
    <row r="109" spans="1:19" ht="15.6" x14ac:dyDescent="0.3">
      <c r="A109" s="137">
        <v>2009</v>
      </c>
      <c r="B109" s="136">
        <v>0.27421864867210388</v>
      </c>
      <c r="C109" s="136">
        <v>0.26082199811935425</v>
      </c>
      <c r="D109" s="135">
        <v>0.24268175661563873</v>
      </c>
      <c r="E109" s="135">
        <v>0.26671230792999268</v>
      </c>
      <c r="F109" s="136">
        <v>0.29104000329971313</v>
      </c>
      <c r="G109" s="135">
        <v>0.29078701138496399</v>
      </c>
      <c r="H109" s="135">
        <v>0.29356762766838074</v>
      </c>
      <c r="I109" s="135">
        <v>0.29839128255844116</v>
      </c>
      <c r="J109" s="135">
        <v>0.30606544017791748</v>
      </c>
      <c r="K109" s="135">
        <v>0.30321398377418518</v>
      </c>
      <c r="L109" s="135">
        <v>0.2856840193271637</v>
      </c>
      <c r="M109" s="134">
        <v>0.28112074732780457</v>
      </c>
      <c r="N109" s="121"/>
      <c r="O109" s="128"/>
      <c r="P109" s="127"/>
      <c r="Q109" s="127"/>
      <c r="R109" s="127"/>
      <c r="S109" s="127"/>
    </row>
    <row r="110" spans="1:19" ht="15.6" x14ac:dyDescent="0.3">
      <c r="A110" s="131">
        <v>2010</v>
      </c>
      <c r="B110" s="133">
        <v>0.27484923601150513</v>
      </c>
      <c r="C110" s="133">
        <v>0.26487579941749573</v>
      </c>
      <c r="D110" s="130">
        <v>0.24658440053462982</v>
      </c>
      <c r="E110" s="130">
        <v>0.27075281739234924</v>
      </c>
      <c r="F110" s="133">
        <v>0.28666722774505615</v>
      </c>
      <c r="G110" s="130">
        <v>0.28540512919425964</v>
      </c>
      <c r="H110" s="130">
        <v>0.2862122654914856</v>
      </c>
      <c r="I110" s="130">
        <v>0.28957256674766541</v>
      </c>
      <c r="J110" s="130">
        <v>0.29690578579902649</v>
      </c>
      <c r="K110" s="130">
        <v>0.29144716262817383</v>
      </c>
      <c r="L110" s="130">
        <v>0.26719740033149719</v>
      </c>
      <c r="M110" s="129">
        <v>0.26866167783737183</v>
      </c>
      <c r="N110" s="121"/>
      <c r="O110" s="128"/>
      <c r="P110" s="127"/>
      <c r="Q110" s="127"/>
      <c r="R110" s="127"/>
      <c r="S110" s="127"/>
    </row>
    <row r="111" spans="1:19" ht="15.6" x14ac:dyDescent="0.3">
      <c r="A111" s="131">
        <v>2011</v>
      </c>
      <c r="B111" s="133">
        <v>0.27624055743217468</v>
      </c>
      <c r="C111" s="133">
        <v>0.26435258984565735</v>
      </c>
      <c r="D111" s="130">
        <v>0.24359491467475891</v>
      </c>
      <c r="E111" s="130">
        <v>0.27084064483642578</v>
      </c>
      <c r="F111" s="133">
        <v>0.29022097587585449</v>
      </c>
      <c r="G111" s="130">
        <v>0.29050111770629883</v>
      </c>
      <c r="H111" s="130">
        <v>0.29214084148406982</v>
      </c>
      <c r="I111" s="130">
        <v>0.29601576924324036</v>
      </c>
      <c r="J111" s="130">
        <v>0.30479133129119873</v>
      </c>
      <c r="K111" s="130">
        <v>0.30012321472167969</v>
      </c>
      <c r="L111" s="130">
        <v>0.28077659010887146</v>
      </c>
      <c r="M111" s="129">
        <v>0.26845237612724304</v>
      </c>
      <c r="N111" s="121"/>
      <c r="O111" s="128"/>
      <c r="P111" s="127"/>
      <c r="Q111" s="127"/>
      <c r="R111" s="127"/>
      <c r="S111" s="127"/>
    </row>
    <row r="112" spans="1:19" ht="15.6" x14ac:dyDescent="0.3">
      <c r="A112" s="131">
        <v>2012</v>
      </c>
      <c r="B112" s="133">
        <v>0.27172380685806274</v>
      </c>
      <c r="C112" s="133">
        <v>0.26065853238105774</v>
      </c>
      <c r="D112" s="130">
        <v>0.23924641311168671</v>
      </c>
      <c r="E112" s="130">
        <v>0.2673470675945282</v>
      </c>
      <c r="F112" s="133">
        <v>0.28382274508476257</v>
      </c>
      <c r="G112" s="130">
        <v>0.28370171785354614</v>
      </c>
      <c r="H112" s="130">
        <v>0.28589072823524475</v>
      </c>
      <c r="I112" s="130">
        <v>0.28954914212226868</v>
      </c>
      <c r="J112" s="130">
        <v>0.29524201154708862</v>
      </c>
      <c r="K112" s="130">
        <v>0.28428804874420166</v>
      </c>
      <c r="L112" s="130">
        <v>0.26278775930404663</v>
      </c>
      <c r="M112" s="129">
        <v>0.24312129616737366</v>
      </c>
      <c r="N112" s="121"/>
      <c r="O112" s="128"/>
      <c r="P112" s="127"/>
      <c r="Q112" s="127"/>
      <c r="R112" s="127"/>
      <c r="S112" s="127"/>
    </row>
    <row r="113" spans="1:19" ht="15.6" x14ac:dyDescent="0.3">
      <c r="A113" s="131">
        <v>2013</v>
      </c>
      <c r="B113" s="133">
        <v>0.29469090700149536</v>
      </c>
      <c r="C113" s="133">
        <v>0.28020763397216797</v>
      </c>
      <c r="D113" s="130">
        <v>0.25319615006446838</v>
      </c>
      <c r="E113" s="130">
        <v>0.2886604368686676</v>
      </c>
      <c r="F113" s="133">
        <v>0.31124064326286316</v>
      </c>
      <c r="G113" s="130">
        <v>0.31353074312210083</v>
      </c>
      <c r="H113" s="130">
        <v>0.32653740048408508</v>
      </c>
      <c r="I113" s="130">
        <v>0.33617228269577026</v>
      </c>
      <c r="J113" s="130">
        <v>0.35798722505569458</v>
      </c>
      <c r="K113" s="130">
        <v>0.37143170833587646</v>
      </c>
      <c r="L113" s="130">
        <v>0.3534492552280426</v>
      </c>
      <c r="M113" s="129">
        <v>0.31563591957092285</v>
      </c>
      <c r="N113" s="121"/>
      <c r="O113" s="128"/>
      <c r="P113" s="127"/>
      <c r="Q113" s="127"/>
      <c r="R113" s="127"/>
      <c r="S113" s="127"/>
    </row>
    <row r="114" spans="1:19" ht="15.6" x14ac:dyDescent="0.3">
      <c r="A114" s="131">
        <v>2014</v>
      </c>
      <c r="B114" s="133">
        <v>0.29388949275016785</v>
      </c>
      <c r="C114" s="133">
        <v>0.28240954875946045</v>
      </c>
      <c r="D114" s="130">
        <v>0.25786983966827393</v>
      </c>
      <c r="E114" s="130">
        <v>0.28999683260917664</v>
      </c>
      <c r="F114" s="133">
        <v>0.3063218891620636</v>
      </c>
      <c r="G114" s="130">
        <v>0.30695956945419312</v>
      </c>
      <c r="H114" s="130">
        <v>0.31601342558860779</v>
      </c>
      <c r="I114" s="130">
        <v>0.32408192753791809</v>
      </c>
      <c r="J114" s="130">
        <v>0.34125533699989319</v>
      </c>
      <c r="K114" s="130">
        <v>0.34793379902839661</v>
      </c>
      <c r="L114" s="130">
        <v>0.32034716010093689</v>
      </c>
      <c r="M114" s="129">
        <v>0.30720624327659607</v>
      </c>
      <c r="N114" s="121"/>
      <c r="O114" s="128"/>
      <c r="P114" s="127"/>
      <c r="Q114" s="127"/>
      <c r="R114" s="127"/>
      <c r="S114" s="127"/>
    </row>
    <row r="115" spans="1:19" ht="15.6" x14ac:dyDescent="0.3">
      <c r="A115" s="131">
        <v>2015</v>
      </c>
      <c r="B115" s="133">
        <v>0.2984326183795929</v>
      </c>
      <c r="C115" s="133">
        <v>0.28432527184486389</v>
      </c>
      <c r="D115" s="133">
        <v>0.25904235243797302</v>
      </c>
      <c r="E115" s="132">
        <v>0.29216131567955017</v>
      </c>
      <c r="F115" s="133">
        <v>0.31377449631690979</v>
      </c>
      <c r="G115" s="133">
        <v>0.31514996290206909</v>
      </c>
      <c r="H115" s="133">
        <v>0.32562783360481262</v>
      </c>
      <c r="I115" s="132">
        <v>0.33474519848823547</v>
      </c>
      <c r="J115" s="133">
        <v>0.35337170958518982</v>
      </c>
      <c r="K115" s="133">
        <v>0.36051586270332336</v>
      </c>
      <c r="L115" s="130">
        <v>0.33670100569725037</v>
      </c>
      <c r="M115" s="129">
        <v>0.30837753415107727</v>
      </c>
      <c r="N115" s="121"/>
      <c r="O115" s="128"/>
      <c r="P115" s="127"/>
      <c r="Q115" s="127"/>
      <c r="R115" s="127"/>
      <c r="S115" s="127"/>
    </row>
    <row r="116" spans="1:19" ht="15.6" x14ac:dyDescent="0.3">
      <c r="A116" s="131">
        <v>2016</v>
      </c>
      <c r="B116" s="133">
        <v>0.29997387528419495</v>
      </c>
      <c r="C116" s="133">
        <v>0.28480923175811768</v>
      </c>
      <c r="D116" s="133">
        <v>0.26047572493553162</v>
      </c>
      <c r="E116" s="132">
        <v>0.29224959015846252</v>
      </c>
      <c r="F116" s="133">
        <v>0.31703653931617737</v>
      </c>
      <c r="G116" s="133">
        <v>0.31976568698883057</v>
      </c>
      <c r="H116" s="133">
        <v>0.33129692077636719</v>
      </c>
      <c r="I116" s="132">
        <v>0.33915114402770996</v>
      </c>
      <c r="J116" s="133">
        <v>0.35623708367347717</v>
      </c>
      <c r="K116" s="133">
        <v>0.36643889546394348</v>
      </c>
      <c r="L116" s="130">
        <v>0.34506502747535706</v>
      </c>
      <c r="M116" s="129">
        <v>0.31048038601875305</v>
      </c>
      <c r="N116" s="121"/>
      <c r="O116" s="128"/>
      <c r="P116" s="127"/>
      <c r="Q116" s="127"/>
      <c r="R116" s="127"/>
      <c r="S116" s="127"/>
    </row>
    <row r="117" spans="1:19" ht="15.6" x14ac:dyDescent="0.3">
      <c r="A117" s="131">
        <v>2017</v>
      </c>
      <c r="B117" s="133">
        <v>0.2929195761680603</v>
      </c>
      <c r="C117" s="133">
        <v>0.27801382541656494</v>
      </c>
      <c r="D117" s="133">
        <v>0.25485104322433472</v>
      </c>
      <c r="E117" s="132">
        <v>0.28523963689804077</v>
      </c>
      <c r="F117" s="133">
        <v>0.30932009220123291</v>
      </c>
      <c r="G117" s="133">
        <v>0.31203824281692505</v>
      </c>
      <c r="H117" s="133">
        <v>0.32333573698997498</v>
      </c>
      <c r="I117" s="132">
        <v>0.33033844828605652</v>
      </c>
      <c r="J117" s="133">
        <v>0.33901908993721008</v>
      </c>
      <c r="K117" s="133">
        <v>0.32350683212280273</v>
      </c>
      <c r="L117" s="130">
        <v>0.29375120997428894</v>
      </c>
      <c r="M117" s="129">
        <v>0.26909652352333069</v>
      </c>
      <c r="N117" s="121"/>
      <c r="O117" s="128"/>
      <c r="P117" s="127"/>
      <c r="Q117" s="127"/>
      <c r="R117" s="127"/>
      <c r="S117" s="127"/>
    </row>
    <row r="118" spans="1:19" ht="15.6" x14ac:dyDescent="0.3">
      <c r="A118" s="131">
        <v>2018</v>
      </c>
      <c r="B118" s="133">
        <v>0.27818372845649719</v>
      </c>
      <c r="C118" s="133">
        <v>0.2674507200717926</v>
      </c>
      <c r="D118" s="133">
        <v>0.24966119229793549</v>
      </c>
      <c r="E118" s="132">
        <v>0.27300077676773071</v>
      </c>
      <c r="F118" s="132">
        <v>0.28998500108718872</v>
      </c>
      <c r="G118" s="132">
        <v>0.2904636561870575</v>
      </c>
      <c r="H118" s="132">
        <v>0.30004051327705383</v>
      </c>
      <c r="I118" s="132">
        <v>0.30633306503295898</v>
      </c>
      <c r="J118" s="132">
        <v>0.31354746222496033</v>
      </c>
      <c r="K118" s="132">
        <v>0.29469513893127441</v>
      </c>
      <c r="L118" s="130">
        <v>0.25913003087043762</v>
      </c>
      <c r="M118" s="129">
        <v>0.23041529953479767</v>
      </c>
      <c r="N118" s="121"/>
      <c r="O118" s="128"/>
      <c r="P118" s="127"/>
      <c r="Q118" s="127"/>
      <c r="R118" s="127"/>
      <c r="S118" s="127"/>
    </row>
    <row r="119" spans="1:19" ht="15.6" x14ac:dyDescent="0.3">
      <c r="A119" s="131">
        <v>2019</v>
      </c>
      <c r="B119" s="130">
        <v>0.27816957235336304</v>
      </c>
      <c r="C119" s="130">
        <v>0.2664419412612915</v>
      </c>
      <c r="D119" s="130">
        <v>0.24941989779472351</v>
      </c>
      <c r="E119" s="130">
        <v>0.27175474166870117</v>
      </c>
      <c r="F119" s="130">
        <v>0.29106566309928894</v>
      </c>
      <c r="G119" s="130">
        <v>0.29238638281822205</v>
      </c>
      <c r="H119" s="130">
        <v>0.30441048741340637</v>
      </c>
      <c r="I119" s="130">
        <v>0.3118399977684021</v>
      </c>
      <c r="J119" s="130">
        <v>0.32149496674537659</v>
      </c>
      <c r="K119" s="130">
        <v>0.30497103929519653</v>
      </c>
      <c r="L119" s="130">
        <v>0.26973989605903625</v>
      </c>
      <c r="M119" s="129">
        <v>0.23777575790882111</v>
      </c>
      <c r="N119" s="121"/>
      <c r="O119" s="128"/>
      <c r="P119" s="127"/>
      <c r="Q119" s="127"/>
      <c r="R119" s="127"/>
      <c r="S119" s="127"/>
    </row>
    <row r="120" spans="1:19" ht="15.6" thickBot="1" x14ac:dyDescent="0.3">
      <c r="A120" s="126">
        <v>2020</v>
      </c>
      <c r="B120" s="124">
        <v>0.27818182110786438</v>
      </c>
      <c r="C120" s="124">
        <v>0.26663452386856079</v>
      </c>
      <c r="D120" s="125">
        <v>0.24976742267608643</v>
      </c>
      <c r="E120" s="123">
        <v>0.27189934253692627</v>
      </c>
      <c r="F120" s="124">
        <v>0.29087898135185242</v>
      </c>
      <c r="G120" s="124">
        <v>0.29223296046257019</v>
      </c>
      <c r="H120" s="124">
        <v>0.30443346500396729</v>
      </c>
      <c r="I120" s="124">
        <v>0.31186342239379883</v>
      </c>
      <c r="J120" s="123">
        <v>0.321571946144104</v>
      </c>
      <c r="K120" s="123">
        <v>0.30507567524909973</v>
      </c>
      <c r="L120" s="123">
        <v>0.26984786987304688</v>
      </c>
      <c r="M120" s="122">
        <v>0.23790259659290314</v>
      </c>
      <c r="N120" s="121"/>
    </row>
    <row r="121" spans="1:19" ht="15.6" thickTop="1" x14ac:dyDescent="0.25">
      <c r="D121" s="120"/>
      <c r="E121" s="120"/>
      <c r="F121" s="120"/>
      <c r="G121" s="120"/>
      <c r="H121" s="120"/>
      <c r="I121" s="120"/>
    </row>
    <row r="122" spans="1:19" x14ac:dyDescent="0.25">
      <c r="D122" s="120"/>
      <c r="E122" s="120"/>
      <c r="F122" s="120"/>
      <c r="G122" s="120"/>
      <c r="H122" s="120"/>
      <c r="I122" s="120"/>
    </row>
  </sheetData>
  <mergeCells count="7">
    <mergeCell ref="S7:S9"/>
    <mergeCell ref="B8:M8"/>
    <mergeCell ref="A4:M4"/>
    <mergeCell ref="B7:M7"/>
    <mergeCell ref="P7:P9"/>
    <mergeCell ref="Q7:Q9"/>
    <mergeCell ref="R7:R9"/>
  </mergeCells>
  <pageMargins left="0.75" right="0.75" top="1" bottom="1" header="0.5" footer="0.5"/>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3.2" x14ac:dyDescent="0.25"/>
  <cols>
    <col min="1" max="6" width="14.77734375" style="190" customWidth="1"/>
    <col min="7" max="7" width="15.77734375" style="190" customWidth="1"/>
    <col min="8" max="16384" width="11.5546875" style="190"/>
  </cols>
  <sheetData>
    <row r="1" spans="1:11" ht="15.6" x14ac:dyDescent="0.3">
      <c r="A1" s="2" t="s">
        <v>193</v>
      </c>
    </row>
    <row r="2" spans="1:11" ht="15.6" customHeight="1" x14ac:dyDescent="0.25">
      <c r="A2" s="19" t="s">
        <v>194</v>
      </c>
    </row>
    <row r="3" spans="1:11" ht="15" x14ac:dyDescent="0.25">
      <c r="A3" s="192"/>
      <c r="B3" s="421" t="s">
        <v>96</v>
      </c>
      <c r="C3" s="421"/>
      <c r="D3" s="421"/>
      <c r="E3" s="421" t="s">
        <v>192</v>
      </c>
      <c r="F3" s="421"/>
      <c r="G3" s="421"/>
      <c r="H3" s="192"/>
    </row>
    <row r="4" spans="1:11" ht="67.8" customHeight="1" x14ac:dyDescent="0.25">
      <c r="A4" s="192"/>
      <c r="B4" s="196" t="s">
        <v>191</v>
      </c>
      <c r="C4" s="196" t="s">
        <v>190</v>
      </c>
      <c r="D4" s="196" t="s">
        <v>189</v>
      </c>
      <c r="E4" s="196" t="s">
        <v>191</v>
      </c>
      <c r="F4" s="196" t="s">
        <v>190</v>
      </c>
      <c r="G4" s="196" t="s">
        <v>189</v>
      </c>
      <c r="H4" s="195"/>
      <c r="I4" s="18"/>
      <c r="J4" s="18"/>
      <c r="K4" s="18"/>
    </row>
    <row r="5" spans="1:11" ht="15" x14ac:dyDescent="0.25">
      <c r="A5" s="192" t="s">
        <v>135</v>
      </c>
      <c r="B5" s="191">
        <v>1.7913750674857898E-2</v>
      </c>
      <c r="C5" s="191">
        <v>0.17653347287289226</v>
      </c>
      <c r="D5" s="191">
        <v>1.3125000000000001E-2</v>
      </c>
      <c r="E5" s="191">
        <v>1.3364729682880272E-2</v>
      </c>
      <c r="F5" s="191">
        <v>0.22098072601666668</v>
      </c>
      <c r="G5" s="194">
        <v>2.9872684895833335E-2</v>
      </c>
      <c r="H5" s="193"/>
      <c r="I5" s="18"/>
      <c r="J5" s="18"/>
      <c r="K5" s="18"/>
    </row>
    <row r="6" spans="1:11" ht="15" x14ac:dyDescent="0.25">
      <c r="A6" s="192" t="s">
        <v>134</v>
      </c>
      <c r="B6" s="191">
        <v>2.1291689837191319E-2</v>
      </c>
      <c r="C6" s="191">
        <v>0.16519415223098752</v>
      </c>
      <c r="D6" s="191">
        <v>0.54539512195121953</v>
      </c>
      <c r="E6" s="191">
        <v>7.5668887008875085E-3</v>
      </c>
      <c r="F6" s="191">
        <v>0.16063612294522922</v>
      </c>
      <c r="G6" s="191">
        <v>0.48461801253387543</v>
      </c>
      <c r="H6" s="192"/>
    </row>
    <row r="7" spans="1:11" ht="15" x14ac:dyDescent="0.25">
      <c r="A7" s="192" t="s">
        <v>133</v>
      </c>
      <c r="B7" s="191">
        <v>2.1644872660961045E-2</v>
      </c>
      <c r="C7" s="191">
        <v>0.12154617077016358</v>
      </c>
      <c r="D7" s="191">
        <v>0.7234974999999999</v>
      </c>
      <c r="E7" s="191">
        <v>3.2780338361388495E-2</v>
      </c>
      <c r="F7" s="191">
        <v>8.1329778423770385E-2</v>
      </c>
      <c r="G7" s="191">
        <v>0.67876458333333323</v>
      </c>
      <c r="H7" s="192"/>
    </row>
    <row r="8" spans="1:11" ht="15" x14ac:dyDescent="0.25">
      <c r="A8" s="192" t="s">
        <v>132</v>
      </c>
      <c r="B8" s="191">
        <v>1.0576381700158066E-2</v>
      </c>
      <c r="C8" s="191">
        <v>0.18226235156565512</v>
      </c>
      <c r="D8" s="191">
        <v>0.3486206896551724</v>
      </c>
      <c r="E8" s="191">
        <v>8.9155249911316847E-3</v>
      </c>
      <c r="F8" s="191">
        <v>0.10875487611276884</v>
      </c>
      <c r="G8" s="191">
        <v>0.48578735632183917</v>
      </c>
      <c r="H8" s="192"/>
    </row>
    <row r="9" spans="1:11" ht="15" x14ac:dyDescent="0.25">
      <c r="A9" s="192"/>
      <c r="B9" s="192"/>
      <c r="C9" s="192"/>
      <c r="D9" s="192"/>
      <c r="E9" s="192"/>
      <c r="F9" s="192"/>
      <c r="G9" s="192"/>
      <c r="H9" s="192"/>
    </row>
    <row r="10" spans="1:11" ht="15" x14ac:dyDescent="0.25">
      <c r="A10" s="192"/>
      <c r="B10" s="192"/>
      <c r="C10" s="192"/>
      <c r="D10" s="192"/>
      <c r="E10" s="192"/>
      <c r="F10" s="192"/>
      <c r="G10" s="192"/>
      <c r="H10" s="192"/>
    </row>
    <row r="11" spans="1:11" ht="15" x14ac:dyDescent="0.25">
      <c r="A11" s="192"/>
      <c r="B11" s="192"/>
      <c r="C11" s="192"/>
      <c r="D11" s="192"/>
      <c r="E11" s="192"/>
      <c r="F11" s="192"/>
      <c r="G11" s="192"/>
      <c r="H11" s="192"/>
    </row>
    <row r="12" spans="1:11" ht="15" x14ac:dyDescent="0.25">
      <c r="A12" s="192"/>
      <c r="B12" s="192"/>
      <c r="C12" s="192"/>
      <c r="D12" s="192"/>
      <c r="E12" s="192"/>
      <c r="F12" s="192"/>
      <c r="G12" s="192"/>
      <c r="H12" s="192"/>
    </row>
  </sheetData>
  <mergeCells count="2">
    <mergeCell ref="B3:D3"/>
    <mergeCell ref="E3:G3"/>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7"/>
  <sheetViews>
    <sheetView workbookViewId="0">
      <pane xSplit="1" ySplit="5" topLeftCell="B6" activePane="bottomRight" state="frozen"/>
      <selection pane="topRight" activeCell="B1" sqref="B1"/>
      <selection pane="bottomLeft" activeCell="A10" sqref="A10"/>
      <selection pane="bottomRight"/>
    </sheetView>
  </sheetViews>
  <sheetFormatPr baseColWidth="10" defaultRowHeight="13.2" x14ac:dyDescent="0.25"/>
  <cols>
    <col min="1" max="6" width="12.77734375" style="73" customWidth="1"/>
    <col min="7" max="16384" width="11.5546875" style="73"/>
  </cols>
  <sheetData>
    <row r="1" spans="1:6" ht="15.6" x14ac:dyDescent="0.3">
      <c r="A1" s="2" t="s">
        <v>326</v>
      </c>
    </row>
    <row r="2" spans="1:6" ht="15" x14ac:dyDescent="0.25">
      <c r="A2" s="19" t="s">
        <v>187</v>
      </c>
    </row>
    <row r="3" spans="1:6" ht="15" x14ac:dyDescent="0.25">
      <c r="A3" s="45"/>
      <c r="B3" s="45"/>
      <c r="C3" s="45"/>
      <c r="D3" s="45"/>
      <c r="E3" s="45"/>
      <c r="F3" s="45"/>
    </row>
    <row r="4" spans="1:6" ht="15.6" thickBot="1" x14ac:dyDescent="0.3">
      <c r="A4" s="45"/>
      <c r="B4" s="45"/>
      <c r="C4" s="45"/>
      <c r="D4" s="45"/>
      <c r="E4" s="45"/>
      <c r="F4" s="45"/>
    </row>
    <row r="5" spans="1:6" ht="60" customHeight="1" thickTop="1" x14ac:dyDescent="0.3">
      <c r="A5" s="74"/>
      <c r="B5" s="317" t="s">
        <v>33</v>
      </c>
      <c r="C5" s="317" t="s">
        <v>29</v>
      </c>
      <c r="D5" s="317" t="s">
        <v>95</v>
      </c>
      <c r="E5" s="318" t="s">
        <v>96</v>
      </c>
      <c r="F5" s="45"/>
    </row>
    <row r="6" spans="1:6" ht="15" x14ac:dyDescent="0.25">
      <c r="A6" s="77">
        <v>1850</v>
      </c>
      <c r="B6" s="78">
        <f>(7.89+7.56)/2</f>
        <v>7.7249999999999996</v>
      </c>
      <c r="C6" s="78">
        <v>7.36</v>
      </c>
      <c r="D6" s="81"/>
      <c r="E6" s="319">
        <v>3.3188001689902822</v>
      </c>
      <c r="F6" s="45"/>
    </row>
    <row r="7" spans="1:6" ht="15" x14ac:dyDescent="0.25">
      <c r="A7" s="77">
        <f t="shared" ref="A7:A38" si="0">A6+1</f>
        <v>1851</v>
      </c>
      <c r="B7" s="81"/>
      <c r="C7" s="78"/>
      <c r="D7" s="81"/>
      <c r="E7" s="187"/>
      <c r="F7" s="45"/>
    </row>
    <row r="8" spans="1:6" ht="15" x14ac:dyDescent="0.25">
      <c r="A8" s="77">
        <f t="shared" si="0"/>
        <v>1852</v>
      </c>
      <c r="B8" s="81"/>
      <c r="C8" s="78"/>
      <c r="D8" s="81"/>
      <c r="E8" s="319"/>
      <c r="F8" s="45"/>
    </row>
    <row r="9" spans="1:6" ht="15" x14ac:dyDescent="0.25">
      <c r="A9" s="77">
        <f t="shared" si="0"/>
        <v>1853</v>
      </c>
      <c r="B9" s="81"/>
      <c r="C9" s="78"/>
      <c r="D9" s="81"/>
      <c r="E9" s="319"/>
      <c r="F9" s="45"/>
    </row>
    <row r="10" spans="1:6" ht="15" x14ac:dyDescent="0.25">
      <c r="A10" s="77">
        <f t="shared" si="0"/>
        <v>1854</v>
      </c>
      <c r="B10" s="81"/>
      <c r="C10" s="78"/>
      <c r="D10" s="81"/>
      <c r="E10" s="319"/>
      <c r="F10" s="45"/>
    </row>
    <row r="11" spans="1:6" ht="15" x14ac:dyDescent="0.25">
      <c r="A11" s="77">
        <f t="shared" si="0"/>
        <v>1855</v>
      </c>
      <c r="B11" s="78">
        <v>7.5599999999933694</v>
      </c>
      <c r="C11" s="78"/>
      <c r="D11" s="78"/>
      <c r="E11" s="319"/>
      <c r="F11" s="45"/>
    </row>
    <row r="12" spans="1:6" ht="15" x14ac:dyDescent="0.25">
      <c r="A12" s="77">
        <f t="shared" si="0"/>
        <v>1856</v>
      </c>
      <c r="B12" s="78">
        <v>7.4199999999987236</v>
      </c>
      <c r="C12" s="78"/>
      <c r="D12" s="78"/>
      <c r="E12" s="319"/>
      <c r="F12" s="45"/>
    </row>
    <row r="13" spans="1:6" ht="15" x14ac:dyDescent="0.25">
      <c r="A13" s="77">
        <f t="shared" si="0"/>
        <v>1857</v>
      </c>
      <c r="B13" s="78">
        <v>7.3700000000001404</v>
      </c>
      <c r="C13" s="78"/>
      <c r="D13" s="78"/>
      <c r="E13" s="319"/>
      <c r="F13" s="45"/>
    </row>
    <row r="14" spans="1:6" ht="15" x14ac:dyDescent="0.25">
      <c r="A14" s="77">
        <f t="shared" si="0"/>
        <v>1858</v>
      </c>
      <c r="B14" s="78">
        <v>6.9599999999980042</v>
      </c>
      <c r="C14" s="78"/>
      <c r="D14" s="78"/>
      <c r="E14" s="319"/>
      <c r="F14" s="45"/>
    </row>
    <row r="15" spans="1:6" ht="15" x14ac:dyDescent="0.25">
      <c r="A15" s="77">
        <f t="shared" si="0"/>
        <v>1859</v>
      </c>
      <c r="B15" s="78">
        <v>6.7700000000076619</v>
      </c>
      <c r="C15" s="78"/>
      <c r="D15" s="78"/>
      <c r="E15" s="319"/>
      <c r="F15" s="45"/>
    </row>
    <row r="16" spans="1:6" ht="15" x14ac:dyDescent="0.25">
      <c r="A16" s="77">
        <f t="shared" si="0"/>
        <v>1860</v>
      </c>
      <c r="B16" s="78">
        <v>6.9199999999965796</v>
      </c>
      <c r="C16" s="78">
        <v>7.45</v>
      </c>
      <c r="D16" s="78"/>
      <c r="E16" s="319">
        <v>3.6307271026962535</v>
      </c>
      <c r="F16" s="45"/>
    </row>
    <row r="17" spans="1:6" ht="15" x14ac:dyDescent="0.25">
      <c r="A17" s="77">
        <f t="shared" si="0"/>
        <v>1861</v>
      </c>
      <c r="B17" s="78">
        <v>6.8999999999974628</v>
      </c>
      <c r="C17" s="320"/>
      <c r="D17" s="78"/>
      <c r="E17" s="319"/>
      <c r="F17" s="45"/>
    </row>
    <row r="18" spans="1:6" ht="15" x14ac:dyDescent="0.25">
      <c r="A18" s="77">
        <f t="shared" si="0"/>
        <v>1862</v>
      </c>
      <c r="B18" s="78">
        <v>6.7399999999947964</v>
      </c>
      <c r="C18" s="320"/>
      <c r="D18" s="78"/>
      <c r="E18" s="319"/>
      <c r="F18" s="45"/>
    </row>
    <row r="19" spans="1:6" ht="15" x14ac:dyDescent="0.25">
      <c r="A19" s="77">
        <f t="shared" si="0"/>
        <v>1863</v>
      </c>
      <c r="B19" s="78">
        <v>6.4300000000032762</v>
      </c>
      <c r="C19" s="320"/>
      <c r="D19" s="78"/>
      <c r="E19" s="319"/>
      <c r="F19" s="45"/>
    </row>
    <row r="20" spans="1:6" ht="15" x14ac:dyDescent="0.25">
      <c r="A20" s="77">
        <f t="shared" si="0"/>
        <v>1864</v>
      </c>
      <c r="B20" s="78">
        <v>6.3299999999983285</v>
      </c>
      <c r="C20" s="320"/>
      <c r="D20" s="78"/>
      <c r="E20" s="319"/>
      <c r="F20" s="45"/>
    </row>
    <row r="21" spans="1:6" ht="15" x14ac:dyDescent="0.25">
      <c r="A21" s="77">
        <f t="shared" si="0"/>
        <v>1865</v>
      </c>
      <c r="B21" s="78">
        <v>6.3799999999958574</v>
      </c>
      <c r="C21" s="320"/>
      <c r="D21" s="78"/>
      <c r="E21" s="319"/>
      <c r="F21" s="45"/>
    </row>
    <row r="22" spans="1:6" ht="15" x14ac:dyDescent="0.25">
      <c r="A22" s="77">
        <f t="shared" si="0"/>
        <v>1866</v>
      </c>
      <c r="B22" s="78">
        <v>6.8100000000013949</v>
      </c>
      <c r="C22" s="320"/>
      <c r="D22" s="78"/>
      <c r="E22" s="319"/>
      <c r="F22" s="45"/>
    </row>
    <row r="23" spans="1:6" ht="15" x14ac:dyDescent="0.25">
      <c r="A23" s="77">
        <f t="shared" si="0"/>
        <v>1867</v>
      </c>
      <c r="B23" s="78">
        <v>7.5799999999996466</v>
      </c>
      <c r="C23" s="320"/>
      <c r="D23" s="78"/>
      <c r="E23" s="319"/>
      <c r="F23" s="45"/>
    </row>
    <row r="24" spans="1:6" ht="15" x14ac:dyDescent="0.25">
      <c r="A24" s="77">
        <f t="shared" si="0"/>
        <v>1868</v>
      </c>
      <c r="B24" s="78">
        <v>7.7200000000020701</v>
      </c>
      <c r="C24" s="320"/>
      <c r="D24" s="78"/>
      <c r="E24" s="319"/>
      <c r="F24" s="45"/>
    </row>
    <row r="25" spans="1:6" ht="15" x14ac:dyDescent="0.25">
      <c r="A25" s="77">
        <f t="shared" si="0"/>
        <v>1869</v>
      </c>
      <c r="B25" s="78">
        <v>7.2900000000015073</v>
      </c>
      <c r="C25" s="320"/>
      <c r="D25" s="78"/>
      <c r="E25" s="319"/>
      <c r="F25" s="45"/>
    </row>
    <row r="26" spans="1:6" ht="15" x14ac:dyDescent="0.25">
      <c r="A26" s="77">
        <f t="shared" si="0"/>
        <v>1870</v>
      </c>
      <c r="B26" s="78">
        <v>6.9499999999990338</v>
      </c>
      <c r="C26" s="78">
        <v>6.6921659708990502</v>
      </c>
      <c r="D26" s="78">
        <v>6.53716354195722</v>
      </c>
      <c r="E26" s="319">
        <v>4.2127107806937039</v>
      </c>
      <c r="F26" s="45"/>
    </row>
    <row r="27" spans="1:6" ht="15" x14ac:dyDescent="0.25">
      <c r="A27" s="77">
        <f t="shared" si="0"/>
        <v>1871</v>
      </c>
      <c r="B27" s="78">
        <v>6.730000000025151</v>
      </c>
      <c r="C27" s="78">
        <v>6.6760526688378699</v>
      </c>
      <c r="D27" s="78">
        <v>6.3970049460724496</v>
      </c>
      <c r="E27" s="319">
        <v>4.2273189203516921</v>
      </c>
      <c r="F27" s="45"/>
    </row>
    <row r="28" spans="1:6" ht="15" x14ac:dyDescent="0.25">
      <c r="A28" s="77">
        <f t="shared" si="0"/>
        <v>1872</v>
      </c>
      <c r="B28" s="78">
        <v>6.8299999999900169</v>
      </c>
      <c r="C28" s="78">
        <v>6.7938761520154101</v>
      </c>
      <c r="D28" s="78">
        <v>6.2957798098741486</v>
      </c>
      <c r="E28" s="319">
        <v>4.2888372364196368</v>
      </c>
      <c r="F28" s="45"/>
    </row>
    <row r="29" spans="1:6" ht="15" x14ac:dyDescent="0.25">
      <c r="A29" s="77">
        <f t="shared" si="0"/>
        <v>1873</v>
      </c>
      <c r="B29" s="78">
        <v>6.90000000002322</v>
      </c>
      <c r="C29" s="78">
        <v>7.1407270797505307</v>
      </c>
      <c r="D29" s="78">
        <v>6.3314291286222364</v>
      </c>
      <c r="E29" s="319">
        <v>4.2720960624307667</v>
      </c>
      <c r="F29" s="45"/>
    </row>
    <row r="30" spans="1:6" ht="15" x14ac:dyDescent="0.25">
      <c r="A30" s="77">
        <f t="shared" si="0"/>
        <v>1874</v>
      </c>
      <c r="B30" s="78">
        <v>7.0099999999816625</v>
      </c>
      <c r="C30" s="78">
        <v>7.022262353980671</v>
      </c>
      <c r="D30" s="78">
        <v>6.0126162667696992</v>
      </c>
      <c r="E30" s="319">
        <v>4.5254754525464387</v>
      </c>
      <c r="F30" s="45"/>
    </row>
    <row r="31" spans="1:6" ht="15" x14ac:dyDescent="0.25">
      <c r="A31" s="77">
        <f t="shared" si="0"/>
        <v>1875</v>
      </c>
      <c r="B31" s="78">
        <v>7.0099999999947062</v>
      </c>
      <c r="C31" s="78">
        <v>6.3873044358824274</v>
      </c>
      <c r="D31" s="78">
        <v>6.3855721408400798</v>
      </c>
      <c r="E31" s="319">
        <v>4.5115289284268565</v>
      </c>
      <c r="F31" s="45"/>
    </row>
    <row r="32" spans="1:6" ht="15" x14ac:dyDescent="0.25">
      <c r="A32" s="77">
        <f t="shared" si="0"/>
        <v>1876</v>
      </c>
      <c r="B32" s="78">
        <v>7.1599999999920714</v>
      </c>
      <c r="C32" s="78">
        <v>6.7699803490416999</v>
      </c>
      <c r="D32" s="78">
        <v>6.3737554293941576</v>
      </c>
      <c r="E32" s="319">
        <v>4.6753628423883615</v>
      </c>
      <c r="F32" s="45"/>
    </row>
    <row r="33" spans="1:6" ht="15" x14ac:dyDescent="0.25">
      <c r="A33" s="77">
        <f t="shared" si="0"/>
        <v>1877</v>
      </c>
      <c r="B33" s="78">
        <v>7.1800000000258839</v>
      </c>
      <c r="C33" s="78">
        <v>6.9347325159530522</v>
      </c>
      <c r="D33" s="78">
        <v>6.4082554094664941</v>
      </c>
      <c r="E33" s="319">
        <v>4.7438063669420911</v>
      </c>
      <c r="F33" s="45"/>
    </row>
    <row r="34" spans="1:6" ht="15" x14ac:dyDescent="0.25">
      <c r="A34" s="77">
        <f t="shared" si="0"/>
        <v>1878</v>
      </c>
      <c r="B34" s="78">
        <v>7.2499999999978897</v>
      </c>
      <c r="C34" s="78">
        <v>7.4644421412231283</v>
      </c>
      <c r="D34" s="78">
        <v>6.1486927132839009</v>
      </c>
      <c r="E34" s="319">
        <v>4.7793825333520861</v>
      </c>
      <c r="F34" s="45"/>
    </row>
    <row r="35" spans="1:6" ht="15" x14ac:dyDescent="0.25">
      <c r="A35" s="77">
        <f t="shared" si="0"/>
        <v>1879</v>
      </c>
      <c r="B35" s="78">
        <v>7.1200000000095232</v>
      </c>
      <c r="C35" s="78">
        <v>7.44157556023778</v>
      </c>
      <c r="D35" s="78">
        <v>6.4996065021255234</v>
      </c>
      <c r="E35" s="319">
        <v>4.4788307237373921</v>
      </c>
      <c r="F35" s="45"/>
    </row>
    <row r="36" spans="1:6" ht="15" x14ac:dyDescent="0.25">
      <c r="A36" s="77">
        <f t="shared" si="0"/>
        <v>1880</v>
      </c>
      <c r="B36" s="78">
        <v>7.0799999999845928</v>
      </c>
      <c r="C36" s="78">
        <v>7.27979029491103</v>
      </c>
      <c r="D36" s="78">
        <v>6.4597933932832561</v>
      </c>
      <c r="E36" s="319">
        <v>4.1827543824590308</v>
      </c>
      <c r="F36" s="45"/>
    </row>
    <row r="37" spans="1:6" ht="15" x14ac:dyDescent="0.25">
      <c r="A37" s="77">
        <f t="shared" si="0"/>
        <v>1881</v>
      </c>
      <c r="B37" s="78">
        <v>6.7799999999934073</v>
      </c>
      <c r="C37" s="78">
        <v>6.9201497452831822</v>
      </c>
      <c r="D37" s="78">
        <v>6.415676165160761</v>
      </c>
      <c r="E37" s="319">
        <v>4.2091935755357817</v>
      </c>
      <c r="F37" s="45"/>
    </row>
    <row r="38" spans="1:6" ht="15" x14ac:dyDescent="0.25">
      <c r="A38" s="77">
        <f t="shared" si="0"/>
        <v>1882</v>
      </c>
      <c r="B38" s="78">
        <v>6.6499999999759725</v>
      </c>
      <c r="C38" s="78">
        <v>6.6741041979565763</v>
      </c>
      <c r="D38" s="78">
        <v>6.4956121267743505</v>
      </c>
      <c r="E38" s="319">
        <v>4.1678245471157105</v>
      </c>
      <c r="F38" s="45"/>
    </row>
    <row r="39" spans="1:6" ht="15" x14ac:dyDescent="0.25">
      <c r="A39" s="77">
        <f t="shared" ref="A39:A65" si="1">A38+1</f>
        <v>1883</v>
      </c>
      <c r="B39" s="78">
        <v>6.6899999999818265</v>
      </c>
      <c r="C39" s="78">
        <v>7.212389062650133</v>
      </c>
      <c r="D39" s="78">
        <v>6.4080383358170394</v>
      </c>
      <c r="E39" s="319">
        <v>4.2187482906010088</v>
      </c>
      <c r="F39" s="45"/>
    </row>
    <row r="40" spans="1:6" ht="15" x14ac:dyDescent="0.25">
      <c r="A40" s="77">
        <f t="shared" si="1"/>
        <v>1884</v>
      </c>
      <c r="B40" s="78">
        <v>6.7400000000140725</v>
      </c>
      <c r="C40" s="78">
        <v>7.5930299939256338</v>
      </c>
      <c r="D40" s="78">
        <v>6.280286313970123</v>
      </c>
      <c r="E40" s="319">
        <v>4.2941097942206188</v>
      </c>
      <c r="F40" s="45"/>
    </row>
    <row r="41" spans="1:6" ht="15" x14ac:dyDescent="0.25">
      <c r="A41" s="77">
        <f t="shared" si="1"/>
        <v>1885</v>
      </c>
      <c r="B41" s="78">
        <v>6.680000000022992</v>
      </c>
      <c r="C41" s="78">
        <v>7.6990687436269427</v>
      </c>
      <c r="D41" s="78">
        <v>6.3854756058554552</v>
      </c>
      <c r="E41" s="319">
        <v>4.4267042406738017</v>
      </c>
      <c r="F41" s="45"/>
    </row>
    <row r="42" spans="1:6" ht="15" x14ac:dyDescent="0.25">
      <c r="A42" s="77">
        <f t="shared" si="1"/>
        <v>1886</v>
      </c>
      <c r="B42" s="78">
        <v>6.6600000000079591</v>
      </c>
      <c r="C42" s="78">
        <v>7.9029090610928918</v>
      </c>
      <c r="D42" s="78">
        <v>6.5186173021994938</v>
      </c>
      <c r="E42" s="319">
        <v>4.4484427045357569</v>
      </c>
      <c r="F42" s="45"/>
    </row>
    <row r="43" spans="1:6" ht="15" x14ac:dyDescent="0.25">
      <c r="A43" s="77">
        <f t="shared" si="1"/>
        <v>1887</v>
      </c>
      <c r="B43" s="78">
        <v>6.8100000000147203</v>
      </c>
      <c r="C43" s="78">
        <v>7.8804903155373722</v>
      </c>
      <c r="D43" s="78">
        <v>6.6482423801870345</v>
      </c>
      <c r="E43" s="319">
        <v>4.4770930317241016</v>
      </c>
      <c r="F43" s="45"/>
    </row>
    <row r="44" spans="1:6" ht="15" x14ac:dyDescent="0.25">
      <c r="A44" s="77">
        <f t="shared" si="1"/>
        <v>1888</v>
      </c>
      <c r="B44" s="78">
        <v>6.7900000000084297</v>
      </c>
      <c r="C44" s="78">
        <v>7.4171405231963554</v>
      </c>
      <c r="D44" s="78">
        <v>6.4840338163957778</v>
      </c>
      <c r="E44" s="319">
        <v>4.6680011114003923</v>
      </c>
      <c r="F44" s="45"/>
    </row>
    <row r="45" spans="1:6" ht="15" x14ac:dyDescent="0.25">
      <c r="A45" s="77">
        <f t="shared" si="1"/>
        <v>1889</v>
      </c>
      <c r="B45" s="78">
        <v>6.8399999999841699</v>
      </c>
      <c r="C45" s="78">
        <v>7.5322741806640128</v>
      </c>
      <c r="D45" s="78">
        <v>6.3377017488717087</v>
      </c>
      <c r="E45" s="319">
        <v>4.5331163042172298</v>
      </c>
      <c r="F45" s="45"/>
    </row>
    <row r="46" spans="1:6" ht="15" x14ac:dyDescent="0.25">
      <c r="A46" s="77">
        <f t="shared" si="1"/>
        <v>1890</v>
      </c>
      <c r="B46" s="78">
        <v>6.9000000000184301</v>
      </c>
      <c r="C46" s="78">
        <v>7.4619378642539269</v>
      </c>
      <c r="D46" s="78">
        <v>6.2224949221544739</v>
      </c>
      <c r="E46" s="319">
        <v>4.6234275643906404</v>
      </c>
      <c r="F46" s="45"/>
    </row>
    <row r="47" spans="1:6" ht="15" x14ac:dyDescent="0.25">
      <c r="A47" s="77">
        <f t="shared" si="1"/>
        <v>1891</v>
      </c>
      <c r="B47" s="78">
        <v>7.0100000000102796</v>
      </c>
      <c r="C47" s="78">
        <v>7.475631376047696</v>
      </c>
      <c r="D47" s="78">
        <v>6.5486587150597906</v>
      </c>
      <c r="E47" s="319">
        <v>4.6487098838640382</v>
      </c>
      <c r="F47" s="45"/>
    </row>
    <row r="48" spans="1:6" ht="15" x14ac:dyDescent="0.25">
      <c r="A48" s="77">
        <f t="shared" si="1"/>
        <v>1892</v>
      </c>
      <c r="B48" s="78">
        <v>7.0600000000113354</v>
      </c>
      <c r="C48" s="78">
        <v>7.3477603176715558</v>
      </c>
      <c r="D48" s="78">
        <v>6.0335495675427646</v>
      </c>
      <c r="E48" s="319">
        <v>4.5775512989333365</v>
      </c>
      <c r="F48" s="45"/>
    </row>
    <row r="49" spans="1:6" ht="15" x14ac:dyDescent="0.25">
      <c r="A49" s="77">
        <f t="shared" si="1"/>
        <v>1893</v>
      </c>
      <c r="B49" s="78">
        <v>7.1300000000142694</v>
      </c>
      <c r="C49" s="78">
        <v>7.4292963773033867</v>
      </c>
      <c r="D49" s="78">
        <v>5.9159832360928108</v>
      </c>
      <c r="E49" s="319">
        <v>4.75339589043634</v>
      </c>
      <c r="F49" s="45"/>
    </row>
    <row r="50" spans="1:6" ht="15" x14ac:dyDescent="0.25">
      <c r="A50" s="77">
        <f t="shared" si="1"/>
        <v>1894</v>
      </c>
      <c r="B50" s="78">
        <v>6.7800000000031053</v>
      </c>
      <c r="C50" s="78">
        <v>7.7217605826037419</v>
      </c>
      <c r="D50" s="78">
        <v>5.9968304016006444</v>
      </c>
      <c r="E50" s="319">
        <v>5.0853811985888884</v>
      </c>
      <c r="F50" s="45"/>
    </row>
    <row r="51" spans="1:6" ht="15" x14ac:dyDescent="0.25">
      <c r="A51" s="77">
        <f t="shared" si="1"/>
        <v>1895</v>
      </c>
      <c r="B51" s="78">
        <v>6.7199999999784099</v>
      </c>
      <c r="C51" s="78">
        <v>7.7849235255428733</v>
      </c>
      <c r="D51" s="78">
        <v>5.8208836932695318</v>
      </c>
      <c r="E51" s="319">
        <v>4.7261362065604047</v>
      </c>
      <c r="F51" s="45"/>
    </row>
    <row r="52" spans="1:6" ht="15" x14ac:dyDescent="0.25">
      <c r="A52" s="77">
        <f t="shared" si="1"/>
        <v>1896</v>
      </c>
      <c r="B52" s="78">
        <v>6.6499999999876884</v>
      </c>
      <c r="C52" s="78">
        <v>7.0802226220841344</v>
      </c>
      <c r="D52" s="78">
        <v>5.6628482397718081</v>
      </c>
      <c r="E52" s="319">
        <v>5.0170528712039557</v>
      </c>
      <c r="F52" s="45"/>
    </row>
    <row r="53" spans="1:6" ht="15" x14ac:dyDescent="0.25">
      <c r="A53" s="77">
        <f t="shared" si="1"/>
        <v>1897</v>
      </c>
      <c r="B53" s="78">
        <v>6.7900000000127507</v>
      </c>
      <c r="C53" s="78">
        <v>7.4720374663179392</v>
      </c>
      <c r="D53" s="78">
        <v>5.6360064153923801</v>
      </c>
      <c r="E53" s="319">
        <v>4.8602934123870494</v>
      </c>
      <c r="F53" s="45"/>
    </row>
    <row r="54" spans="1:6" ht="15" x14ac:dyDescent="0.25">
      <c r="A54" s="77">
        <f t="shared" si="1"/>
        <v>1898</v>
      </c>
      <c r="B54" s="78">
        <v>6.630000000016838</v>
      </c>
      <c r="C54" s="78">
        <v>6.9494178803060569</v>
      </c>
      <c r="D54" s="78">
        <v>5.5593312421064454</v>
      </c>
      <c r="E54" s="319">
        <v>4.9194843507208663</v>
      </c>
      <c r="F54" s="45"/>
    </row>
    <row r="55" spans="1:6" ht="15" x14ac:dyDescent="0.25">
      <c r="A55" s="77">
        <f t="shared" si="1"/>
        <v>1899</v>
      </c>
      <c r="B55" s="78">
        <v>6.5599999999673226</v>
      </c>
      <c r="C55" s="78">
        <v>6.8390922592713004</v>
      </c>
      <c r="D55" s="78">
        <v>5.8339268207942059</v>
      </c>
      <c r="E55" s="319">
        <v>4.5975140319409498</v>
      </c>
      <c r="F55" s="45"/>
    </row>
    <row r="56" spans="1:6" ht="15" x14ac:dyDescent="0.25">
      <c r="A56" s="77">
        <f t="shared" si="1"/>
        <v>1900</v>
      </c>
      <c r="B56" s="78">
        <v>6.8999999999897303</v>
      </c>
      <c r="C56" s="78">
        <v>6.9235720368908353</v>
      </c>
      <c r="D56" s="78">
        <v>6.1429654617285081</v>
      </c>
      <c r="E56" s="319">
        <v>4.6992202486895449</v>
      </c>
      <c r="F56" s="45"/>
    </row>
    <row r="57" spans="1:6" ht="15" x14ac:dyDescent="0.25">
      <c r="A57" s="77">
        <f t="shared" si="1"/>
        <v>1901</v>
      </c>
      <c r="B57" s="78">
        <v>7.0800000000021397</v>
      </c>
      <c r="C57" s="78">
        <v>7.3303868337662861</v>
      </c>
      <c r="D57" s="78">
        <v>6.4754688146863337</v>
      </c>
      <c r="E57" s="319">
        <v>4.345480600003822</v>
      </c>
      <c r="F57" s="45"/>
    </row>
    <row r="58" spans="1:6" ht="15" x14ac:dyDescent="0.25">
      <c r="A58" s="77">
        <f t="shared" si="1"/>
        <v>1902</v>
      </c>
      <c r="B58" s="78">
        <v>7.0700000000165835</v>
      </c>
      <c r="C58" s="78">
        <v>7.4806002555230462</v>
      </c>
      <c r="D58" s="78">
        <v>6.3406297039531916</v>
      </c>
      <c r="E58" s="319">
        <v>4.388174323705246</v>
      </c>
      <c r="F58" s="45"/>
    </row>
    <row r="59" spans="1:6" ht="15" x14ac:dyDescent="0.25">
      <c r="A59" s="77">
        <f t="shared" si="1"/>
        <v>1903</v>
      </c>
      <c r="B59" s="78">
        <v>7.3399999999853716</v>
      </c>
      <c r="C59" s="78">
        <v>7.4258707623700504</v>
      </c>
      <c r="D59" s="78">
        <v>6.0379532163869643</v>
      </c>
      <c r="E59" s="319">
        <v>4.4382380244605226</v>
      </c>
      <c r="F59" s="45"/>
    </row>
    <row r="60" spans="1:6" ht="15" x14ac:dyDescent="0.25">
      <c r="A60" s="77">
        <f t="shared" si="1"/>
        <v>1904</v>
      </c>
      <c r="B60" s="78">
        <v>7.4499999999730138</v>
      </c>
      <c r="C60" s="78">
        <v>7.4329168067314502</v>
      </c>
      <c r="D60" s="78">
        <v>5.9877637483748867</v>
      </c>
      <c r="E60" s="319">
        <v>4.4443696226349561</v>
      </c>
      <c r="F60" s="45"/>
    </row>
    <row r="61" spans="1:6" ht="15" x14ac:dyDescent="0.25">
      <c r="A61" s="77">
        <f t="shared" si="1"/>
        <v>1905</v>
      </c>
      <c r="B61" s="78">
        <v>7.2000000000208866</v>
      </c>
      <c r="C61" s="78">
        <v>7.3047398364269513</v>
      </c>
      <c r="D61" s="78">
        <v>5.8569581965309458</v>
      </c>
      <c r="E61" s="319">
        <v>4.2343042889314102</v>
      </c>
      <c r="F61" s="45"/>
    </row>
    <row r="62" spans="1:6" ht="15" x14ac:dyDescent="0.25">
      <c r="A62" s="77">
        <f t="shared" si="1"/>
        <v>1906</v>
      </c>
      <c r="B62" s="78">
        <v>6.9099999999817072</v>
      </c>
      <c r="C62" s="78">
        <v>7.5653723941262054</v>
      </c>
      <c r="D62" s="78">
        <v>6.0078198582308531</v>
      </c>
      <c r="E62" s="319">
        <v>4.2283037559927026</v>
      </c>
      <c r="F62" s="45"/>
    </row>
    <row r="63" spans="1:6" ht="15" x14ac:dyDescent="0.25">
      <c r="A63" s="77">
        <f t="shared" si="1"/>
        <v>1907</v>
      </c>
      <c r="B63" s="78">
        <v>6.7500000000063025</v>
      </c>
      <c r="C63" s="78">
        <v>6.9230687922942353</v>
      </c>
      <c r="D63" s="78">
        <v>5.9896446606003604</v>
      </c>
      <c r="E63" s="319">
        <v>4.508979178208806</v>
      </c>
      <c r="F63" s="45"/>
    </row>
    <row r="64" spans="1:6" ht="15" x14ac:dyDescent="0.25">
      <c r="A64" s="77">
        <f t="shared" si="1"/>
        <v>1908</v>
      </c>
      <c r="B64" s="78">
        <v>7.1699999999951229</v>
      </c>
      <c r="C64" s="78">
        <v>7.1240385502378976</v>
      </c>
      <c r="D64" s="78">
        <v>6.2572030141707851</v>
      </c>
      <c r="E64" s="319">
        <v>4.9152989230894599</v>
      </c>
      <c r="F64" s="45"/>
    </row>
    <row r="65" spans="1:6" ht="15" x14ac:dyDescent="0.25">
      <c r="A65" s="77">
        <f t="shared" si="1"/>
        <v>1909</v>
      </c>
      <c r="B65" s="78">
        <v>7.189999999972672</v>
      </c>
      <c r="C65" s="78">
        <v>7.0518818908534433</v>
      </c>
      <c r="D65" s="78">
        <v>6.0274485011368206</v>
      </c>
      <c r="E65" s="319">
        <v>4.6106530249213318</v>
      </c>
      <c r="F65" s="45"/>
    </row>
    <row r="66" spans="1:6" ht="15" x14ac:dyDescent="0.25">
      <c r="A66" s="77">
        <v>1910</v>
      </c>
      <c r="B66" s="78">
        <v>7.0300000000294798</v>
      </c>
      <c r="C66" s="78">
        <v>7.5377305363742106</v>
      </c>
      <c r="D66" s="79">
        <v>6.0806950569303204</v>
      </c>
      <c r="E66" s="319">
        <v>4.4945588052683929</v>
      </c>
      <c r="F66" s="45"/>
    </row>
    <row r="67" spans="1:6" ht="15" x14ac:dyDescent="0.25">
      <c r="A67" s="77">
        <f t="shared" ref="A67:A98" si="2">A66+1</f>
        <v>1911</v>
      </c>
      <c r="B67" s="78">
        <v>7.1300000000029504</v>
      </c>
      <c r="C67" s="78">
        <v>6.993598288736548</v>
      </c>
      <c r="D67" s="78">
        <v>6.0475832759453478</v>
      </c>
      <c r="E67" s="319">
        <v>4.8746655097572598</v>
      </c>
      <c r="F67" s="45"/>
    </row>
    <row r="68" spans="1:6" ht="15" x14ac:dyDescent="0.25">
      <c r="A68" s="77">
        <f t="shared" si="2"/>
        <v>1912</v>
      </c>
      <c r="B68" s="78">
        <v>7.1999999999837296</v>
      </c>
      <c r="C68" s="78">
        <v>6.4100098403730401</v>
      </c>
      <c r="D68" s="78">
        <v>5.9779032048732557</v>
      </c>
      <c r="E68" s="319">
        <v>4.8573819825888238</v>
      </c>
      <c r="F68" s="45"/>
    </row>
    <row r="69" spans="1:6" ht="15" x14ac:dyDescent="0.25">
      <c r="A69" s="77">
        <f t="shared" si="2"/>
        <v>1913</v>
      </c>
      <c r="B69" s="78">
        <v>6.8999999999677399</v>
      </c>
      <c r="C69" s="78">
        <v>6.7220189650543762</v>
      </c>
      <c r="D69" s="78">
        <v>6.2315708665119294</v>
      </c>
      <c r="E69" s="319">
        <v>4.6919507666628029</v>
      </c>
      <c r="F69" s="45"/>
    </row>
    <row r="70" spans="1:6" ht="15" x14ac:dyDescent="0.25">
      <c r="A70" s="77">
        <f t="shared" si="2"/>
        <v>1914</v>
      </c>
      <c r="B70" s="78">
        <v>5.4799999999947566</v>
      </c>
      <c r="C70" s="78">
        <v>6.8258179505654839</v>
      </c>
      <c r="D70" s="78">
        <v>5.9656201016361354</v>
      </c>
      <c r="E70" s="319">
        <v>5.1977750836957686</v>
      </c>
      <c r="F70" s="45"/>
    </row>
    <row r="71" spans="1:6" ht="15" x14ac:dyDescent="0.25">
      <c r="A71" s="77">
        <f t="shared" si="2"/>
        <v>1915</v>
      </c>
      <c r="B71" s="78">
        <v>4.5100000000043945</v>
      </c>
      <c r="C71" s="78">
        <v>6.9339247949692222</v>
      </c>
      <c r="D71" s="78">
        <v>5.7021927261679517</v>
      </c>
      <c r="E71" s="319">
        <v>5.4415492971977377</v>
      </c>
      <c r="F71" s="45"/>
    </row>
    <row r="72" spans="1:6" ht="15" x14ac:dyDescent="0.25">
      <c r="A72" s="77">
        <f t="shared" si="2"/>
        <v>1916</v>
      </c>
      <c r="B72" s="78">
        <v>3.9200000000016786</v>
      </c>
      <c r="C72" s="78">
        <v>5.782581496506042</v>
      </c>
      <c r="D72" s="78">
        <v>5.3824539917446907</v>
      </c>
      <c r="E72" s="319">
        <v>4.8959982365733117</v>
      </c>
      <c r="F72" s="45"/>
    </row>
    <row r="73" spans="1:6" ht="15" x14ac:dyDescent="0.25">
      <c r="A73" s="77">
        <f t="shared" si="2"/>
        <v>1917</v>
      </c>
      <c r="B73" s="78">
        <v>3.8500000000018137</v>
      </c>
      <c r="C73" s="78">
        <v>5.4224626910377864</v>
      </c>
      <c r="D73" s="78">
        <v>5.0573772352571869</v>
      </c>
      <c r="E73" s="319">
        <v>4.2679983556679613</v>
      </c>
      <c r="F73" s="45"/>
    </row>
    <row r="74" spans="1:6" ht="15" x14ac:dyDescent="0.25">
      <c r="A74" s="77">
        <f t="shared" si="2"/>
        <v>1918</v>
      </c>
      <c r="B74" s="78">
        <v>3.8099999999960232</v>
      </c>
      <c r="C74" s="78">
        <v>5.6540665876307408</v>
      </c>
      <c r="D74" s="78">
        <v>4.7376766493464713</v>
      </c>
      <c r="E74" s="319">
        <v>3.6865751273437692</v>
      </c>
      <c r="F74" s="45"/>
    </row>
    <row r="75" spans="1:6" ht="15" x14ac:dyDescent="0.25">
      <c r="A75" s="77">
        <f t="shared" si="2"/>
        <v>1919</v>
      </c>
      <c r="B75" s="78">
        <v>3.5000000000009779</v>
      </c>
      <c r="C75" s="78">
        <v>4.9631467565247398</v>
      </c>
      <c r="D75" s="78">
        <v>4.4160594955773282</v>
      </c>
      <c r="E75" s="319">
        <v>3.8270983132899894</v>
      </c>
      <c r="F75" s="45"/>
    </row>
    <row r="76" spans="1:6" ht="15" x14ac:dyDescent="0.25">
      <c r="A76" s="77">
        <f t="shared" si="2"/>
        <v>1920</v>
      </c>
      <c r="B76" s="78">
        <v>3.2326742611352772</v>
      </c>
      <c r="C76" s="78">
        <v>4.5611337085593524</v>
      </c>
      <c r="D76" s="79">
        <v>3.336913583673073</v>
      </c>
      <c r="E76" s="319">
        <v>3.4139161344692814</v>
      </c>
      <c r="F76" s="45"/>
    </row>
    <row r="77" spans="1:6" ht="15" x14ac:dyDescent="0.25">
      <c r="A77" s="77">
        <f t="shared" si="2"/>
        <v>1921</v>
      </c>
      <c r="B77" s="78">
        <v>3.8353116324222007</v>
      </c>
      <c r="C77" s="78">
        <v>4.166420614787703</v>
      </c>
      <c r="D77" s="78">
        <v>2.8548298752123662</v>
      </c>
      <c r="E77" s="319">
        <v>4.132363003222042</v>
      </c>
      <c r="F77" s="45"/>
    </row>
    <row r="78" spans="1:6" ht="15" x14ac:dyDescent="0.25">
      <c r="A78" s="77">
        <f t="shared" si="2"/>
        <v>1922</v>
      </c>
      <c r="B78" s="78">
        <v>4.3129142031085479</v>
      </c>
      <c r="C78" s="78">
        <v>3.8020664259949939</v>
      </c>
      <c r="D78" s="78">
        <v>2.3658944180204835</v>
      </c>
      <c r="E78" s="319">
        <v>4.2749065308338352</v>
      </c>
      <c r="F78" s="45"/>
    </row>
    <row r="79" spans="1:6" ht="15" x14ac:dyDescent="0.25">
      <c r="A79" s="77">
        <f t="shared" si="2"/>
        <v>1923</v>
      </c>
      <c r="B79" s="78">
        <v>4.6620156319599868</v>
      </c>
      <c r="C79" s="78">
        <v>3.3594723653642511</v>
      </c>
      <c r="D79" s="78">
        <v>2.4033798391639505</v>
      </c>
      <c r="E79" s="319">
        <v>3.8089373864131151</v>
      </c>
      <c r="F79" s="45"/>
    </row>
    <row r="80" spans="1:6" ht="15" x14ac:dyDescent="0.25">
      <c r="A80" s="77">
        <f t="shared" si="2"/>
        <v>1924</v>
      </c>
      <c r="B80" s="78">
        <v>4.8230377533199364</v>
      </c>
      <c r="C80" s="78">
        <v>3.2208125974504695</v>
      </c>
      <c r="D80" s="78">
        <v>2.2131004637466551</v>
      </c>
      <c r="E80" s="319">
        <v>3.9365360593814995</v>
      </c>
      <c r="F80" s="45"/>
    </row>
    <row r="81" spans="1:6" ht="15" x14ac:dyDescent="0.25">
      <c r="A81" s="77">
        <f t="shared" si="2"/>
        <v>1925</v>
      </c>
      <c r="B81" s="78">
        <v>4.7459652790847198</v>
      </c>
      <c r="C81" s="78">
        <v>2.9331990956783032</v>
      </c>
      <c r="D81" s="78">
        <v>2.3010674720668556</v>
      </c>
      <c r="E81" s="319">
        <v>4.0758296420569824</v>
      </c>
      <c r="F81" s="45"/>
    </row>
    <row r="82" spans="1:6" ht="15" x14ac:dyDescent="0.25">
      <c r="A82" s="77">
        <f t="shared" si="2"/>
        <v>1926</v>
      </c>
      <c r="B82" s="78">
        <v>4.9579375988659535</v>
      </c>
      <c r="C82" s="78">
        <v>3.0042481609914993</v>
      </c>
      <c r="D82" s="78">
        <v>2.67173178028164</v>
      </c>
      <c r="E82" s="319">
        <v>4.0190438731164173</v>
      </c>
      <c r="F82" s="45"/>
    </row>
    <row r="83" spans="1:6" ht="15" x14ac:dyDescent="0.25">
      <c r="A83" s="77">
        <f t="shared" si="2"/>
        <v>1927</v>
      </c>
      <c r="B83" s="78">
        <v>4.8752787407136671</v>
      </c>
      <c r="C83" s="78">
        <v>3.4140949903894589</v>
      </c>
      <c r="D83" s="78">
        <v>2.747510387259593</v>
      </c>
      <c r="E83" s="319">
        <v>4.3749766429278498</v>
      </c>
      <c r="F83" s="45"/>
    </row>
    <row r="84" spans="1:6" ht="15" x14ac:dyDescent="0.25">
      <c r="A84" s="77">
        <f t="shared" si="2"/>
        <v>1928</v>
      </c>
      <c r="B84" s="78">
        <v>4.825449825035923</v>
      </c>
      <c r="C84" s="78">
        <v>3.4951588343185862</v>
      </c>
      <c r="D84" s="78">
        <v>2.7994292717465021</v>
      </c>
      <c r="E84" s="319">
        <v>4.9314912947920515</v>
      </c>
      <c r="F84" s="45"/>
    </row>
    <row r="85" spans="1:6" ht="15" x14ac:dyDescent="0.25">
      <c r="A85" s="77">
        <f t="shared" si="2"/>
        <v>1929</v>
      </c>
      <c r="B85" s="78">
        <v>4.5271240556928483</v>
      </c>
      <c r="C85" s="78">
        <v>3.7041053209444637</v>
      </c>
      <c r="D85" s="78">
        <v>3.0461071440156706</v>
      </c>
      <c r="E85" s="319">
        <v>4.875233108632699</v>
      </c>
      <c r="F85" s="45"/>
    </row>
    <row r="86" spans="1:6" ht="15" x14ac:dyDescent="0.25">
      <c r="A86" s="77">
        <f t="shared" si="2"/>
        <v>1930</v>
      </c>
      <c r="B86" s="78">
        <v>4.3986995979957619</v>
      </c>
      <c r="C86" s="78">
        <v>3.9894134030214157</v>
      </c>
      <c r="D86" s="79">
        <v>3.2052214459535779</v>
      </c>
      <c r="E86" s="319">
        <v>4.9532966084406356</v>
      </c>
      <c r="F86" s="45"/>
    </row>
    <row r="87" spans="1:6" ht="15" x14ac:dyDescent="0.25">
      <c r="A87" s="77">
        <f t="shared" si="2"/>
        <v>1931</v>
      </c>
      <c r="B87" s="78">
        <v>4.8635880097728066</v>
      </c>
      <c r="C87" s="78">
        <v>4.0389486364910576</v>
      </c>
      <c r="D87" s="78">
        <v>3.3662215732759933</v>
      </c>
      <c r="E87" s="319">
        <v>4.7851845172104737</v>
      </c>
      <c r="F87" s="45"/>
    </row>
    <row r="88" spans="1:6" ht="15" x14ac:dyDescent="0.25">
      <c r="A88" s="77">
        <f t="shared" si="2"/>
        <v>1932</v>
      </c>
      <c r="B88" s="78">
        <f>0.9*561.525800041339%</f>
        <v>5.0537322003720515</v>
      </c>
      <c r="C88" s="78">
        <v>4.4312339161456267</v>
      </c>
      <c r="D88" s="78">
        <v>3.4860205581798818</v>
      </c>
      <c r="E88" s="319">
        <v>5.0577020110165263</v>
      </c>
      <c r="F88" s="45"/>
    </row>
    <row r="89" spans="1:6" ht="15" x14ac:dyDescent="0.25">
      <c r="A89" s="77">
        <f t="shared" si="2"/>
        <v>1933</v>
      </c>
      <c r="B89" s="78">
        <f>0.8*607.278695998521%</f>
        <v>4.8582295679881682</v>
      </c>
      <c r="C89" s="78">
        <v>4.411245256461644</v>
      </c>
      <c r="D89" s="78">
        <v>3.3126732184685812</v>
      </c>
      <c r="E89" s="319">
        <v>5.4967564753909262</v>
      </c>
      <c r="F89" s="45"/>
    </row>
    <row r="90" spans="1:6" ht="15" x14ac:dyDescent="0.25">
      <c r="A90" s="77">
        <f t="shared" si="2"/>
        <v>1934</v>
      </c>
      <c r="B90" s="78">
        <f>0.8*608.602514239049%</f>
        <v>4.8688201139123919</v>
      </c>
      <c r="C90" s="78">
        <v>4.6519109953011872</v>
      </c>
      <c r="D90" s="78">
        <v>3.0487643119295873</v>
      </c>
      <c r="E90" s="319">
        <v>5.0169753297408199</v>
      </c>
      <c r="F90" s="45"/>
    </row>
    <row r="91" spans="1:6" ht="15" x14ac:dyDescent="0.25">
      <c r="A91" s="77">
        <f t="shared" si="2"/>
        <v>1935</v>
      </c>
      <c r="B91" s="78">
        <f>0.8*612.549013015863%</f>
        <v>4.9003921041269045</v>
      </c>
      <c r="C91" s="78">
        <v>4.4244301765680847</v>
      </c>
      <c r="D91" s="78">
        <v>2.9049619699686837</v>
      </c>
      <c r="E91" s="319">
        <v>4.7827752631422538</v>
      </c>
      <c r="F91" s="45"/>
    </row>
    <row r="92" spans="1:6" ht="15" x14ac:dyDescent="0.25">
      <c r="A92" s="77">
        <f t="shared" si="2"/>
        <v>1936</v>
      </c>
      <c r="B92" s="78">
        <f>0.9*574.928756574413%</f>
        <v>5.1743588091697168</v>
      </c>
      <c r="C92" s="78">
        <v>4.1263083781106582</v>
      </c>
      <c r="D92" s="78">
        <v>2.7719592190505398</v>
      </c>
      <c r="E92" s="319">
        <v>4.9742708554239554</v>
      </c>
      <c r="F92" s="45"/>
    </row>
    <row r="93" spans="1:6" ht="15" x14ac:dyDescent="0.25">
      <c r="A93" s="77">
        <f t="shared" si="2"/>
        <v>1937</v>
      </c>
      <c r="B93" s="78">
        <f>0.9*509.878456002553%</f>
        <v>4.5889061040229775</v>
      </c>
      <c r="C93" s="78">
        <v>4.3617658544543767</v>
      </c>
      <c r="D93" s="78">
        <v>2.6705544819093019</v>
      </c>
      <c r="E93" s="319">
        <v>4.4789700727355406</v>
      </c>
      <c r="F93" s="45"/>
    </row>
    <row r="94" spans="1:6" ht="15" x14ac:dyDescent="0.25">
      <c r="A94" s="77">
        <f t="shared" si="2"/>
        <v>1938</v>
      </c>
      <c r="B94" s="78">
        <v>4.8261844735460846</v>
      </c>
      <c r="C94" s="78">
        <v>4.3965427253242391</v>
      </c>
      <c r="D94" s="78">
        <v>2.6478701221552639</v>
      </c>
      <c r="E94" s="319">
        <v>4.6149423503344398</v>
      </c>
      <c r="F94" s="45"/>
    </row>
    <row r="95" spans="1:6" ht="15" x14ac:dyDescent="0.25">
      <c r="A95" s="77">
        <f t="shared" si="2"/>
        <v>1939</v>
      </c>
      <c r="B95" s="78">
        <v>4.7005512495531141</v>
      </c>
      <c r="C95" s="78">
        <v>4.0055330358659269</v>
      </c>
      <c r="D95" s="78">
        <v>2.8162654408835128</v>
      </c>
      <c r="E95" s="319">
        <v>4.4514929207831955</v>
      </c>
      <c r="F95" s="45"/>
    </row>
    <row r="96" spans="1:6" ht="15" x14ac:dyDescent="0.25">
      <c r="A96" s="77">
        <f t="shared" si="2"/>
        <v>1940</v>
      </c>
      <c r="B96" s="78">
        <v>4.3235202591539164</v>
      </c>
      <c r="C96" s="78">
        <v>4.0219154343479486</v>
      </c>
      <c r="D96" s="79">
        <v>2.8724886611301321</v>
      </c>
      <c r="E96" s="319">
        <v>4.0810821462032125</v>
      </c>
      <c r="F96" s="45"/>
    </row>
    <row r="97" spans="1:6" ht="15" x14ac:dyDescent="0.25">
      <c r="A97" s="77">
        <f t="shared" si="2"/>
        <v>1941</v>
      </c>
      <c r="B97" s="78">
        <v>3.9897797624966378</v>
      </c>
      <c r="C97" s="78">
        <v>4.3029123408396472</v>
      </c>
      <c r="D97" s="78">
        <v>2.6318789344310343</v>
      </c>
      <c r="E97" s="319">
        <v>3.2341348450382603</v>
      </c>
      <c r="F97" s="45"/>
    </row>
    <row r="98" spans="1:6" ht="15" x14ac:dyDescent="0.25">
      <c r="A98" s="77">
        <f t="shared" si="2"/>
        <v>1942</v>
      </c>
      <c r="B98" s="78">
        <v>3.9597697027465437</v>
      </c>
      <c r="C98" s="78">
        <v>4.2241951408381828</v>
      </c>
      <c r="D98" s="78">
        <v>2.6963992530739795</v>
      </c>
      <c r="E98" s="319">
        <v>2.6266569531743706</v>
      </c>
      <c r="F98" s="45"/>
    </row>
    <row r="99" spans="1:6" ht="15" x14ac:dyDescent="0.25">
      <c r="A99" s="77">
        <f t="shared" ref="A99:A130" si="3">A98+1</f>
        <v>1943</v>
      </c>
      <c r="B99" s="78">
        <v>4.0331648877928803</v>
      </c>
      <c r="C99" s="78">
        <v>4.5418388128137339</v>
      </c>
      <c r="D99" s="78">
        <v>2.7870909771212147</v>
      </c>
      <c r="E99" s="319">
        <v>2.4418115988365106</v>
      </c>
      <c r="F99" s="45"/>
    </row>
    <row r="100" spans="1:6" ht="15" x14ac:dyDescent="0.25">
      <c r="A100" s="77">
        <f t="shared" si="3"/>
        <v>1944</v>
      </c>
      <c r="B100" s="78">
        <v>4.2375692293235279</v>
      </c>
      <c r="C100" s="78">
        <v>4.3961350742307426</v>
      </c>
      <c r="D100" s="78">
        <v>2.9620628872284862</v>
      </c>
      <c r="E100" s="319">
        <v>2.6626491050411603</v>
      </c>
      <c r="F100" s="45"/>
    </row>
    <row r="101" spans="1:6" ht="15" x14ac:dyDescent="0.25">
      <c r="A101" s="77">
        <f t="shared" si="3"/>
        <v>1945</v>
      </c>
      <c r="B101" s="78">
        <v>4.6160139726598368</v>
      </c>
      <c r="C101" s="78">
        <v>3.0340776384901704</v>
      </c>
      <c r="D101" s="78">
        <v>2.6048526825420142</v>
      </c>
      <c r="E101" s="319">
        <v>3.1280144973848238</v>
      </c>
      <c r="F101" s="45"/>
    </row>
    <row r="102" spans="1:6" ht="15" x14ac:dyDescent="0.25">
      <c r="A102" s="77">
        <f t="shared" si="3"/>
        <v>1946</v>
      </c>
      <c r="B102" s="78">
        <v>4.7055818187855953</v>
      </c>
      <c r="C102" s="78">
        <v>2.0557254909507341</v>
      </c>
      <c r="D102" s="78">
        <v>2.3512210633601534</v>
      </c>
      <c r="E102" s="319">
        <v>3.6682375112812724</v>
      </c>
      <c r="F102" s="45"/>
    </row>
    <row r="103" spans="1:6" ht="15" x14ac:dyDescent="0.25">
      <c r="A103" s="77">
        <f t="shared" si="3"/>
        <v>1947</v>
      </c>
      <c r="B103" s="78">
        <v>4.332786862668133</v>
      </c>
      <c r="C103" s="78">
        <v>2.1089854408284934</v>
      </c>
      <c r="D103" s="78">
        <v>2.2303064955426044</v>
      </c>
      <c r="E103" s="319">
        <v>3.7171985689282803</v>
      </c>
      <c r="F103" s="45"/>
    </row>
    <row r="104" spans="1:6" ht="15" x14ac:dyDescent="0.25">
      <c r="A104" s="77">
        <f t="shared" si="3"/>
        <v>1948</v>
      </c>
      <c r="B104" s="78">
        <v>4.0121102468875804</v>
      </c>
      <c r="C104" s="78">
        <v>1.8959754673960041</v>
      </c>
      <c r="D104" s="78">
        <v>2.1503089437890304</v>
      </c>
      <c r="E104" s="319">
        <v>3.568391413772102</v>
      </c>
      <c r="F104" s="45"/>
    </row>
    <row r="105" spans="1:6" ht="15" x14ac:dyDescent="0.25">
      <c r="A105" s="77">
        <f t="shared" si="3"/>
        <v>1949</v>
      </c>
      <c r="B105" s="78">
        <v>3.9203971654477807</v>
      </c>
      <c r="C105" s="78">
        <v>1.7991448047588698</v>
      </c>
      <c r="D105" s="78">
        <v>2.0594546040982551</v>
      </c>
      <c r="E105" s="319">
        <v>3.7807020077340794</v>
      </c>
      <c r="F105" s="45"/>
    </row>
    <row r="106" spans="1:6" ht="15" x14ac:dyDescent="0.25">
      <c r="A106" s="77">
        <f t="shared" si="3"/>
        <v>1950</v>
      </c>
      <c r="B106" s="78">
        <v>3.976341974143728</v>
      </c>
      <c r="C106" s="78">
        <v>1.8357089045461272</v>
      </c>
      <c r="D106" s="79">
        <v>2.0451932690569739</v>
      </c>
      <c r="E106" s="319">
        <v>3.5820081068178178</v>
      </c>
      <c r="F106" s="45"/>
    </row>
    <row r="107" spans="1:6" ht="15" x14ac:dyDescent="0.25">
      <c r="A107" s="77">
        <f t="shared" si="3"/>
        <v>1951</v>
      </c>
      <c r="B107" s="78">
        <v>3.7152645918416312</v>
      </c>
      <c r="C107" s="78">
        <v>1.9133012084347523</v>
      </c>
      <c r="D107" s="78">
        <v>1.9514894828766489</v>
      </c>
      <c r="E107" s="319">
        <v>3.3620410021572722</v>
      </c>
      <c r="F107" s="45"/>
    </row>
    <row r="108" spans="1:6" ht="15" x14ac:dyDescent="0.25">
      <c r="A108" s="77">
        <f t="shared" si="3"/>
        <v>1952</v>
      </c>
      <c r="B108" s="78">
        <v>3.5772749390342264</v>
      </c>
      <c r="C108" s="78">
        <v>2.0151457993648161</v>
      </c>
      <c r="D108" s="78">
        <v>1.9144053994899335</v>
      </c>
      <c r="E108" s="319">
        <v>3.3692841352712959</v>
      </c>
      <c r="F108" s="45"/>
    </row>
    <row r="109" spans="1:6" ht="15" x14ac:dyDescent="0.25">
      <c r="A109" s="77">
        <f t="shared" si="3"/>
        <v>1953</v>
      </c>
      <c r="B109" s="78">
        <v>3.4236899304478436</v>
      </c>
      <c r="C109" s="78">
        <v>2.0842040535393629</v>
      </c>
      <c r="D109" s="78">
        <v>1.8989684787315686</v>
      </c>
      <c r="E109" s="319">
        <v>3.2964238975865006</v>
      </c>
      <c r="F109" s="45"/>
    </row>
    <row r="110" spans="1:6" ht="15" x14ac:dyDescent="0.25">
      <c r="A110" s="77">
        <f t="shared" si="3"/>
        <v>1954</v>
      </c>
      <c r="B110" s="78">
        <v>3.346741205553641</v>
      </c>
      <c r="C110" s="78">
        <v>2.102270358286332</v>
      </c>
      <c r="D110" s="78">
        <v>1.9209090633962789</v>
      </c>
      <c r="E110" s="319">
        <v>3.4573838664158143</v>
      </c>
      <c r="F110" s="45"/>
    </row>
    <row r="111" spans="1:6" ht="15" x14ac:dyDescent="0.25">
      <c r="A111" s="77">
        <f t="shared" si="3"/>
        <v>1955</v>
      </c>
      <c r="B111" s="78">
        <v>3.2244605238840758</v>
      </c>
      <c r="C111" s="78">
        <v>2.1857031329839458</v>
      </c>
      <c r="D111" s="78">
        <v>1.8058220130704674</v>
      </c>
      <c r="E111" s="319">
        <v>3.3893806922487935</v>
      </c>
      <c r="F111" s="45"/>
    </row>
    <row r="112" spans="1:6" ht="15" x14ac:dyDescent="0.25">
      <c r="A112" s="77">
        <f t="shared" si="3"/>
        <v>1956</v>
      </c>
      <c r="B112" s="78">
        <v>3.1451505478542874</v>
      </c>
      <c r="C112" s="78">
        <v>2.2963262094870061</v>
      </c>
      <c r="D112" s="78">
        <v>1.7386134953944004</v>
      </c>
      <c r="E112" s="319">
        <v>3.420161623765158</v>
      </c>
      <c r="F112" s="45"/>
    </row>
    <row r="113" spans="1:6" ht="15" x14ac:dyDescent="0.25">
      <c r="A113" s="77">
        <f t="shared" si="3"/>
        <v>1957</v>
      </c>
      <c r="B113" s="78">
        <v>3.1181155753924394</v>
      </c>
      <c r="C113" s="78">
        <v>2.3632633150476203</v>
      </c>
      <c r="D113" s="78">
        <v>1.737259250202319</v>
      </c>
      <c r="E113" s="319">
        <v>3.4137251391649479</v>
      </c>
      <c r="F113" s="45"/>
    </row>
    <row r="114" spans="1:6" ht="15" x14ac:dyDescent="0.25">
      <c r="A114" s="77">
        <f t="shared" si="3"/>
        <v>1958</v>
      </c>
      <c r="B114" s="78">
        <v>3.1223107858740549</v>
      </c>
      <c r="C114" s="78">
        <v>2.5062469330427852</v>
      </c>
      <c r="D114" s="78">
        <v>1.8205396847732229</v>
      </c>
      <c r="E114" s="319">
        <v>3.5880245839156193</v>
      </c>
      <c r="F114" s="45"/>
    </row>
    <row r="115" spans="1:6" ht="15" x14ac:dyDescent="0.25">
      <c r="A115" s="77">
        <f t="shared" si="3"/>
        <v>1959</v>
      </c>
      <c r="B115" s="78">
        <v>3.1413916994401703</v>
      </c>
      <c r="C115" s="78">
        <v>2.6432701425470979</v>
      </c>
      <c r="D115" s="78">
        <v>1.870925309613632</v>
      </c>
      <c r="E115" s="319">
        <v>3.5120821217007454</v>
      </c>
      <c r="F115" s="45"/>
    </row>
    <row r="116" spans="1:6" ht="15" x14ac:dyDescent="0.25">
      <c r="A116" s="77">
        <f t="shared" si="3"/>
        <v>1960</v>
      </c>
      <c r="B116" s="78">
        <v>3.1363819030310842</v>
      </c>
      <c r="C116" s="78">
        <v>2.6284867009322817</v>
      </c>
      <c r="D116" s="79">
        <v>1.9393542148176646</v>
      </c>
      <c r="E116" s="319">
        <v>3.5011028777099145</v>
      </c>
      <c r="F116" s="45"/>
    </row>
    <row r="117" spans="1:6" ht="15" x14ac:dyDescent="0.25">
      <c r="A117" s="77">
        <f t="shared" si="3"/>
        <v>1961</v>
      </c>
      <c r="B117" s="78">
        <v>3.1750400613841685</v>
      </c>
      <c r="C117" s="78">
        <v>2.7166809367485842</v>
      </c>
      <c r="D117" s="78">
        <v>2.0847878656277725</v>
      </c>
      <c r="E117" s="319">
        <v>3.586586405369093</v>
      </c>
      <c r="F117" s="45"/>
    </row>
    <row r="118" spans="1:6" ht="15" x14ac:dyDescent="0.25">
      <c r="A118" s="77">
        <f t="shared" si="3"/>
        <v>1962</v>
      </c>
      <c r="B118" s="78">
        <v>3.2762151277139027</v>
      </c>
      <c r="C118" s="78">
        <v>2.7342140040044414</v>
      </c>
      <c r="D118" s="78">
        <v>2.1735718323885824</v>
      </c>
      <c r="E118" s="319">
        <v>3.5201930214286392</v>
      </c>
      <c r="F118" s="45"/>
    </row>
    <row r="119" spans="1:6" ht="15" x14ac:dyDescent="0.25">
      <c r="A119" s="77">
        <f t="shared" si="3"/>
        <v>1963</v>
      </c>
      <c r="B119" s="78">
        <v>3.3476354964739121</v>
      </c>
      <c r="C119" s="78">
        <v>2.7807532423211203</v>
      </c>
      <c r="D119" s="78">
        <v>2.3000421510485527</v>
      </c>
      <c r="E119" s="319">
        <v>3.4562915513890689</v>
      </c>
      <c r="F119" s="45"/>
    </row>
    <row r="120" spans="1:6" ht="15" x14ac:dyDescent="0.25">
      <c r="A120" s="77">
        <f t="shared" si="3"/>
        <v>1964</v>
      </c>
      <c r="B120" s="78">
        <v>3.2162755741828746</v>
      </c>
      <c r="C120" s="78">
        <v>2.8109929705742966</v>
      </c>
      <c r="D120" s="78">
        <v>2.330802802456982</v>
      </c>
      <c r="E120" s="319">
        <v>3.4304249101187962</v>
      </c>
      <c r="F120" s="45"/>
    </row>
    <row r="121" spans="1:6" ht="15" x14ac:dyDescent="0.25">
      <c r="A121" s="77">
        <f t="shared" si="3"/>
        <v>1965</v>
      </c>
      <c r="B121" s="78">
        <v>3.1170402081021176</v>
      </c>
      <c r="C121" s="78">
        <v>2.8888253696794637</v>
      </c>
      <c r="D121" s="78">
        <v>2.3549148777090263</v>
      </c>
      <c r="E121" s="319">
        <v>3.4116823239467551</v>
      </c>
      <c r="F121" s="45"/>
    </row>
    <row r="122" spans="1:6" ht="15" x14ac:dyDescent="0.25">
      <c r="A122" s="77">
        <f t="shared" si="3"/>
        <v>1966</v>
      </c>
      <c r="B122" s="78">
        <v>3.1203745010672148</v>
      </c>
      <c r="C122" s="78">
        <v>2.9600306111504762</v>
      </c>
      <c r="D122" s="78">
        <v>2.4431534594115094</v>
      </c>
      <c r="E122" s="319">
        <v>3.2896701280367067</v>
      </c>
      <c r="F122" s="45"/>
    </row>
    <row r="123" spans="1:6" ht="15" x14ac:dyDescent="0.25">
      <c r="A123" s="77">
        <f t="shared" si="3"/>
        <v>1967</v>
      </c>
      <c r="B123" s="78">
        <v>3.1129524430760687</v>
      </c>
      <c r="C123" s="78">
        <v>3.0436628139244313</v>
      </c>
      <c r="D123" s="78">
        <v>2.67631567942085</v>
      </c>
      <c r="E123" s="319">
        <v>3.323370304798575</v>
      </c>
      <c r="F123" s="45"/>
    </row>
    <row r="124" spans="1:6" ht="15" x14ac:dyDescent="0.25">
      <c r="A124" s="77">
        <f t="shared" si="3"/>
        <v>1968</v>
      </c>
      <c r="B124" s="78">
        <v>2.9919498213579421</v>
      </c>
      <c r="C124" s="78">
        <v>3.149802921412078</v>
      </c>
      <c r="D124" s="78">
        <v>2.7164813985946772</v>
      </c>
      <c r="E124" s="319">
        <v>3.3939507541516636</v>
      </c>
      <c r="F124" s="45"/>
    </row>
    <row r="125" spans="1:6" ht="15" x14ac:dyDescent="0.25">
      <c r="A125" s="77">
        <f t="shared" si="3"/>
        <v>1969</v>
      </c>
      <c r="B125" s="78">
        <v>2.9575692005396985</v>
      </c>
      <c r="C125" s="78">
        <v>3.1622605429080415</v>
      </c>
      <c r="D125" s="78">
        <v>2.6442760651960033</v>
      </c>
      <c r="E125" s="319">
        <v>3.3283651959356368</v>
      </c>
      <c r="F125" s="45"/>
    </row>
    <row r="126" spans="1:6" ht="15" x14ac:dyDescent="0.25">
      <c r="A126" s="77">
        <f t="shared" si="3"/>
        <v>1970</v>
      </c>
      <c r="B126" s="78">
        <v>2.885828256341298</v>
      </c>
      <c r="C126" s="78">
        <v>3.1203288480821718</v>
      </c>
      <c r="D126" s="79">
        <v>2.5395923615253473</v>
      </c>
      <c r="E126" s="319">
        <v>3.2642236165975875</v>
      </c>
      <c r="F126" s="45"/>
    </row>
    <row r="127" spans="1:6" ht="15" x14ac:dyDescent="0.25">
      <c r="A127" s="77">
        <f t="shared" si="3"/>
        <v>1971</v>
      </c>
      <c r="B127" s="78">
        <v>2.8955958548079694</v>
      </c>
      <c r="C127" s="78">
        <v>3.0579120403161828</v>
      </c>
      <c r="D127" s="78">
        <v>2.4822329206832632</v>
      </c>
      <c r="E127" s="319">
        <v>3.2619856784347427</v>
      </c>
      <c r="F127" s="45"/>
    </row>
    <row r="128" spans="1:6" ht="15" x14ac:dyDescent="0.25">
      <c r="A128" s="77">
        <f t="shared" si="3"/>
        <v>1972</v>
      </c>
      <c r="B128" s="78">
        <v>2.9687086816372412</v>
      </c>
      <c r="C128" s="78">
        <v>3.0825610507204408</v>
      </c>
      <c r="D128" s="78">
        <v>2.5012257933099762</v>
      </c>
      <c r="E128" s="319">
        <v>3.3405949715927208</v>
      </c>
      <c r="F128" s="45"/>
    </row>
    <row r="129" spans="1:6" ht="15" x14ac:dyDescent="0.25">
      <c r="A129" s="77">
        <f t="shared" si="3"/>
        <v>1973</v>
      </c>
      <c r="B129" s="78">
        <v>2.9413482361627765</v>
      </c>
      <c r="C129" s="78">
        <v>3.0622248960422036</v>
      </c>
      <c r="D129" s="78">
        <v>2.4641161219947021</v>
      </c>
      <c r="E129" s="319">
        <v>3.2474784891328268</v>
      </c>
      <c r="F129" s="45"/>
    </row>
    <row r="130" spans="1:6" ht="15" x14ac:dyDescent="0.25">
      <c r="A130" s="77">
        <f t="shared" si="3"/>
        <v>1974</v>
      </c>
      <c r="B130" s="78">
        <v>2.9999906448790457</v>
      </c>
      <c r="C130" s="78">
        <v>3.034182804774018</v>
      </c>
      <c r="D130" s="78">
        <v>2.4841885609585965</v>
      </c>
      <c r="E130" s="319">
        <v>3.0721345933836441</v>
      </c>
      <c r="F130" s="45"/>
    </row>
    <row r="131" spans="1:6" ht="15" x14ac:dyDescent="0.25">
      <c r="A131" s="77">
        <f t="shared" ref="A131:A165" si="4">A130+1</f>
        <v>1975</v>
      </c>
      <c r="B131" s="78">
        <v>2.7141491538681821</v>
      </c>
      <c r="C131" s="78">
        <v>3.1197210648276839</v>
      </c>
      <c r="D131" s="78">
        <v>2.5864185611723669</v>
      </c>
      <c r="E131" s="319">
        <v>3.0571383666706056</v>
      </c>
      <c r="F131" s="45"/>
    </row>
    <row r="132" spans="1:6" ht="15" x14ac:dyDescent="0.25">
      <c r="A132" s="77">
        <f t="shared" si="4"/>
        <v>1976</v>
      </c>
      <c r="B132" s="78">
        <v>2.5463277261625641</v>
      </c>
      <c r="C132" s="78">
        <v>3.0779133208014113</v>
      </c>
      <c r="D132" s="78">
        <v>2.5710209735206999</v>
      </c>
      <c r="E132" s="319">
        <v>3.1111187334196271</v>
      </c>
      <c r="F132" s="45"/>
    </row>
    <row r="133" spans="1:6" ht="15" x14ac:dyDescent="0.25">
      <c r="A133" s="77">
        <f t="shared" si="4"/>
        <v>1977</v>
      </c>
      <c r="B133" s="78">
        <v>2.5060510775058411</v>
      </c>
      <c r="C133" s="78">
        <v>3.0987335798399847</v>
      </c>
      <c r="D133" s="78">
        <v>2.6574116043914482</v>
      </c>
      <c r="E133" s="319">
        <v>3.0960105675149729</v>
      </c>
      <c r="F133" s="45"/>
    </row>
    <row r="134" spans="1:6" ht="15" x14ac:dyDescent="0.25">
      <c r="A134" s="77">
        <f t="shared" si="4"/>
        <v>1978</v>
      </c>
      <c r="B134" s="78">
        <v>2.5961771564203642</v>
      </c>
      <c r="C134" s="78">
        <v>3.1982239437189675</v>
      </c>
      <c r="D134" s="78">
        <v>2.7650481811571974</v>
      </c>
      <c r="E134" s="319">
        <v>3.0520213533874032</v>
      </c>
      <c r="F134" s="45"/>
    </row>
    <row r="135" spans="1:6" ht="15" x14ac:dyDescent="0.25">
      <c r="A135" s="77">
        <f t="shared" si="4"/>
        <v>1979</v>
      </c>
      <c r="B135" s="78">
        <v>2.7044696199668894</v>
      </c>
      <c r="C135" s="78">
        <v>3.2979958116249533</v>
      </c>
      <c r="D135" s="78">
        <v>2.8015648419949972</v>
      </c>
      <c r="E135" s="319">
        <v>3.1525464791173863</v>
      </c>
      <c r="F135" s="45"/>
    </row>
    <row r="136" spans="1:6" ht="15" x14ac:dyDescent="0.25">
      <c r="A136" s="77">
        <f t="shared" si="4"/>
        <v>1980</v>
      </c>
      <c r="B136" s="78">
        <v>2.7436890394914175</v>
      </c>
      <c r="C136" s="78">
        <v>3.3309357560655704</v>
      </c>
      <c r="D136" s="79">
        <v>2.8562577404393683</v>
      </c>
      <c r="E136" s="319">
        <v>3.3721488432614888</v>
      </c>
      <c r="F136" s="45"/>
    </row>
    <row r="137" spans="1:6" ht="15" x14ac:dyDescent="0.25">
      <c r="A137" s="77">
        <f t="shared" si="4"/>
        <v>1981</v>
      </c>
      <c r="B137" s="78">
        <v>2.7630976969000764</v>
      </c>
      <c r="C137" s="78">
        <v>3.3319020419630627</v>
      </c>
      <c r="D137" s="78">
        <v>2.9623881853808305</v>
      </c>
      <c r="E137" s="319">
        <v>3.3484836212177873</v>
      </c>
      <c r="F137" s="45"/>
    </row>
    <row r="138" spans="1:6" ht="15" x14ac:dyDescent="0.25">
      <c r="A138" s="77">
        <f t="shared" si="4"/>
        <v>1982</v>
      </c>
      <c r="B138" s="78">
        <v>2.7654150911443365</v>
      </c>
      <c r="C138" s="78">
        <v>3.2471713887800289</v>
      </c>
      <c r="D138" s="78">
        <v>3.0844375623110256</v>
      </c>
      <c r="E138" s="319">
        <v>3.4606633693636564</v>
      </c>
      <c r="F138" s="45"/>
    </row>
    <row r="139" spans="1:6" ht="15" x14ac:dyDescent="0.25">
      <c r="A139" s="77">
        <f t="shared" si="4"/>
        <v>1983</v>
      </c>
      <c r="B139" s="78">
        <v>2.8684513578903936</v>
      </c>
      <c r="C139" s="78">
        <v>3.2618966173144868</v>
      </c>
      <c r="D139" s="78">
        <v>3.1612814001805316</v>
      </c>
      <c r="E139" s="319">
        <v>3.4585722299950308</v>
      </c>
      <c r="F139" s="45"/>
    </row>
    <row r="140" spans="1:6" ht="15" x14ac:dyDescent="0.25">
      <c r="A140" s="77">
        <f t="shared" si="4"/>
        <v>1984</v>
      </c>
      <c r="B140" s="78">
        <v>3.0342103087402053</v>
      </c>
      <c r="C140" s="78">
        <v>3.2588129326101574</v>
      </c>
      <c r="D140" s="78">
        <v>3.2057432770672345</v>
      </c>
      <c r="E140" s="319">
        <v>3.3094954878468581</v>
      </c>
      <c r="F140" s="45"/>
    </row>
    <row r="141" spans="1:6" ht="15" x14ac:dyDescent="0.25">
      <c r="A141" s="77">
        <f t="shared" si="4"/>
        <v>1985</v>
      </c>
      <c r="B141" s="78">
        <v>3.0742656122666046</v>
      </c>
      <c r="C141" s="78">
        <v>3.2124361135298134</v>
      </c>
      <c r="D141" s="78">
        <v>3.2779235247305163</v>
      </c>
      <c r="E141" s="319">
        <v>3.4105160896146285</v>
      </c>
      <c r="F141" s="45"/>
    </row>
    <row r="142" spans="1:6" ht="15" x14ac:dyDescent="0.25">
      <c r="A142" s="77">
        <f t="shared" si="4"/>
        <v>1986</v>
      </c>
      <c r="B142" s="78">
        <v>3.3298066035957872</v>
      </c>
      <c r="C142" s="78">
        <v>3.2115476698937289</v>
      </c>
      <c r="D142" s="78">
        <v>3.3219445344684444</v>
      </c>
      <c r="E142" s="319">
        <v>3.6362009015437247</v>
      </c>
      <c r="F142" s="45"/>
    </row>
    <row r="143" spans="1:6" ht="15" x14ac:dyDescent="0.25">
      <c r="A143" s="77">
        <f t="shared" si="4"/>
        <v>1987</v>
      </c>
      <c r="B143" s="78">
        <v>3.4970116434416996</v>
      </c>
      <c r="C143" s="78">
        <v>3.2525175168471274</v>
      </c>
      <c r="D143" s="78">
        <v>3.4303527632555983</v>
      </c>
      <c r="E143" s="319">
        <v>3.6793181282995615</v>
      </c>
      <c r="F143" s="45"/>
    </row>
    <row r="144" spans="1:6" ht="15" x14ac:dyDescent="0.25">
      <c r="A144" s="77">
        <f t="shared" si="4"/>
        <v>1988</v>
      </c>
      <c r="B144" s="78">
        <v>3.7164544112274731</v>
      </c>
      <c r="C144" s="78">
        <v>3.2225225378760429</v>
      </c>
      <c r="D144" s="78">
        <v>3.4158641344019696</v>
      </c>
      <c r="E144" s="319">
        <v>3.6471506494926285</v>
      </c>
      <c r="F144" s="45"/>
    </row>
    <row r="145" spans="1:6" ht="15" x14ac:dyDescent="0.25">
      <c r="A145" s="77">
        <f t="shared" si="4"/>
        <v>1989</v>
      </c>
      <c r="B145" s="78">
        <v>3.8983174868145904</v>
      </c>
      <c r="C145" s="78">
        <v>3.3135072614287355</v>
      </c>
      <c r="D145" s="78">
        <v>3.3989814998932171</v>
      </c>
      <c r="E145" s="319">
        <v>3.7571950581707201</v>
      </c>
      <c r="F145" s="45"/>
    </row>
    <row r="146" spans="1:6" ht="15" x14ac:dyDescent="0.25">
      <c r="A146" s="77">
        <f t="shared" si="4"/>
        <v>1990</v>
      </c>
      <c r="B146" s="78">
        <v>3.8173690748529543</v>
      </c>
      <c r="C146" s="78">
        <v>3.344374903095892</v>
      </c>
      <c r="D146" s="79">
        <v>3.4228697978069644</v>
      </c>
      <c r="E146" s="319">
        <v>3.7635923895850416</v>
      </c>
      <c r="F146" s="45"/>
    </row>
    <row r="147" spans="1:6" ht="15" x14ac:dyDescent="0.25">
      <c r="A147" s="77">
        <f t="shared" si="4"/>
        <v>1991</v>
      </c>
      <c r="B147" s="78">
        <v>3.7752024462712717</v>
      </c>
      <c r="C147" s="78">
        <v>3.3371519480523109</v>
      </c>
      <c r="D147" s="78">
        <v>3.1165089516360598</v>
      </c>
      <c r="E147" s="319">
        <v>3.8299024738678287</v>
      </c>
      <c r="F147" s="45"/>
    </row>
    <row r="148" spans="1:6" ht="15" x14ac:dyDescent="0.25">
      <c r="A148" s="77">
        <f t="shared" si="4"/>
        <v>1992</v>
      </c>
      <c r="B148" s="78">
        <v>3.8005587079841248</v>
      </c>
      <c r="C148" s="78">
        <v>3.2737601134670582</v>
      </c>
      <c r="D148" s="78">
        <v>3.1407788936172474</v>
      </c>
      <c r="E148" s="319">
        <v>3.8186452456509583</v>
      </c>
      <c r="F148" s="45"/>
    </row>
    <row r="149" spans="1:6" ht="15" x14ac:dyDescent="0.25">
      <c r="A149" s="77">
        <f t="shared" si="4"/>
        <v>1993</v>
      </c>
      <c r="B149" s="78">
        <v>3.9169704851331448</v>
      </c>
      <c r="C149" s="78">
        <v>3.31177564010471</v>
      </c>
      <c r="D149" s="78">
        <v>3.2763940850248763</v>
      </c>
      <c r="E149" s="319">
        <v>3.8355372385875137</v>
      </c>
      <c r="F149" s="45"/>
    </row>
    <row r="150" spans="1:6" ht="15" x14ac:dyDescent="0.25">
      <c r="A150" s="77">
        <f t="shared" si="4"/>
        <v>1994</v>
      </c>
      <c r="B150" s="78">
        <v>3.8833265038224694</v>
      </c>
      <c r="C150" s="78">
        <v>3.2654670382197981</v>
      </c>
      <c r="D150" s="78">
        <v>3.3136837627636759</v>
      </c>
      <c r="E150" s="319">
        <v>3.7695633918009839</v>
      </c>
      <c r="F150" s="45"/>
    </row>
    <row r="151" spans="1:6" ht="15" x14ac:dyDescent="0.25">
      <c r="A151" s="77">
        <f t="shared" si="4"/>
        <v>1995</v>
      </c>
      <c r="B151" s="78">
        <v>3.7599011134035698</v>
      </c>
      <c r="C151" s="78">
        <v>3.2467140212783203</v>
      </c>
      <c r="D151" s="78">
        <v>3.3378208990683849</v>
      </c>
      <c r="E151" s="319">
        <v>3.8322858126059702</v>
      </c>
      <c r="F151" s="45"/>
    </row>
    <row r="152" spans="1:6" ht="15" x14ac:dyDescent="0.25">
      <c r="A152" s="77">
        <f t="shared" si="4"/>
        <v>1996</v>
      </c>
      <c r="B152" s="78">
        <v>3.8525680707110199</v>
      </c>
      <c r="C152" s="78">
        <v>3.2926824191316517</v>
      </c>
      <c r="D152" s="78">
        <v>3.4507070321055107</v>
      </c>
      <c r="E152" s="319">
        <v>3.9180640166042426</v>
      </c>
      <c r="F152" s="45"/>
    </row>
    <row r="153" spans="1:6" ht="15" x14ac:dyDescent="0.25">
      <c r="A153" s="77">
        <f t="shared" si="4"/>
        <v>1997</v>
      </c>
      <c r="B153" s="78">
        <v>4.0994364246584647</v>
      </c>
      <c r="C153" s="78">
        <v>3.3222621047282064</v>
      </c>
      <c r="D153" s="78">
        <v>3.5572940821894008</v>
      </c>
      <c r="E153" s="319">
        <v>4.0341888605149139</v>
      </c>
      <c r="F153" s="45"/>
    </row>
    <row r="154" spans="1:6" ht="15" x14ac:dyDescent="0.25">
      <c r="A154" s="77">
        <f t="shared" si="4"/>
        <v>1998</v>
      </c>
      <c r="B154" s="78">
        <v>4.4569918016064367</v>
      </c>
      <c r="C154" s="78">
        <v>3.3569601697231111</v>
      </c>
      <c r="D154" s="78">
        <v>3.6543689179808974</v>
      </c>
      <c r="E154" s="319">
        <v>4.2670342455088432</v>
      </c>
      <c r="F154" s="45"/>
    </row>
    <row r="155" spans="1:6" ht="15" x14ac:dyDescent="0.25">
      <c r="A155" s="77">
        <f t="shared" si="4"/>
        <v>1999</v>
      </c>
      <c r="B155" s="78">
        <v>4.7618520549713734</v>
      </c>
      <c r="C155" s="78">
        <v>3.5488350170943672</v>
      </c>
      <c r="D155" s="78">
        <v>3.7538007190834626</v>
      </c>
      <c r="E155" s="319">
        <v>4.5482379596253955</v>
      </c>
      <c r="F155" s="45"/>
    </row>
    <row r="156" spans="1:6" ht="15" x14ac:dyDescent="0.25">
      <c r="A156" s="77">
        <f t="shared" si="4"/>
        <v>2000</v>
      </c>
      <c r="B156" s="78">
        <v>4.9667020216282118</v>
      </c>
      <c r="C156" s="78">
        <v>3.7278867504667756</v>
      </c>
      <c r="D156" s="79">
        <v>3.801156710872565</v>
      </c>
      <c r="E156" s="319">
        <v>4.526265488793042</v>
      </c>
      <c r="F156" s="45"/>
    </row>
    <row r="157" spans="1:6" ht="15" x14ac:dyDescent="0.25">
      <c r="A157" s="77">
        <f t="shared" si="4"/>
        <v>2001</v>
      </c>
      <c r="B157" s="78">
        <v>4.9547316285208627</v>
      </c>
      <c r="C157" s="78">
        <v>3.80489257270228</v>
      </c>
      <c r="D157" s="78">
        <v>3.8335283894429852</v>
      </c>
      <c r="E157" s="319">
        <v>4.3797032506832574</v>
      </c>
      <c r="F157" s="45"/>
    </row>
    <row r="158" spans="1:6" ht="15" x14ac:dyDescent="0.25">
      <c r="A158" s="77">
        <f t="shared" si="4"/>
        <v>2002</v>
      </c>
      <c r="B158" s="78">
        <v>4.8610061055863421</v>
      </c>
      <c r="C158" s="78">
        <v>3.9419411809153582</v>
      </c>
      <c r="D158" s="78">
        <v>3.8966884743556212</v>
      </c>
      <c r="E158" s="319">
        <v>4.1795254588955357</v>
      </c>
      <c r="F158" s="45"/>
    </row>
    <row r="159" spans="1:6" ht="15" x14ac:dyDescent="0.25">
      <c r="A159" s="77">
        <f t="shared" si="4"/>
        <v>2003</v>
      </c>
      <c r="B159" s="78">
        <v>4.8802160471801983</v>
      </c>
      <c r="C159" s="78">
        <v>4.2206876096300832</v>
      </c>
      <c r="D159" s="78">
        <v>3.98880976434191</v>
      </c>
      <c r="E159" s="319">
        <v>4.2237259880432445</v>
      </c>
      <c r="F159" s="45"/>
    </row>
    <row r="160" spans="1:6" ht="15" x14ac:dyDescent="0.25">
      <c r="A160" s="77">
        <f t="shared" si="4"/>
        <v>2004</v>
      </c>
      <c r="B160" s="78">
        <v>5.0209336802844824</v>
      </c>
      <c r="C160" s="78">
        <v>4.5685326699264657</v>
      </c>
      <c r="D160" s="78">
        <v>4.0117052844174994</v>
      </c>
      <c r="E160" s="319">
        <v>4.5470214976913637</v>
      </c>
      <c r="F160" s="45"/>
    </row>
    <row r="161" spans="1:6" ht="15" x14ac:dyDescent="0.25">
      <c r="A161" s="77">
        <f t="shared" si="4"/>
        <v>2005</v>
      </c>
      <c r="B161" s="78">
        <v>5.0979843885783058</v>
      </c>
      <c r="C161" s="78">
        <v>5.0156111089527986</v>
      </c>
      <c r="D161" s="78">
        <v>4.155103215470727</v>
      </c>
      <c r="E161" s="319">
        <v>4.8293476195280274</v>
      </c>
      <c r="F161" s="45"/>
    </row>
    <row r="162" spans="1:6" ht="15" x14ac:dyDescent="0.25">
      <c r="A162" s="77">
        <f t="shared" si="4"/>
        <v>2006</v>
      </c>
      <c r="B162" s="78">
        <v>5.1579458607634567</v>
      </c>
      <c r="C162" s="78">
        <v>5.3853256325119316</v>
      </c>
      <c r="D162" s="78">
        <v>4.1117613183381021</v>
      </c>
      <c r="E162" s="319">
        <v>4.9440982214187326</v>
      </c>
      <c r="F162" s="45"/>
    </row>
    <row r="163" spans="1:6" ht="15" x14ac:dyDescent="0.25">
      <c r="A163" s="77">
        <f t="shared" si="4"/>
        <v>2007</v>
      </c>
      <c r="B163" s="78">
        <v>5.2756865129087531</v>
      </c>
      <c r="C163" s="78">
        <v>5.5739310833717921</v>
      </c>
      <c r="D163" s="78">
        <v>4.1358651911465945</v>
      </c>
      <c r="E163" s="319">
        <v>4.9890020697729245</v>
      </c>
      <c r="F163" s="45"/>
    </row>
    <row r="164" spans="1:6" ht="15" x14ac:dyDescent="0.25">
      <c r="A164" s="77">
        <f t="shared" si="4"/>
        <v>2008</v>
      </c>
      <c r="B164" s="78">
        <v>5.027658143499929</v>
      </c>
      <c r="C164" s="78">
        <v>5.4580867787326355</v>
      </c>
      <c r="D164" s="78">
        <v>4.2630546003588847</v>
      </c>
      <c r="E164" s="319">
        <v>4.4359665217131727</v>
      </c>
      <c r="F164" s="45"/>
    </row>
    <row r="165" spans="1:6" ht="15" x14ac:dyDescent="0.25">
      <c r="A165" s="77">
        <f t="shared" si="4"/>
        <v>2009</v>
      </c>
      <c r="B165" s="78">
        <v>5.0794121294856946</v>
      </c>
      <c r="C165" s="78">
        <v>5.5527629422883624</v>
      </c>
      <c r="D165" s="78">
        <v>4.5411827524810064</v>
      </c>
      <c r="E165" s="319">
        <v>4.1133334608342498</v>
      </c>
      <c r="F165" s="45"/>
    </row>
    <row r="166" spans="1:6" ht="15" x14ac:dyDescent="0.25">
      <c r="A166" s="77">
        <v>2010</v>
      </c>
      <c r="B166" s="78">
        <v>5.2685166345505712</v>
      </c>
      <c r="C166" s="78">
        <v>5.6323186724479877</v>
      </c>
      <c r="D166" s="79">
        <v>4.5065057089095424</v>
      </c>
      <c r="E166" s="319">
        <v>4.1601328667955348</v>
      </c>
      <c r="F166" s="45"/>
    </row>
    <row r="167" spans="1:6" ht="15" x14ac:dyDescent="0.25">
      <c r="A167" s="77">
        <f t="shared" ref="A167:A176" si="5">A166+1</f>
        <v>2011</v>
      </c>
      <c r="B167" s="78">
        <v>5.4020979677974825</v>
      </c>
      <c r="C167" s="78">
        <v>5.7545071647232255</v>
      </c>
      <c r="D167" s="79">
        <v>4.4411797246312474</v>
      </c>
      <c r="E167" s="319">
        <v>4.1597143717426928</v>
      </c>
      <c r="F167" s="45"/>
    </row>
    <row r="168" spans="1:6" ht="15" x14ac:dyDescent="0.25">
      <c r="A168" s="77">
        <f t="shared" si="5"/>
        <v>2012</v>
      </c>
      <c r="B168" s="78">
        <v>5.5792595273556627</v>
      </c>
      <c r="C168" s="78">
        <v>5.8835635781886868</v>
      </c>
      <c r="D168" s="79">
        <v>4.5789064946893383</v>
      </c>
      <c r="E168" s="319">
        <v>4.1982237492363614</v>
      </c>
      <c r="F168" s="45"/>
    </row>
    <row r="169" spans="1:6" ht="15" x14ac:dyDescent="0.25">
      <c r="A169" s="77">
        <f t="shared" si="5"/>
        <v>2013</v>
      </c>
      <c r="B169" s="78">
        <v>5.6352473060947572</v>
      </c>
      <c r="C169" s="78">
        <v>5.8639326531405418</v>
      </c>
      <c r="D169" s="79">
        <v>4.7132157455697845</v>
      </c>
      <c r="E169" s="319">
        <v>4.641075561620597</v>
      </c>
      <c r="F169" s="45"/>
    </row>
    <row r="170" spans="1:6" ht="15" x14ac:dyDescent="0.25">
      <c r="A170" s="77">
        <f t="shared" si="5"/>
        <v>2014</v>
      </c>
      <c r="B170" s="78">
        <v>5.8979369573201588</v>
      </c>
      <c r="C170" s="78">
        <v>5.8064557724489516</v>
      </c>
      <c r="D170" s="79">
        <v>4.8180622290678476</v>
      </c>
      <c r="E170" s="319">
        <v>4.9176451692467227</v>
      </c>
      <c r="F170" s="45"/>
    </row>
    <row r="171" spans="1:6" ht="15" x14ac:dyDescent="0.25">
      <c r="A171" s="77">
        <f t="shared" si="5"/>
        <v>2015</v>
      </c>
      <c r="B171" s="78">
        <v>6.2934071022680342</v>
      </c>
      <c r="C171" s="78">
        <v>5.7494598193582966</v>
      </c>
      <c r="D171" s="79">
        <v>4.9035546660164515</v>
      </c>
      <c r="E171" s="319">
        <v>4.9952728582729717</v>
      </c>
      <c r="F171" s="45"/>
    </row>
    <row r="172" spans="1:6" ht="15" x14ac:dyDescent="0.25">
      <c r="A172" s="77">
        <f t="shared" si="5"/>
        <v>2016</v>
      </c>
      <c r="B172" s="188">
        <v>6.0956720297940965</v>
      </c>
      <c r="C172" s="188">
        <v>5.7779577959036246</v>
      </c>
      <c r="D172" s="188">
        <v>5.0129059803046747</v>
      </c>
      <c r="E172" s="321">
        <v>4.9564590137598472</v>
      </c>
      <c r="F172" s="45"/>
    </row>
    <row r="173" spans="1:6" ht="15" x14ac:dyDescent="0.25">
      <c r="A173" s="77">
        <f t="shared" si="5"/>
        <v>2017</v>
      </c>
      <c r="B173" s="188">
        <v>6.1945395660310654</v>
      </c>
      <c r="C173" s="188">
        <v>5.7637088076309606</v>
      </c>
      <c r="D173" s="188">
        <v>5.0224772823153936</v>
      </c>
      <c r="E173" s="321">
        <v>4.9758659360164099</v>
      </c>
      <c r="F173" s="45"/>
    </row>
    <row r="174" spans="1:6" ht="15" x14ac:dyDescent="0.25">
      <c r="A174" s="77">
        <f t="shared" si="5"/>
        <v>2018</v>
      </c>
      <c r="B174" s="188">
        <v>6.1451057979125814</v>
      </c>
      <c r="C174" s="188">
        <v>5.7708333017672926</v>
      </c>
      <c r="D174" s="188">
        <v>5.0823699161663516</v>
      </c>
      <c r="E174" s="321">
        <v>4.9661624748881286</v>
      </c>
      <c r="F174" s="45"/>
    </row>
    <row r="175" spans="1:6" ht="15" x14ac:dyDescent="0.25">
      <c r="A175" s="77">
        <f t="shared" si="5"/>
        <v>2019</v>
      </c>
      <c r="B175" s="188">
        <v>6.1698226819718229</v>
      </c>
      <c r="C175" s="188">
        <v>5.7672710546991262</v>
      </c>
      <c r="D175" s="188">
        <v>5.1168862212464461</v>
      </c>
      <c r="E175" s="321">
        <v>4.9710142054522688</v>
      </c>
      <c r="F175" s="45"/>
    </row>
    <row r="176" spans="1:6" ht="15.6" thickBot="1" x14ac:dyDescent="0.3">
      <c r="A176" s="84">
        <f t="shared" si="5"/>
        <v>2020</v>
      </c>
      <c r="B176" s="85">
        <f t="shared" ref="B176" si="6">AVERAGE(B174:B175)</f>
        <v>6.1574642399422022</v>
      </c>
      <c r="C176" s="85">
        <f t="shared" ref="C176" si="7">AVERAGE(C174:C175)</f>
        <v>5.7690521782332098</v>
      </c>
      <c r="D176" s="85">
        <v>5.1641985221373448</v>
      </c>
      <c r="E176" s="86">
        <f t="shared" ref="E176" si="8">AVERAGE(E174:E175)</f>
        <v>4.9685883401701982</v>
      </c>
      <c r="F176" s="45"/>
    </row>
    <row r="177" spans="1:6" ht="15.6" thickTop="1" x14ac:dyDescent="0.25">
      <c r="A177" s="87"/>
      <c r="B177" s="45"/>
      <c r="C177" s="88"/>
      <c r="D177" s="45"/>
      <c r="E177" s="45"/>
      <c r="F177" s="45"/>
    </row>
  </sheetData>
  <printOptions horizontalCentered="1" verticalCentered="1"/>
  <pageMargins left="0.78740157480314965" right="0.78740157480314965" top="0.98425196850393704" bottom="0.98425196850393704" header="0.51181102362204722" footer="0.51181102362204722"/>
  <pageSetup paperSize="9" scale="2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6"/>
  <sheetViews>
    <sheetView workbookViewId="0">
      <pane xSplit="1" ySplit="5" topLeftCell="B6" activePane="bottomRight" state="frozen"/>
      <selection pane="topRight" activeCell="B1" sqref="B1"/>
      <selection pane="bottomLeft" activeCell="A10" sqref="A10"/>
      <selection pane="bottomRight" activeCell="A2" sqref="A2"/>
    </sheetView>
  </sheetViews>
  <sheetFormatPr baseColWidth="10" defaultRowHeight="13.2" x14ac:dyDescent="0.25"/>
  <cols>
    <col min="1" max="9" width="12.77734375" style="73" customWidth="1"/>
    <col min="10" max="16384" width="11.5546875" style="73"/>
  </cols>
  <sheetData>
    <row r="1" spans="1:9" ht="15.6" x14ac:dyDescent="0.3">
      <c r="A1" s="2" t="s">
        <v>94</v>
      </c>
    </row>
    <row r="2" spans="1:9" ht="15" x14ac:dyDescent="0.25">
      <c r="A2" s="19" t="s">
        <v>184</v>
      </c>
    </row>
    <row r="3" spans="1:9" ht="15" x14ac:dyDescent="0.25">
      <c r="A3" s="45"/>
      <c r="B3" s="45"/>
      <c r="C3" s="45"/>
      <c r="D3" s="45"/>
      <c r="E3" s="45"/>
      <c r="F3" s="45"/>
      <c r="G3" s="45"/>
      <c r="H3" s="45"/>
      <c r="I3" s="45"/>
    </row>
    <row r="4" spans="1:9" ht="15.6" thickBot="1" x14ac:dyDescent="0.3">
      <c r="A4" s="45"/>
      <c r="B4" s="45"/>
      <c r="C4" s="45"/>
      <c r="D4" s="45"/>
      <c r="E4" s="45"/>
      <c r="F4" s="45"/>
      <c r="G4" s="45"/>
      <c r="H4" s="45"/>
      <c r="I4" s="45"/>
    </row>
    <row r="5" spans="1:9" ht="60" customHeight="1" thickTop="1" x14ac:dyDescent="0.3">
      <c r="A5" s="74"/>
      <c r="B5" s="75" t="s">
        <v>33</v>
      </c>
      <c r="C5" s="75" t="s">
        <v>29</v>
      </c>
      <c r="D5" s="75" t="s">
        <v>95</v>
      </c>
      <c r="E5" s="75" t="s">
        <v>5</v>
      </c>
      <c r="F5" s="75" t="s">
        <v>1</v>
      </c>
      <c r="G5" s="75" t="s">
        <v>96</v>
      </c>
      <c r="H5" s="76"/>
      <c r="I5" s="45"/>
    </row>
    <row r="6" spans="1:9" ht="15" x14ac:dyDescent="0.25">
      <c r="A6" s="77">
        <v>1810</v>
      </c>
      <c r="B6" s="78">
        <v>0.1</v>
      </c>
      <c r="C6" s="78">
        <v>5.8046561643159085E-2</v>
      </c>
      <c r="D6" s="79">
        <v>0.03</v>
      </c>
      <c r="E6" s="79"/>
      <c r="F6" s="79"/>
      <c r="G6" s="79">
        <v>-0.15</v>
      </c>
      <c r="H6" s="80">
        <v>0</v>
      </c>
      <c r="I6" s="45"/>
    </row>
    <row r="7" spans="1:9" ht="15" x14ac:dyDescent="0.25">
      <c r="A7" s="77">
        <f t="shared" ref="A7:A70" si="0">A6+1</f>
        <v>1811</v>
      </c>
      <c r="B7" s="81"/>
      <c r="D7" s="81"/>
      <c r="E7" s="81"/>
      <c r="F7" s="81"/>
      <c r="G7" s="81"/>
      <c r="H7" s="80">
        <v>0</v>
      </c>
      <c r="I7" s="45"/>
    </row>
    <row r="8" spans="1:9" ht="15" x14ac:dyDescent="0.25">
      <c r="A8" s="77">
        <f t="shared" si="0"/>
        <v>1812</v>
      </c>
      <c r="B8" s="81"/>
      <c r="D8" s="81"/>
      <c r="E8" s="81"/>
      <c r="F8" s="81"/>
      <c r="G8" s="81"/>
      <c r="H8" s="80">
        <v>0</v>
      </c>
      <c r="I8" s="45"/>
    </row>
    <row r="9" spans="1:9" ht="15" x14ac:dyDescent="0.25">
      <c r="A9" s="77">
        <f t="shared" si="0"/>
        <v>1813</v>
      </c>
      <c r="B9" s="81"/>
      <c r="D9" s="81"/>
      <c r="E9" s="81"/>
      <c r="F9" s="81"/>
      <c r="G9" s="81"/>
      <c r="H9" s="80">
        <v>0</v>
      </c>
      <c r="I9" s="45"/>
    </row>
    <row r="10" spans="1:9" ht="15" x14ac:dyDescent="0.25">
      <c r="A10" s="77">
        <f t="shared" si="0"/>
        <v>1814</v>
      </c>
      <c r="B10" s="81"/>
      <c r="D10" s="81"/>
      <c r="E10" s="81"/>
      <c r="F10" s="81"/>
      <c r="G10" s="81"/>
      <c r="H10" s="80">
        <v>0</v>
      </c>
      <c r="I10" s="45"/>
    </row>
    <row r="11" spans="1:9" ht="15" x14ac:dyDescent="0.25">
      <c r="A11" s="77">
        <f t="shared" si="0"/>
        <v>1815</v>
      </c>
      <c r="B11" s="81"/>
      <c r="D11" s="81"/>
      <c r="E11" s="81"/>
      <c r="F11" s="81"/>
      <c r="G11" s="81"/>
      <c r="H11" s="80">
        <v>0</v>
      </c>
      <c r="I11" s="45"/>
    </row>
    <row r="12" spans="1:9" ht="15" x14ac:dyDescent="0.25">
      <c r="A12" s="77">
        <f t="shared" si="0"/>
        <v>1816</v>
      </c>
      <c r="B12" s="81"/>
      <c r="D12" s="81"/>
      <c r="E12" s="81"/>
      <c r="F12" s="81"/>
      <c r="G12" s="81"/>
      <c r="H12" s="80">
        <v>0</v>
      </c>
      <c r="I12" s="45"/>
    </row>
    <row r="13" spans="1:9" ht="15" x14ac:dyDescent="0.25">
      <c r="A13" s="77">
        <f t="shared" si="0"/>
        <v>1817</v>
      </c>
      <c r="B13" s="81"/>
      <c r="D13" s="81"/>
      <c r="E13" s="81"/>
      <c r="F13" s="81"/>
      <c r="G13" s="81"/>
      <c r="H13" s="80">
        <v>0</v>
      </c>
      <c r="I13" s="45"/>
    </row>
    <row r="14" spans="1:9" ht="15" x14ac:dyDescent="0.25">
      <c r="A14" s="77">
        <f t="shared" si="0"/>
        <v>1818</v>
      </c>
      <c r="B14" s="81"/>
      <c r="D14" s="81"/>
      <c r="E14" s="81"/>
      <c r="F14" s="81"/>
      <c r="G14" s="81"/>
      <c r="H14" s="80">
        <v>0</v>
      </c>
      <c r="I14" s="45"/>
    </row>
    <row r="15" spans="1:9" ht="15" x14ac:dyDescent="0.25">
      <c r="A15" s="77">
        <f t="shared" si="0"/>
        <v>1819</v>
      </c>
      <c r="B15" s="81"/>
      <c r="D15" s="81"/>
      <c r="E15" s="81"/>
      <c r="F15" s="81"/>
      <c r="G15" s="81"/>
      <c r="H15" s="80">
        <v>0</v>
      </c>
      <c r="I15" s="45"/>
    </row>
    <row r="16" spans="1:9" ht="15" x14ac:dyDescent="0.25">
      <c r="A16" s="77">
        <f t="shared" si="0"/>
        <v>1820</v>
      </c>
      <c r="B16" s="81"/>
      <c r="C16" s="81"/>
      <c r="D16" s="81"/>
      <c r="E16" s="81"/>
      <c r="F16" s="81"/>
      <c r="G16" s="81"/>
      <c r="H16" s="80">
        <v>0</v>
      </c>
      <c r="I16" s="45"/>
    </row>
    <row r="17" spans="1:9" ht="15" x14ac:dyDescent="0.25">
      <c r="A17" s="77">
        <f t="shared" si="0"/>
        <v>1821</v>
      </c>
      <c r="B17" s="81"/>
      <c r="C17" s="81"/>
      <c r="D17" s="81"/>
      <c r="E17" s="81"/>
      <c r="F17" s="81"/>
      <c r="G17" s="81"/>
      <c r="H17" s="80">
        <v>0</v>
      </c>
      <c r="I17" s="45"/>
    </row>
    <row r="18" spans="1:9" ht="15" x14ac:dyDescent="0.25">
      <c r="A18" s="77">
        <f t="shared" si="0"/>
        <v>1822</v>
      </c>
      <c r="B18" s="81"/>
      <c r="C18" s="81"/>
      <c r="D18" s="81"/>
      <c r="E18" s="81"/>
      <c r="F18" s="81"/>
      <c r="G18" s="81"/>
      <c r="H18" s="80">
        <v>0</v>
      </c>
      <c r="I18" s="45"/>
    </row>
    <row r="19" spans="1:9" ht="15" x14ac:dyDescent="0.25">
      <c r="A19" s="77">
        <f t="shared" si="0"/>
        <v>1823</v>
      </c>
      <c r="B19" s="81"/>
      <c r="C19" s="81"/>
      <c r="D19" s="81"/>
      <c r="E19" s="81"/>
      <c r="F19" s="81"/>
      <c r="G19" s="81"/>
      <c r="H19" s="80">
        <v>0</v>
      </c>
      <c r="I19" s="45"/>
    </row>
    <row r="20" spans="1:9" ht="15" x14ac:dyDescent="0.25">
      <c r="A20" s="77">
        <f t="shared" si="0"/>
        <v>1824</v>
      </c>
      <c r="B20" s="81"/>
      <c r="C20" s="81"/>
      <c r="D20" s="81"/>
      <c r="E20" s="81"/>
      <c r="F20" s="81"/>
      <c r="G20" s="81"/>
      <c r="H20" s="80">
        <v>0</v>
      </c>
      <c r="I20" s="45"/>
    </row>
    <row r="21" spans="1:9" ht="15" x14ac:dyDescent="0.25">
      <c r="A21" s="77">
        <f t="shared" si="0"/>
        <v>1825</v>
      </c>
      <c r="B21" s="81"/>
      <c r="C21" s="81"/>
      <c r="D21" s="81"/>
      <c r="E21" s="81"/>
      <c r="F21" s="81"/>
      <c r="G21" s="81"/>
      <c r="H21" s="80">
        <v>0</v>
      </c>
      <c r="I21" s="45"/>
    </row>
    <row r="22" spans="1:9" ht="15" x14ac:dyDescent="0.25">
      <c r="A22" s="77">
        <f t="shared" si="0"/>
        <v>1826</v>
      </c>
      <c r="B22" s="81"/>
      <c r="C22" s="81"/>
      <c r="D22" s="81"/>
      <c r="E22" s="81"/>
      <c r="F22" s="81"/>
      <c r="G22" s="81"/>
      <c r="H22" s="80">
        <v>0</v>
      </c>
      <c r="I22" s="45"/>
    </row>
    <row r="23" spans="1:9" ht="15" x14ac:dyDescent="0.25">
      <c r="A23" s="77">
        <f t="shared" si="0"/>
        <v>1827</v>
      </c>
      <c r="B23" s="81"/>
      <c r="C23" s="81"/>
      <c r="D23" s="81"/>
      <c r="E23" s="81"/>
      <c r="F23" s="81"/>
      <c r="G23" s="81"/>
      <c r="H23" s="80">
        <v>0</v>
      </c>
      <c r="I23" s="45"/>
    </row>
    <row r="24" spans="1:9" ht="15" x14ac:dyDescent="0.25">
      <c r="A24" s="77">
        <f t="shared" si="0"/>
        <v>1828</v>
      </c>
      <c r="B24" s="81"/>
      <c r="C24" s="81"/>
      <c r="D24" s="81"/>
      <c r="E24" s="81"/>
      <c r="F24" s="81"/>
      <c r="G24" s="81"/>
      <c r="H24" s="80">
        <v>0</v>
      </c>
      <c r="I24" s="45"/>
    </row>
    <row r="25" spans="1:9" ht="15" x14ac:dyDescent="0.25">
      <c r="A25" s="77">
        <f t="shared" si="0"/>
        <v>1829</v>
      </c>
      <c r="B25" s="81"/>
      <c r="C25" s="81"/>
      <c r="D25" s="81"/>
      <c r="E25" s="81"/>
      <c r="F25" s="81"/>
      <c r="G25" s="81"/>
      <c r="H25" s="80">
        <v>0</v>
      </c>
      <c r="I25" s="45"/>
    </row>
    <row r="26" spans="1:9" ht="15" x14ac:dyDescent="0.25">
      <c r="A26" s="77">
        <f t="shared" si="0"/>
        <v>1830</v>
      </c>
      <c r="B26" s="81"/>
      <c r="C26" s="81"/>
      <c r="D26" s="81"/>
      <c r="E26" s="81"/>
      <c r="F26" s="81"/>
      <c r="G26" s="81"/>
      <c r="H26" s="80">
        <v>0</v>
      </c>
      <c r="I26" s="45"/>
    </row>
    <row r="27" spans="1:9" ht="15" x14ac:dyDescent="0.25">
      <c r="A27" s="77">
        <f t="shared" si="0"/>
        <v>1831</v>
      </c>
      <c r="B27" s="81"/>
      <c r="C27" s="81"/>
      <c r="D27" s="81"/>
      <c r="E27" s="81"/>
      <c r="F27" s="81"/>
      <c r="G27" s="81"/>
      <c r="H27" s="80">
        <v>0</v>
      </c>
      <c r="I27" s="45"/>
    </row>
    <row r="28" spans="1:9" ht="15" x14ac:dyDescent="0.25">
      <c r="A28" s="77">
        <f t="shared" si="0"/>
        <v>1832</v>
      </c>
      <c r="B28" s="81"/>
      <c r="C28" s="81"/>
      <c r="D28" s="81"/>
      <c r="E28" s="81"/>
      <c r="F28" s="81"/>
      <c r="G28" s="81"/>
      <c r="H28" s="80">
        <v>0</v>
      </c>
      <c r="I28" s="45"/>
    </row>
    <row r="29" spans="1:9" ht="15" x14ac:dyDescent="0.25">
      <c r="A29" s="77">
        <f t="shared" si="0"/>
        <v>1833</v>
      </c>
      <c r="B29" s="81"/>
      <c r="C29" s="81"/>
      <c r="D29" s="81"/>
      <c r="E29" s="81"/>
      <c r="F29" s="81"/>
      <c r="G29" s="81"/>
      <c r="H29" s="80">
        <v>0</v>
      </c>
      <c r="I29" s="45"/>
    </row>
    <row r="30" spans="1:9" ht="15" x14ac:dyDescent="0.25">
      <c r="A30" s="77">
        <f t="shared" si="0"/>
        <v>1834</v>
      </c>
      <c r="B30" s="81"/>
      <c r="C30" s="81"/>
      <c r="D30" s="81"/>
      <c r="E30" s="81"/>
      <c r="F30" s="81"/>
      <c r="G30" s="81"/>
      <c r="H30" s="80">
        <v>0</v>
      </c>
      <c r="I30" s="45"/>
    </row>
    <row r="31" spans="1:9" ht="15" x14ac:dyDescent="0.25">
      <c r="A31" s="77">
        <f t="shared" si="0"/>
        <v>1835</v>
      </c>
      <c r="B31" s="81"/>
      <c r="C31" s="81"/>
      <c r="D31" s="81"/>
      <c r="E31" s="81"/>
      <c r="F31" s="81"/>
      <c r="G31" s="81"/>
      <c r="H31" s="80">
        <v>0</v>
      </c>
      <c r="I31" s="45"/>
    </row>
    <row r="32" spans="1:9" ht="15" x14ac:dyDescent="0.25">
      <c r="A32" s="77">
        <f t="shared" si="0"/>
        <v>1836</v>
      </c>
      <c r="B32" s="81"/>
      <c r="C32" s="81"/>
      <c r="D32" s="81"/>
      <c r="E32" s="81"/>
      <c r="F32" s="81"/>
      <c r="G32" s="81"/>
      <c r="H32" s="80">
        <v>0</v>
      </c>
      <c r="I32" s="45"/>
    </row>
    <row r="33" spans="1:9" ht="15" x14ac:dyDescent="0.25">
      <c r="A33" s="77">
        <f t="shared" si="0"/>
        <v>1837</v>
      </c>
      <c r="B33" s="81"/>
      <c r="C33" s="81"/>
      <c r="D33" s="81"/>
      <c r="E33" s="81"/>
      <c r="F33" s="81"/>
      <c r="G33" s="81"/>
      <c r="H33" s="80">
        <v>0</v>
      </c>
      <c r="I33" s="45"/>
    </row>
    <row r="34" spans="1:9" ht="15" x14ac:dyDescent="0.25">
      <c r="A34" s="77">
        <f t="shared" si="0"/>
        <v>1838</v>
      </c>
      <c r="B34" s="81"/>
      <c r="C34" s="81"/>
      <c r="D34" s="81"/>
      <c r="E34" s="81"/>
      <c r="F34" s="81"/>
      <c r="G34" s="81"/>
      <c r="H34" s="80">
        <v>0</v>
      </c>
      <c r="I34" s="45"/>
    </row>
    <row r="35" spans="1:9" ht="15" x14ac:dyDescent="0.25">
      <c r="A35" s="77">
        <f t="shared" si="0"/>
        <v>1839</v>
      </c>
      <c r="B35" s="81"/>
      <c r="C35" s="81"/>
      <c r="D35" s="81"/>
      <c r="E35" s="81"/>
      <c r="F35" s="81"/>
      <c r="G35" s="81"/>
      <c r="H35" s="80">
        <v>0</v>
      </c>
      <c r="I35" s="45"/>
    </row>
    <row r="36" spans="1:9" ht="15" x14ac:dyDescent="0.25">
      <c r="A36" s="77">
        <f t="shared" si="0"/>
        <v>1840</v>
      </c>
      <c r="B36" s="81"/>
      <c r="C36" s="81"/>
      <c r="D36" s="81"/>
      <c r="E36" s="81"/>
      <c r="F36" s="81"/>
      <c r="G36" s="81"/>
      <c r="H36" s="80">
        <v>0</v>
      </c>
      <c r="I36" s="45"/>
    </row>
    <row r="37" spans="1:9" ht="15" x14ac:dyDescent="0.25">
      <c r="A37" s="77">
        <f t="shared" si="0"/>
        <v>1841</v>
      </c>
      <c r="B37" s="81"/>
      <c r="C37" s="81"/>
      <c r="D37" s="81"/>
      <c r="E37" s="81"/>
      <c r="F37" s="81"/>
      <c r="G37" s="81"/>
      <c r="H37" s="80">
        <v>0</v>
      </c>
      <c r="I37" s="45"/>
    </row>
    <row r="38" spans="1:9" ht="15" x14ac:dyDescent="0.25">
      <c r="A38" s="77">
        <f t="shared" si="0"/>
        <v>1842</v>
      </c>
      <c r="B38" s="81"/>
      <c r="C38" s="81"/>
      <c r="D38" s="81"/>
      <c r="E38" s="81"/>
      <c r="F38" s="81"/>
      <c r="G38" s="81"/>
      <c r="H38" s="80">
        <v>0</v>
      </c>
      <c r="I38" s="45"/>
    </row>
    <row r="39" spans="1:9" ht="15" x14ac:dyDescent="0.25">
      <c r="A39" s="77">
        <f t="shared" si="0"/>
        <v>1843</v>
      </c>
      <c r="B39" s="81"/>
      <c r="C39" s="81"/>
      <c r="D39" s="81"/>
      <c r="E39" s="81"/>
      <c r="F39" s="81"/>
      <c r="G39" s="81"/>
      <c r="H39" s="80">
        <v>0</v>
      </c>
      <c r="I39" s="45"/>
    </row>
    <row r="40" spans="1:9" ht="15" x14ac:dyDescent="0.25">
      <c r="A40" s="77">
        <f t="shared" si="0"/>
        <v>1844</v>
      </c>
      <c r="B40" s="81"/>
      <c r="C40" s="81"/>
      <c r="D40" s="81"/>
      <c r="E40" s="81"/>
      <c r="F40" s="81"/>
      <c r="G40" s="81"/>
      <c r="H40" s="80">
        <v>0</v>
      </c>
      <c r="I40" s="45"/>
    </row>
    <row r="41" spans="1:9" ht="15" x14ac:dyDescent="0.25">
      <c r="A41" s="77">
        <f t="shared" si="0"/>
        <v>1845</v>
      </c>
      <c r="B41" s="81"/>
      <c r="C41" s="81"/>
      <c r="D41" s="81"/>
      <c r="E41" s="81"/>
      <c r="F41" s="81"/>
      <c r="G41" s="81"/>
      <c r="H41" s="80">
        <v>0</v>
      </c>
      <c r="I41" s="45"/>
    </row>
    <row r="42" spans="1:9" ht="15" x14ac:dyDescent="0.25">
      <c r="A42" s="77">
        <f t="shared" si="0"/>
        <v>1846</v>
      </c>
      <c r="B42" s="81"/>
      <c r="C42" s="81"/>
      <c r="D42" s="81"/>
      <c r="E42" s="81"/>
      <c r="F42" s="81"/>
      <c r="G42" s="81"/>
      <c r="H42" s="80">
        <v>0</v>
      </c>
      <c r="I42" s="45"/>
    </row>
    <row r="43" spans="1:9" ht="15" x14ac:dyDescent="0.25">
      <c r="A43" s="77">
        <f t="shared" si="0"/>
        <v>1847</v>
      </c>
      <c r="B43" s="81"/>
      <c r="C43" s="81"/>
      <c r="D43" s="81"/>
      <c r="E43" s="81"/>
      <c r="F43" s="81"/>
      <c r="G43" s="81"/>
      <c r="H43" s="80">
        <v>0</v>
      </c>
      <c r="I43" s="45"/>
    </row>
    <row r="44" spans="1:9" ht="15" x14ac:dyDescent="0.25">
      <c r="A44" s="77">
        <f t="shared" si="0"/>
        <v>1848</v>
      </c>
      <c r="B44" s="81"/>
      <c r="C44" s="81"/>
      <c r="D44" s="81"/>
      <c r="E44" s="81"/>
      <c r="F44" s="81"/>
      <c r="G44" s="81"/>
      <c r="H44" s="80">
        <v>0</v>
      </c>
      <c r="I44" s="45"/>
    </row>
    <row r="45" spans="1:9" ht="15" x14ac:dyDescent="0.25">
      <c r="A45" s="77">
        <f t="shared" si="0"/>
        <v>1849</v>
      </c>
      <c r="B45" s="81"/>
      <c r="C45" s="81"/>
      <c r="D45" s="81"/>
      <c r="E45" s="81"/>
      <c r="F45" s="81"/>
      <c r="G45" s="81"/>
      <c r="H45" s="80">
        <v>0</v>
      </c>
      <c r="I45" s="45"/>
    </row>
    <row r="46" spans="1:9" ht="15" x14ac:dyDescent="0.25">
      <c r="A46" s="77">
        <f t="shared" si="0"/>
        <v>1850</v>
      </c>
      <c r="B46" s="81">
        <v>0.39244358001991797</v>
      </c>
      <c r="C46" s="81">
        <v>0.52657353336106616</v>
      </c>
      <c r="D46" s="81">
        <v>0.05</v>
      </c>
      <c r="E46" s="81"/>
      <c r="F46" s="81"/>
      <c r="G46" s="81">
        <v>-0.09</v>
      </c>
      <c r="H46" s="80">
        <v>0</v>
      </c>
      <c r="I46" s="45"/>
    </row>
    <row r="47" spans="1:9" ht="15" x14ac:dyDescent="0.25">
      <c r="A47" s="77">
        <f t="shared" si="0"/>
        <v>1851</v>
      </c>
      <c r="B47" s="81"/>
      <c r="D47" s="81"/>
      <c r="E47" s="81"/>
      <c r="F47" s="81"/>
      <c r="G47" s="81"/>
      <c r="H47" s="80">
        <v>0</v>
      </c>
      <c r="I47" s="45"/>
    </row>
    <row r="48" spans="1:9" ht="15" x14ac:dyDescent="0.25">
      <c r="A48" s="77">
        <f t="shared" si="0"/>
        <v>1852</v>
      </c>
      <c r="B48" s="81"/>
      <c r="D48" s="81"/>
      <c r="E48" s="81"/>
      <c r="F48" s="81"/>
      <c r="G48" s="81"/>
      <c r="H48" s="80">
        <v>0</v>
      </c>
      <c r="I48" s="45"/>
    </row>
    <row r="49" spans="1:9" ht="15" x14ac:dyDescent="0.25">
      <c r="A49" s="77">
        <f t="shared" si="0"/>
        <v>1853</v>
      </c>
      <c r="B49" s="81"/>
      <c r="D49" s="81"/>
      <c r="E49" s="81"/>
      <c r="F49" s="81"/>
      <c r="G49" s="81"/>
      <c r="H49" s="80">
        <v>0</v>
      </c>
      <c r="I49" s="45"/>
    </row>
    <row r="50" spans="1:9" ht="15" x14ac:dyDescent="0.25">
      <c r="A50" s="77">
        <f t="shared" si="0"/>
        <v>1854</v>
      </c>
      <c r="B50" s="81"/>
      <c r="D50" s="81"/>
      <c r="E50" s="81"/>
      <c r="F50" s="81"/>
      <c r="G50" s="81"/>
      <c r="H50" s="80">
        <v>0</v>
      </c>
      <c r="I50" s="45"/>
    </row>
    <row r="51" spans="1:9" ht="15" x14ac:dyDescent="0.25">
      <c r="A51" s="77">
        <f t="shared" si="0"/>
        <v>1855</v>
      </c>
      <c r="B51" s="78">
        <v>0.40032512231513956</v>
      </c>
      <c r="D51" s="81"/>
      <c r="E51" s="81"/>
      <c r="F51" s="81"/>
      <c r="G51" s="81"/>
      <c r="H51" s="80">
        <v>0</v>
      </c>
      <c r="I51" s="45"/>
    </row>
    <row r="52" spans="1:9" ht="15" x14ac:dyDescent="0.25">
      <c r="A52" s="77">
        <f t="shared" si="0"/>
        <v>1856</v>
      </c>
      <c r="B52" s="78">
        <v>0.41430977747132441</v>
      </c>
      <c r="D52" s="81"/>
      <c r="E52" s="81"/>
      <c r="F52" s="81"/>
      <c r="G52" s="81"/>
      <c r="H52" s="80">
        <v>0</v>
      </c>
      <c r="I52" s="45"/>
    </row>
    <row r="53" spans="1:9" ht="15" x14ac:dyDescent="0.25">
      <c r="A53" s="77">
        <f t="shared" si="0"/>
        <v>1857</v>
      </c>
      <c r="B53" s="78">
        <v>0.43828305176376148</v>
      </c>
      <c r="D53" s="81"/>
      <c r="E53" s="81"/>
      <c r="F53" s="81"/>
      <c r="G53" s="81"/>
      <c r="H53" s="80">
        <v>0</v>
      </c>
      <c r="I53" s="45"/>
    </row>
    <row r="54" spans="1:9" ht="15" x14ac:dyDescent="0.25">
      <c r="A54" s="77">
        <f t="shared" si="0"/>
        <v>1858</v>
      </c>
      <c r="B54" s="78">
        <v>0.49529697340186751</v>
      </c>
      <c r="D54" s="81"/>
      <c r="E54" s="81"/>
      <c r="F54" s="81"/>
      <c r="G54" s="81"/>
      <c r="H54" s="80">
        <v>0</v>
      </c>
      <c r="I54" s="45"/>
    </row>
    <row r="55" spans="1:9" ht="15" x14ac:dyDescent="0.25">
      <c r="A55" s="77">
        <f t="shared" si="0"/>
        <v>1859</v>
      </c>
      <c r="B55" s="78">
        <v>0.52407919394149449</v>
      </c>
      <c r="C55" s="81"/>
      <c r="D55" s="81"/>
      <c r="E55" s="81"/>
      <c r="F55" s="81"/>
      <c r="G55" s="81"/>
      <c r="H55" s="80">
        <v>0</v>
      </c>
      <c r="I55" s="45"/>
    </row>
    <row r="56" spans="1:9" ht="15" x14ac:dyDescent="0.25">
      <c r="A56" s="77">
        <f t="shared" si="0"/>
        <v>1860</v>
      </c>
      <c r="B56" s="78">
        <v>0.58430291592380357</v>
      </c>
      <c r="C56" s="81"/>
      <c r="D56" s="81"/>
      <c r="E56" s="81"/>
      <c r="F56" s="81"/>
      <c r="G56" s="81"/>
      <c r="H56" s="80">
        <v>0</v>
      </c>
      <c r="I56" s="45"/>
    </row>
    <row r="57" spans="1:9" ht="15" x14ac:dyDescent="0.25">
      <c r="A57" s="77">
        <f t="shared" si="0"/>
        <v>1861</v>
      </c>
      <c r="B57" s="78">
        <v>0.56765160664431924</v>
      </c>
      <c r="C57" s="81"/>
      <c r="D57" s="81"/>
      <c r="E57" s="81"/>
      <c r="F57" s="81"/>
      <c r="G57" s="81"/>
      <c r="H57" s="80">
        <v>0</v>
      </c>
      <c r="I57" s="45"/>
    </row>
    <row r="58" spans="1:9" ht="15" x14ac:dyDescent="0.25">
      <c r="A58" s="77">
        <f t="shared" si="0"/>
        <v>1862</v>
      </c>
      <c r="B58" s="78">
        <v>0.57939634831755915</v>
      </c>
      <c r="C58" s="81"/>
      <c r="D58" s="81"/>
      <c r="E58" s="81"/>
      <c r="F58" s="81"/>
      <c r="G58" s="81"/>
      <c r="H58" s="80">
        <v>0</v>
      </c>
      <c r="I58" s="45"/>
    </row>
    <row r="59" spans="1:9" ht="15" x14ac:dyDescent="0.25">
      <c r="A59" s="77">
        <f t="shared" si="0"/>
        <v>1863</v>
      </c>
      <c r="B59" s="78">
        <v>0.57079441680021925</v>
      </c>
      <c r="C59" s="81"/>
      <c r="D59" s="81"/>
      <c r="E59" s="81"/>
      <c r="F59" s="81"/>
      <c r="G59" s="81"/>
      <c r="H59" s="80">
        <v>0</v>
      </c>
      <c r="I59" s="45"/>
    </row>
    <row r="60" spans="1:9" ht="15" x14ac:dyDescent="0.25">
      <c r="A60" s="77">
        <f t="shared" si="0"/>
        <v>1864</v>
      </c>
      <c r="B60" s="78">
        <v>0.57203531543097674</v>
      </c>
      <c r="C60" s="81"/>
      <c r="D60" s="81"/>
      <c r="E60" s="81"/>
      <c r="F60" s="81"/>
      <c r="G60" s="81"/>
      <c r="H60" s="80">
        <v>0</v>
      </c>
      <c r="I60" s="45"/>
    </row>
    <row r="61" spans="1:9" ht="15" x14ac:dyDescent="0.25">
      <c r="A61" s="77">
        <f t="shared" si="0"/>
        <v>1865</v>
      </c>
      <c r="B61" s="78">
        <v>0.58638711835854584</v>
      </c>
      <c r="C61" s="81"/>
      <c r="D61" s="81"/>
      <c r="E61" s="81"/>
      <c r="F61" s="81"/>
      <c r="G61" s="81"/>
      <c r="H61" s="80">
        <v>0</v>
      </c>
      <c r="I61" s="45"/>
    </row>
    <row r="62" spans="1:9" ht="15" x14ac:dyDescent="0.25">
      <c r="A62" s="77">
        <f t="shared" si="0"/>
        <v>1866</v>
      </c>
      <c r="B62" s="78">
        <v>0.60608554684722393</v>
      </c>
      <c r="C62" s="81"/>
      <c r="D62" s="81"/>
      <c r="E62" s="81"/>
      <c r="F62" s="81"/>
      <c r="G62" s="81"/>
      <c r="H62" s="80">
        <v>0</v>
      </c>
      <c r="I62" s="45"/>
    </row>
    <row r="63" spans="1:9" ht="15" x14ac:dyDescent="0.25">
      <c r="A63" s="77">
        <f t="shared" si="0"/>
        <v>1867</v>
      </c>
      <c r="B63" s="78">
        <v>0.65924661437593035</v>
      </c>
      <c r="C63" s="81"/>
      <c r="D63" s="81"/>
      <c r="E63" s="81"/>
      <c r="F63" s="81"/>
      <c r="G63" s="81"/>
      <c r="H63" s="80">
        <v>0</v>
      </c>
      <c r="I63" s="45"/>
    </row>
    <row r="64" spans="1:9" ht="15" x14ac:dyDescent="0.25">
      <c r="A64" s="77">
        <f t="shared" si="0"/>
        <v>1868</v>
      </c>
      <c r="B64" s="78">
        <v>0.70366776479752147</v>
      </c>
      <c r="C64" s="81"/>
      <c r="D64" s="81"/>
      <c r="E64" s="81"/>
      <c r="F64" s="81"/>
      <c r="G64" s="81"/>
      <c r="H64" s="80">
        <v>0</v>
      </c>
      <c r="I64" s="45"/>
    </row>
    <row r="65" spans="1:9" ht="15" x14ac:dyDescent="0.25">
      <c r="A65" s="77">
        <f t="shared" si="0"/>
        <v>1869</v>
      </c>
      <c r="B65" s="78">
        <v>0.76364199819033818</v>
      </c>
      <c r="C65" s="81"/>
      <c r="D65" s="81"/>
      <c r="E65" s="81"/>
      <c r="F65" s="81"/>
      <c r="G65" s="81"/>
      <c r="H65" s="80">
        <v>0</v>
      </c>
      <c r="I65" s="45"/>
    </row>
    <row r="66" spans="1:9" ht="15" x14ac:dyDescent="0.25">
      <c r="A66" s="77">
        <f t="shared" si="0"/>
        <v>1870</v>
      </c>
      <c r="B66" s="78">
        <v>0.79122768533535059</v>
      </c>
      <c r="C66" s="81">
        <v>0.7</v>
      </c>
      <c r="D66" s="81">
        <v>0.1</v>
      </c>
      <c r="E66" s="81"/>
      <c r="F66" s="81"/>
      <c r="G66" s="81"/>
      <c r="H66" s="80">
        <v>0</v>
      </c>
      <c r="I66" s="45"/>
    </row>
    <row r="67" spans="1:9" ht="15" x14ac:dyDescent="0.25">
      <c r="A67" s="77">
        <f t="shared" si="0"/>
        <v>1871</v>
      </c>
      <c r="B67" s="78">
        <v>0.81627600405386358</v>
      </c>
      <c r="C67" s="81"/>
      <c r="D67" s="81"/>
      <c r="E67" s="81"/>
      <c r="F67" s="81"/>
      <c r="G67" s="81"/>
      <c r="H67" s="80">
        <v>0</v>
      </c>
      <c r="I67" s="45"/>
    </row>
    <row r="68" spans="1:9" ht="15" x14ac:dyDescent="0.25">
      <c r="A68" s="77">
        <f t="shared" si="0"/>
        <v>1872</v>
      </c>
      <c r="B68" s="78">
        <v>0.84290794878092723</v>
      </c>
      <c r="C68" s="81"/>
      <c r="D68" s="81"/>
      <c r="E68" s="81"/>
      <c r="F68" s="81"/>
      <c r="G68" s="81"/>
      <c r="H68" s="80">
        <v>0</v>
      </c>
      <c r="I68" s="45"/>
    </row>
    <row r="69" spans="1:9" ht="15" x14ac:dyDescent="0.25">
      <c r="A69" s="77">
        <f t="shared" si="0"/>
        <v>1873</v>
      </c>
      <c r="B69" s="78">
        <v>0.86577374518610972</v>
      </c>
      <c r="C69" s="81"/>
      <c r="D69" s="81"/>
      <c r="E69" s="81"/>
      <c r="F69" s="81"/>
      <c r="G69" s="81"/>
      <c r="H69" s="80">
        <v>0</v>
      </c>
      <c r="I69" s="45"/>
    </row>
    <row r="70" spans="1:9" ht="15" x14ac:dyDescent="0.25">
      <c r="A70" s="77">
        <f t="shared" si="0"/>
        <v>1874</v>
      </c>
      <c r="B70" s="78">
        <v>0.89938156480833653</v>
      </c>
      <c r="C70" s="81"/>
      <c r="D70" s="81"/>
      <c r="E70" s="81"/>
      <c r="F70" s="81"/>
      <c r="G70" s="81"/>
      <c r="H70" s="80">
        <v>0</v>
      </c>
      <c r="I70" s="45"/>
    </row>
    <row r="71" spans="1:9" ht="15" x14ac:dyDescent="0.25">
      <c r="A71" s="77">
        <f t="shared" ref="A71:A105" si="1">A70+1</f>
        <v>1875</v>
      </c>
      <c r="B71" s="78">
        <v>1.0057225511541832</v>
      </c>
      <c r="C71" s="81"/>
      <c r="D71" s="81"/>
      <c r="E71" s="81"/>
      <c r="F71" s="81"/>
      <c r="G71" s="81"/>
      <c r="H71" s="80">
        <v>0</v>
      </c>
      <c r="I71" s="45"/>
    </row>
    <row r="72" spans="1:9" ht="15" x14ac:dyDescent="0.25">
      <c r="A72" s="77">
        <f t="shared" si="1"/>
        <v>1876</v>
      </c>
      <c r="B72" s="78">
        <v>1.0699842115524736</v>
      </c>
      <c r="C72" s="81"/>
      <c r="D72" s="81"/>
      <c r="E72" s="81"/>
      <c r="F72" s="81"/>
      <c r="G72" s="81"/>
      <c r="H72" s="80">
        <v>0</v>
      </c>
      <c r="I72" s="45"/>
    </row>
    <row r="73" spans="1:9" ht="15" x14ac:dyDescent="0.25">
      <c r="A73" s="77">
        <f t="shared" si="1"/>
        <v>1877</v>
      </c>
      <c r="B73" s="78">
        <v>1.1264062700763509</v>
      </c>
      <c r="C73" s="81"/>
      <c r="D73" s="81"/>
      <c r="E73" s="81"/>
      <c r="F73" s="81"/>
      <c r="G73" s="81"/>
      <c r="H73" s="80">
        <v>0</v>
      </c>
      <c r="I73" s="45"/>
    </row>
    <row r="74" spans="1:9" ht="15" x14ac:dyDescent="0.25">
      <c r="A74" s="77">
        <f t="shared" si="1"/>
        <v>1878</v>
      </c>
      <c r="B74" s="78">
        <v>1.0797982782792825</v>
      </c>
      <c r="C74" s="81"/>
      <c r="D74" s="81"/>
      <c r="E74" s="81"/>
      <c r="F74" s="81"/>
      <c r="G74" s="81"/>
      <c r="H74" s="80">
        <v>0</v>
      </c>
      <c r="I74" s="45"/>
    </row>
    <row r="75" spans="1:9" ht="15" x14ac:dyDescent="0.25">
      <c r="A75" s="77">
        <f t="shared" si="1"/>
        <v>1879</v>
      </c>
      <c r="B75" s="78">
        <v>1.2385110603117202</v>
      </c>
      <c r="C75" s="81"/>
      <c r="D75" s="81"/>
      <c r="E75" s="81"/>
      <c r="F75" s="81"/>
      <c r="G75" s="81"/>
      <c r="H75" s="80">
        <v>0</v>
      </c>
      <c r="I75" s="45"/>
    </row>
    <row r="76" spans="1:9" ht="15" x14ac:dyDescent="0.25">
      <c r="A76" s="77">
        <f t="shared" si="1"/>
        <v>1880</v>
      </c>
      <c r="B76" s="78">
        <v>1.0652669327413573</v>
      </c>
      <c r="C76" s="81">
        <v>0.8</v>
      </c>
      <c r="D76" s="81">
        <v>0.3</v>
      </c>
      <c r="E76" s="81"/>
      <c r="F76" s="81"/>
      <c r="G76" s="81">
        <v>-0.11</v>
      </c>
      <c r="H76" s="80">
        <v>0</v>
      </c>
      <c r="I76" s="45"/>
    </row>
    <row r="77" spans="1:9" ht="15" x14ac:dyDescent="0.25">
      <c r="A77" s="77">
        <f t="shared" si="1"/>
        <v>1881</v>
      </c>
      <c r="B77" s="78">
        <v>1.1630822907765819</v>
      </c>
      <c r="D77" s="81"/>
      <c r="E77" s="81"/>
      <c r="F77" s="81"/>
      <c r="G77" s="81"/>
      <c r="H77" s="80">
        <v>0</v>
      </c>
      <c r="I77" s="45"/>
    </row>
    <row r="78" spans="1:9" ht="15" x14ac:dyDescent="0.25">
      <c r="A78" s="77">
        <f t="shared" si="1"/>
        <v>1882</v>
      </c>
      <c r="B78" s="78">
        <v>1.1918706324738106</v>
      </c>
      <c r="D78" s="81"/>
      <c r="E78" s="81"/>
      <c r="F78" s="81"/>
      <c r="G78" s="81"/>
      <c r="H78" s="80">
        <v>0</v>
      </c>
      <c r="I78" s="45"/>
    </row>
    <row r="79" spans="1:9" ht="15" x14ac:dyDescent="0.25">
      <c r="A79" s="77">
        <f t="shared" si="1"/>
        <v>1883</v>
      </c>
      <c r="B79" s="78">
        <v>1.1769087016856328</v>
      </c>
      <c r="D79" s="81"/>
      <c r="E79" s="81"/>
      <c r="F79" s="81"/>
      <c r="G79" s="81"/>
      <c r="H79" s="80">
        <v>0</v>
      </c>
      <c r="I79" s="45"/>
    </row>
    <row r="80" spans="1:9" ht="15" x14ac:dyDescent="0.25">
      <c r="A80" s="77">
        <f t="shared" si="1"/>
        <v>1884</v>
      </c>
      <c r="B80" s="78">
        <v>1.2457499953693496</v>
      </c>
      <c r="D80" s="81"/>
      <c r="E80" s="81"/>
      <c r="F80" s="81"/>
      <c r="G80" s="81"/>
      <c r="H80" s="80">
        <v>0</v>
      </c>
      <c r="I80" s="45"/>
    </row>
    <row r="81" spans="1:9" ht="15" x14ac:dyDescent="0.25">
      <c r="A81" s="77">
        <f t="shared" si="1"/>
        <v>1885</v>
      </c>
      <c r="B81" s="78">
        <v>1.3541507297064173</v>
      </c>
      <c r="D81" s="81"/>
      <c r="E81" s="81"/>
      <c r="F81" s="81"/>
      <c r="G81" s="81"/>
      <c r="H81" s="80">
        <v>0</v>
      </c>
      <c r="I81" s="45"/>
    </row>
    <row r="82" spans="1:9" ht="15" x14ac:dyDescent="0.25">
      <c r="A82" s="77">
        <f t="shared" si="1"/>
        <v>1886</v>
      </c>
      <c r="B82" s="78">
        <v>1.406495901163668</v>
      </c>
      <c r="D82" s="81"/>
      <c r="E82" s="81"/>
      <c r="F82" s="81"/>
      <c r="G82" s="81"/>
      <c r="H82" s="80">
        <v>0</v>
      </c>
      <c r="I82" s="45"/>
    </row>
    <row r="83" spans="1:9" ht="15" x14ac:dyDescent="0.25">
      <c r="A83" s="77">
        <f t="shared" si="1"/>
        <v>1887</v>
      </c>
      <c r="B83" s="78">
        <v>1.4330667823458831</v>
      </c>
      <c r="D83" s="81"/>
      <c r="E83" s="81"/>
      <c r="F83" s="81"/>
      <c r="G83" s="81"/>
      <c r="H83" s="80">
        <v>0</v>
      </c>
      <c r="I83" s="45"/>
    </row>
    <row r="84" spans="1:9" ht="15" x14ac:dyDescent="0.25">
      <c r="A84" s="77">
        <f t="shared" si="1"/>
        <v>1888</v>
      </c>
      <c r="B84" s="78">
        <v>1.4888042646707478</v>
      </c>
      <c r="C84" s="81"/>
      <c r="D84" s="81"/>
      <c r="E84" s="81"/>
      <c r="F84" s="81"/>
      <c r="G84" s="81"/>
      <c r="H84" s="80">
        <v>0</v>
      </c>
      <c r="I84" s="45"/>
    </row>
    <row r="85" spans="1:9" ht="15" x14ac:dyDescent="0.25">
      <c r="A85" s="77">
        <f t="shared" si="1"/>
        <v>1889</v>
      </c>
      <c r="B85" s="78">
        <v>1.5138672994102078</v>
      </c>
      <c r="C85" s="81"/>
      <c r="D85" s="81"/>
      <c r="E85" s="81"/>
      <c r="F85" s="81"/>
      <c r="G85" s="81"/>
      <c r="H85" s="80">
        <v>0</v>
      </c>
      <c r="I85" s="45"/>
    </row>
    <row r="86" spans="1:9" ht="15" x14ac:dyDescent="0.25">
      <c r="A86" s="77">
        <f t="shared" si="1"/>
        <v>1890</v>
      </c>
      <c r="B86" s="78">
        <v>1.5587657349575987</v>
      </c>
      <c r="C86" s="81">
        <v>1.1000000000000001</v>
      </c>
      <c r="D86" s="81">
        <v>0.4</v>
      </c>
      <c r="E86" s="81"/>
      <c r="F86" s="81"/>
      <c r="G86" s="81"/>
      <c r="H86" s="80">
        <v>0</v>
      </c>
      <c r="I86" s="45"/>
    </row>
    <row r="87" spans="1:9" ht="15" x14ac:dyDescent="0.25">
      <c r="A87" s="77">
        <f t="shared" si="1"/>
        <v>1891</v>
      </c>
      <c r="B87" s="78">
        <v>1.5957508053818505</v>
      </c>
      <c r="C87" s="81"/>
      <c r="D87" s="81"/>
      <c r="E87" s="81"/>
      <c r="F87" s="81"/>
      <c r="G87" s="81"/>
      <c r="H87" s="80">
        <v>0</v>
      </c>
      <c r="I87" s="45"/>
    </row>
    <row r="88" spans="1:9" ht="15" x14ac:dyDescent="0.25">
      <c r="A88" s="77">
        <f t="shared" si="1"/>
        <v>1892</v>
      </c>
      <c r="B88" s="78">
        <v>1.6516958810652576</v>
      </c>
      <c r="C88" s="81"/>
      <c r="D88" s="81"/>
      <c r="E88" s="81"/>
      <c r="F88" s="81"/>
      <c r="G88" s="81"/>
      <c r="H88" s="80">
        <v>0</v>
      </c>
      <c r="I88" s="45"/>
    </row>
    <row r="89" spans="1:9" ht="15" x14ac:dyDescent="0.25">
      <c r="A89" s="77">
        <f t="shared" si="1"/>
        <v>1893</v>
      </c>
      <c r="B89" s="78">
        <v>1.7347175164862805</v>
      </c>
      <c r="C89" s="81"/>
      <c r="D89" s="81"/>
      <c r="E89" s="81"/>
      <c r="F89" s="81"/>
      <c r="G89" s="81"/>
      <c r="H89" s="80">
        <v>0</v>
      </c>
      <c r="I89" s="45"/>
    </row>
    <row r="90" spans="1:9" ht="15" x14ac:dyDescent="0.25">
      <c r="A90" s="77">
        <f t="shared" si="1"/>
        <v>1894</v>
      </c>
      <c r="B90" s="78">
        <v>1.6857313270320449</v>
      </c>
      <c r="C90" s="81"/>
      <c r="D90" s="81"/>
      <c r="E90" s="81"/>
      <c r="F90" s="81"/>
      <c r="G90" s="81"/>
      <c r="H90" s="80">
        <v>0</v>
      </c>
      <c r="I90" s="45"/>
    </row>
    <row r="91" spans="1:9" ht="15" x14ac:dyDescent="0.25">
      <c r="A91" s="77">
        <f t="shared" si="1"/>
        <v>1895</v>
      </c>
      <c r="B91" s="78">
        <v>1.7110319159791565</v>
      </c>
      <c r="C91" s="81"/>
      <c r="D91" s="81"/>
      <c r="E91" s="81"/>
      <c r="F91" s="81"/>
      <c r="G91" s="81"/>
      <c r="H91" s="80">
        <v>0</v>
      </c>
      <c r="I91" s="45"/>
    </row>
    <row r="92" spans="1:9" ht="15" x14ac:dyDescent="0.25">
      <c r="A92" s="77">
        <f t="shared" si="1"/>
        <v>1896</v>
      </c>
      <c r="B92" s="78">
        <v>1.6600570921789477</v>
      </c>
      <c r="C92" s="81"/>
      <c r="D92" s="81"/>
      <c r="E92" s="81"/>
      <c r="F92" s="81"/>
      <c r="G92" s="81"/>
      <c r="H92" s="80">
        <v>0</v>
      </c>
      <c r="I92" s="45"/>
    </row>
    <row r="93" spans="1:9" ht="15" x14ac:dyDescent="0.25">
      <c r="A93" s="77">
        <f t="shared" si="1"/>
        <v>1897</v>
      </c>
      <c r="B93" s="78">
        <v>1.7052361065162658</v>
      </c>
      <c r="C93" s="81"/>
      <c r="D93" s="81"/>
      <c r="E93" s="81"/>
      <c r="F93" s="81"/>
      <c r="G93" s="81"/>
      <c r="H93" s="80">
        <v>0</v>
      </c>
      <c r="I93" s="45"/>
    </row>
    <row r="94" spans="1:9" ht="15" x14ac:dyDescent="0.25">
      <c r="A94" s="77">
        <f t="shared" si="1"/>
        <v>1898</v>
      </c>
      <c r="B94" s="78">
        <f>1.05*161.909963204775%</f>
        <v>1.7000546136501378</v>
      </c>
      <c r="C94" s="81"/>
      <c r="D94" s="81"/>
      <c r="E94" s="81"/>
      <c r="F94" s="81"/>
      <c r="G94" s="81"/>
      <c r="H94" s="80">
        <v>0</v>
      </c>
      <c r="I94" s="45"/>
    </row>
    <row r="95" spans="1:9" ht="15" x14ac:dyDescent="0.25">
      <c r="A95" s="77">
        <f t="shared" si="1"/>
        <v>1899</v>
      </c>
      <c r="B95" s="78">
        <f>1.1*150.317499142461%</f>
        <v>1.6534924905670711</v>
      </c>
      <c r="C95" s="81"/>
      <c r="D95" s="81"/>
      <c r="E95" s="81"/>
      <c r="F95" s="81"/>
      <c r="G95" s="81"/>
      <c r="H95" s="80">
        <v>0</v>
      </c>
      <c r="I95" s="45"/>
    </row>
    <row r="96" spans="1:9" ht="15" x14ac:dyDescent="0.25">
      <c r="A96" s="77">
        <f t="shared" si="1"/>
        <v>1900</v>
      </c>
      <c r="B96" s="78">
        <f>1.1*147.093543924247%</f>
        <v>1.6180289831667172</v>
      </c>
      <c r="C96" s="81">
        <v>1.1499999999999999</v>
      </c>
      <c r="D96" s="81">
        <v>0.42</v>
      </c>
      <c r="E96" s="81"/>
      <c r="F96" s="81"/>
      <c r="G96" s="81"/>
      <c r="H96" s="80">
        <v>0</v>
      </c>
      <c r="I96" s="45"/>
    </row>
    <row r="97" spans="1:9" ht="15" x14ac:dyDescent="0.25">
      <c r="A97" s="77">
        <f t="shared" si="1"/>
        <v>1901</v>
      </c>
      <c r="B97" s="78">
        <f>1.1*139.518235573656%</f>
        <v>1.5347005913102161</v>
      </c>
      <c r="C97" s="81"/>
      <c r="D97" s="81"/>
      <c r="E97" s="81"/>
      <c r="F97" s="81"/>
      <c r="G97" s="81"/>
      <c r="H97" s="80">
        <v>0</v>
      </c>
      <c r="I97" s="45"/>
    </row>
    <row r="98" spans="1:9" ht="15" x14ac:dyDescent="0.25">
      <c r="A98" s="77">
        <f t="shared" si="1"/>
        <v>1902</v>
      </c>
      <c r="B98" s="78">
        <f>1.1*145.047975114102%</f>
        <v>1.5955277262551222</v>
      </c>
      <c r="C98" s="81"/>
      <c r="D98" s="81"/>
      <c r="E98" s="81"/>
      <c r="F98" s="81"/>
      <c r="G98" s="81"/>
      <c r="H98" s="80">
        <v>0</v>
      </c>
      <c r="I98" s="45"/>
    </row>
    <row r="99" spans="1:9" ht="15" x14ac:dyDescent="0.25">
      <c r="A99" s="77">
        <f t="shared" si="1"/>
        <v>1903</v>
      </c>
      <c r="B99" s="78">
        <f>1.1*148.72768956681%</f>
        <v>1.6360045852349101</v>
      </c>
      <c r="C99" s="81"/>
      <c r="D99" s="81"/>
      <c r="E99" s="81"/>
      <c r="F99" s="81"/>
      <c r="G99" s="81"/>
      <c r="H99" s="80">
        <v>0</v>
      </c>
      <c r="I99" s="45"/>
    </row>
    <row r="100" spans="1:9" ht="15" x14ac:dyDescent="0.25">
      <c r="A100" s="77">
        <f t="shared" si="1"/>
        <v>1904</v>
      </c>
      <c r="B100" s="78">
        <f>1.1*148.71845512736%</f>
        <v>1.6359030064009601</v>
      </c>
      <c r="C100" s="81"/>
      <c r="D100" s="81"/>
      <c r="E100" s="81"/>
      <c r="F100" s="81"/>
      <c r="G100" s="81"/>
      <c r="H100" s="80">
        <v>0</v>
      </c>
      <c r="I100" s="45"/>
    </row>
    <row r="101" spans="1:9" ht="15" x14ac:dyDescent="0.25">
      <c r="A101" s="77">
        <f t="shared" si="1"/>
        <v>1905</v>
      </c>
      <c r="B101" s="78">
        <f>1.1*147.661126759083%</f>
        <v>1.6242723943499131</v>
      </c>
      <c r="C101" s="81"/>
      <c r="D101" s="81"/>
      <c r="E101" s="81"/>
      <c r="F101" s="81"/>
      <c r="G101" s="81"/>
      <c r="H101" s="80">
        <v>0</v>
      </c>
      <c r="I101" s="45"/>
    </row>
    <row r="102" spans="1:9" ht="15" x14ac:dyDescent="0.25">
      <c r="A102" s="77">
        <f t="shared" si="1"/>
        <v>1906</v>
      </c>
      <c r="B102" s="78">
        <f>1.1*152.060491439371%</f>
        <v>1.672665405833081</v>
      </c>
      <c r="C102" s="81"/>
      <c r="D102" s="81"/>
      <c r="E102" s="81"/>
      <c r="F102" s="81"/>
      <c r="G102" s="81"/>
      <c r="H102" s="80">
        <v>0</v>
      </c>
      <c r="I102" s="45"/>
    </row>
    <row r="103" spans="1:9" ht="15" x14ac:dyDescent="0.25">
      <c r="A103" s="77">
        <f t="shared" si="1"/>
        <v>1907</v>
      </c>
      <c r="B103" s="78">
        <f>1.05*156.892170515241%</f>
        <v>1.6473677904100303</v>
      </c>
      <c r="C103" s="81"/>
      <c r="D103" s="81"/>
      <c r="E103" s="81"/>
      <c r="F103" s="81"/>
      <c r="G103" s="81"/>
      <c r="H103" s="80">
        <v>0</v>
      </c>
      <c r="I103" s="45"/>
    </row>
    <row r="104" spans="1:9" ht="15" x14ac:dyDescent="0.25">
      <c r="A104" s="77">
        <f t="shared" si="1"/>
        <v>1908</v>
      </c>
      <c r="B104" s="78">
        <v>1.6700186257823593</v>
      </c>
      <c r="C104" s="81"/>
      <c r="D104" s="81"/>
      <c r="E104" s="81"/>
      <c r="F104" s="81"/>
      <c r="G104" s="81"/>
      <c r="H104" s="80">
        <v>0</v>
      </c>
      <c r="I104" s="45"/>
    </row>
    <row r="105" spans="1:9" ht="15" x14ac:dyDescent="0.25">
      <c r="A105" s="77">
        <f t="shared" si="1"/>
        <v>1909</v>
      </c>
      <c r="B105" s="78">
        <v>1.7307766107461549</v>
      </c>
      <c r="C105" s="81"/>
      <c r="D105" s="81"/>
      <c r="E105" s="81"/>
      <c r="F105" s="81"/>
      <c r="G105" s="81"/>
      <c r="H105" s="80">
        <v>0</v>
      </c>
      <c r="I105" s="45"/>
    </row>
    <row r="106" spans="1:9" ht="15" x14ac:dyDescent="0.25">
      <c r="A106" s="77">
        <v>1910</v>
      </c>
      <c r="B106" s="78">
        <v>1.769755204014666</v>
      </c>
      <c r="C106" s="81">
        <v>1.2268002232694999</v>
      </c>
      <c r="D106" s="79">
        <v>0.44</v>
      </c>
      <c r="E106" s="79"/>
      <c r="F106" s="79"/>
      <c r="G106" s="79"/>
      <c r="H106" s="80">
        <v>0</v>
      </c>
      <c r="I106" s="45"/>
    </row>
    <row r="107" spans="1:9" ht="15" x14ac:dyDescent="0.25">
      <c r="A107" s="77">
        <f t="shared" ref="A107:A170" si="2">A106+1</f>
        <v>1911</v>
      </c>
      <c r="B107" s="78">
        <v>1.7994476347087038</v>
      </c>
      <c r="D107" s="81"/>
      <c r="E107" s="81"/>
      <c r="F107" s="81"/>
      <c r="G107" s="81"/>
      <c r="H107" s="80">
        <v>0</v>
      </c>
      <c r="I107" s="45"/>
    </row>
    <row r="108" spans="1:9" ht="15" x14ac:dyDescent="0.25">
      <c r="A108" s="77">
        <f t="shared" si="2"/>
        <v>1912</v>
      </c>
      <c r="B108" s="78">
        <v>1.8668547164075791</v>
      </c>
      <c r="D108" s="81"/>
      <c r="E108" s="81"/>
      <c r="F108" s="81"/>
      <c r="G108" s="81"/>
      <c r="H108" s="80">
        <v>0</v>
      </c>
      <c r="I108" s="45"/>
    </row>
    <row r="109" spans="1:9" ht="15" x14ac:dyDescent="0.25">
      <c r="A109" s="77">
        <f t="shared" si="2"/>
        <v>1913</v>
      </c>
      <c r="B109" s="78">
        <v>1.8333770632376587</v>
      </c>
      <c r="D109" s="81"/>
      <c r="E109" s="81"/>
      <c r="F109" s="81"/>
      <c r="G109" s="78">
        <v>-0.109496802286629</v>
      </c>
      <c r="H109" s="80">
        <v>0</v>
      </c>
      <c r="I109" s="45"/>
    </row>
    <row r="110" spans="1:9" ht="15" x14ac:dyDescent="0.25">
      <c r="A110" s="77">
        <f t="shared" si="2"/>
        <v>1914</v>
      </c>
      <c r="B110" s="78">
        <v>1.90550100586902</v>
      </c>
      <c r="C110" s="82">
        <f>C106+(4/30)*(C106-C76)</f>
        <v>1.2837069197054332</v>
      </c>
      <c r="D110" s="78">
        <v>0.46</v>
      </c>
      <c r="E110" s="81"/>
      <c r="F110" s="81"/>
      <c r="G110" s="78">
        <v>-0.11694529822230958</v>
      </c>
      <c r="H110" s="80">
        <v>0</v>
      </c>
      <c r="I110" s="45"/>
    </row>
    <row r="111" spans="1:9" ht="15" x14ac:dyDescent="0.25">
      <c r="A111" s="77">
        <f t="shared" si="2"/>
        <v>1915</v>
      </c>
      <c r="B111" s="78">
        <v>1.573271669114215</v>
      </c>
      <c r="D111" s="81"/>
      <c r="E111" s="81"/>
      <c r="F111" s="81"/>
      <c r="G111" s="78">
        <v>-7.3370723117436948E-2</v>
      </c>
      <c r="H111" s="80">
        <v>0</v>
      </c>
      <c r="I111" s="45"/>
    </row>
    <row r="112" spans="1:9" ht="15" x14ac:dyDescent="0.25">
      <c r="A112" s="77">
        <f t="shared" si="2"/>
        <v>1916</v>
      </c>
      <c r="B112" s="78">
        <v>1.3637562408439612</v>
      </c>
      <c r="D112" s="81"/>
      <c r="E112" s="81"/>
      <c r="F112" s="81"/>
      <c r="G112" s="78">
        <v>-2.9019886243688557E-2</v>
      </c>
      <c r="H112" s="80">
        <v>0</v>
      </c>
      <c r="I112" s="45"/>
    </row>
    <row r="113" spans="1:9" ht="15" x14ac:dyDescent="0.25">
      <c r="A113" s="77">
        <f t="shared" si="2"/>
        <v>1917</v>
      </c>
      <c r="B113" s="78">
        <v>1.110012582030371</v>
      </c>
      <c r="C113" s="81"/>
      <c r="D113" s="81"/>
      <c r="E113" s="81"/>
      <c r="F113" s="81"/>
      <c r="G113" s="78">
        <v>0</v>
      </c>
      <c r="H113" s="80">
        <v>0</v>
      </c>
      <c r="I113" s="45"/>
    </row>
    <row r="114" spans="1:9" ht="15" x14ac:dyDescent="0.25">
      <c r="A114" s="77">
        <f t="shared" si="2"/>
        <v>1918</v>
      </c>
      <c r="B114" s="78">
        <v>0.92801828745340509</v>
      </c>
      <c r="C114" s="81"/>
      <c r="D114" s="81"/>
      <c r="E114" s="81"/>
      <c r="F114" s="81"/>
      <c r="G114" s="78">
        <v>1.9674549568938313E-2</v>
      </c>
      <c r="H114" s="80">
        <v>0</v>
      </c>
      <c r="I114" s="45"/>
    </row>
    <row r="115" spans="1:9" ht="15" x14ac:dyDescent="0.25">
      <c r="A115" s="77">
        <f t="shared" si="2"/>
        <v>1919</v>
      </c>
      <c r="B115" s="78">
        <v>0.83908658362428334</v>
      </c>
      <c r="C115" s="81"/>
      <c r="D115" s="81"/>
      <c r="E115" s="81"/>
      <c r="F115" s="81"/>
      <c r="G115" s="78">
        <v>3.564647621235198E-2</v>
      </c>
      <c r="H115" s="80">
        <v>0</v>
      </c>
      <c r="I115" s="45"/>
    </row>
    <row r="116" spans="1:9" ht="15" x14ac:dyDescent="0.25">
      <c r="A116" s="77">
        <f t="shared" si="2"/>
        <v>1920</v>
      </c>
      <c r="B116" s="78">
        <v>0.80926059468327305</v>
      </c>
      <c r="C116" s="81">
        <v>6.3318771030438939E-2</v>
      </c>
      <c r="D116" s="79">
        <v>-0.1</v>
      </c>
      <c r="E116" s="79"/>
      <c r="F116" s="79"/>
      <c r="G116" s="79">
        <v>4.6331821549175145E-2</v>
      </c>
      <c r="H116" s="80">
        <v>0</v>
      </c>
      <c r="I116" s="45"/>
    </row>
    <row r="117" spans="1:9" ht="15" x14ac:dyDescent="0.25">
      <c r="A117" s="77">
        <f t="shared" si="2"/>
        <v>1921</v>
      </c>
      <c r="B117" s="78">
        <v>1.0444996150481871</v>
      </c>
      <c r="D117" s="81"/>
      <c r="E117" s="81"/>
      <c r="F117" s="81"/>
      <c r="G117" s="78">
        <v>6.8221680953655064E-2</v>
      </c>
      <c r="H117" s="80">
        <v>0</v>
      </c>
      <c r="I117" s="45"/>
    </row>
    <row r="118" spans="1:9" ht="15" x14ac:dyDescent="0.25">
      <c r="A118" s="77">
        <f t="shared" si="2"/>
        <v>1922</v>
      </c>
      <c r="B118" s="78">
        <v>1.2012282758588864</v>
      </c>
      <c r="D118" s="81"/>
      <c r="E118" s="81"/>
      <c r="F118" s="81"/>
      <c r="G118" s="78">
        <v>7.6816503159243141E-2</v>
      </c>
      <c r="H118" s="80">
        <v>0</v>
      </c>
      <c r="I118" s="45"/>
    </row>
    <row r="119" spans="1:9" ht="15" x14ac:dyDescent="0.25">
      <c r="A119" s="77">
        <f t="shared" si="2"/>
        <v>1923</v>
      </c>
      <c r="B119" s="78">
        <v>1.2914591153332362</v>
      </c>
      <c r="D119" s="81"/>
      <c r="E119" s="81"/>
      <c r="F119" s="81"/>
      <c r="G119" s="78">
        <v>7.3651580060164007E-2</v>
      </c>
      <c r="H119" s="80">
        <v>0</v>
      </c>
      <c r="I119" s="45"/>
    </row>
    <row r="120" spans="1:9" ht="15" x14ac:dyDescent="0.25">
      <c r="A120" s="77">
        <f t="shared" si="2"/>
        <v>1924</v>
      </c>
      <c r="B120" s="78">
        <v>1.2786131936761895</v>
      </c>
      <c r="D120" s="81"/>
      <c r="E120" s="81"/>
      <c r="F120" s="81"/>
      <c r="G120" s="78">
        <v>8.1442409155937145E-2</v>
      </c>
      <c r="H120" s="80">
        <v>0</v>
      </c>
      <c r="I120" s="45"/>
    </row>
    <row r="121" spans="1:9" ht="15" x14ac:dyDescent="0.25">
      <c r="A121" s="77">
        <f t="shared" si="2"/>
        <v>1925</v>
      </c>
      <c r="B121" s="78">
        <v>1.2441471557335926</v>
      </c>
      <c r="D121" s="81"/>
      <c r="E121" s="81"/>
      <c r="F121" s="81"/>
      <c r="G121" s="78">
        <v>8.5293654679267958E-2</v>
      </c>
      <c r="H121" s="80">
        <v>0</v>
      </c>
      <c r="I121" s="45"/>
    </row>
    <row r="122" spans="1:9" ht="15" x14ac:dyDescent="0.25">
      <c r="A122" s="77">
        <f t="shared" si="2"/>
        <v>1926</v>
      </c>
      <c r="B122" s="78">
        <v>1.2787816032614028</v>
      </c>
      <c r="C122" s="81"/>
      <c r="D122" s="81"/>
      <c r="E122" s="81"/>
      <c r="F122" s="81"/>
      <c r="G122" s="78">
        <v>7.9660041400807041E-2</v>
      </c>
      <c r="H122" s="80">
        <v>0</v>
      </c>
      <c r="I122" s="45"/>
    </row>
    <row r="123" spans="1:9" ht="15" x14ac:dyDescent="0.25">
      <c r="A123" s="77">
        <f t="shared" si="2"/>
        <v>1927</v>
      </c>
      <c r="B123" s="78">
        <v>1.2096962194793295</v>
      </c>
      <c r="C123" s="81"/>
      <c r="D123" s="81"/>
      <c r="E123" s="81"/>
      <c r="F123" s="81"/>
      <c r="G123" s="78">
        <v>8.1124008152390681E-2</v>
      </c>
      <c r="H123" s="80">
        <v>0</v>
      </c>
      <c r="I123" s="45"/>
    </row>
    <row r="124" spans="1:9" ht="15" x14ac:dyDescent="0.25">
      <c r="A124" s="77">
        <f t="shared" si="2"/>
        <v>1928</v>
      </c>
      <c r="B124" s="78">
        <v>1.2297698929003433</v>
      </c>
      <c r="C124" s="81"/>
      <c r="D124" s="81"/>
      <c r="E124" s="81"/>
      <c r="F124" s="81"/>
      <c r="G124" s="78">
        <v>8.1778247827290179E-2</v>
      </c>
      <c r="H124" s="80">
        <v>0</v>
      </c>
      <c r="I124" s="45"/>
    </row>
    <row r="125" spans="1:9" ht="15" x14ac:dyDescent="0.25">
      <c r="A125" s="77">
        <f t="shared" si="2"/>
        <v>1929</v>
      </c>
      <c r="B125" s="78">
        <v>1.2197699830215558</v>
      </c>
      <c r="C125" s="81"/>
      <c r="D125" s="81"/>
      <c r="E125" s="81"/>
      <c r="F125" s="81"/>
      <c r="G125" s="78">
        <v>8.2094833687487295E-2</v>
      </c>
      <c r="H125" s="80">
        <v>0</v>
      </c>
      <c r="I125" s="45"/>
    </row>
    <row r="126" spans="1:9" ht="15" x14ac:dyDescent="0.25">
      <c r="A126" s="77">
        <f t="shared" si="2"/>
        <v>1930</v>
      </c>
      <c r="B126" s="78">
        <v>1.2214451340065964</v>
      </c>
      <c r="C126" s="78">
        <v>0.45</v>
      </c>
      <c r="D126" s="79">
        <v>-0.3</v>
      </c>
      <c r="E126" s="79"/>
      <c r="F126" s="79"/>
      <c r="G126" s="79">
        <f>0.9*9.94785399114491%</f>
        <v>8.9530685920304193E-2</v>
      </c>
      <c r="H126" s="80">
        <v>0</v>
      </c>
      <c r="I126" s="45"/>
    </row>
    <row r="127" spans="1:9" ht="15" x14ac:dyDescent="0.25">
      <c r="A127" s="77">
        <f t="shared" si="2"/>
        <v>1931</v>
      </c>
      <c r="B127" s="78">
        <v>1.2600399140707041</v>
      </c>
      <c r="C127" s="81"/>
      <c r="D127" s="81"/>
      <c r="E127" s="81"/>
      <c r="F127" s="81"/>
      <c r="G127" s="78">
        <f>0.8*12.9985228951703%</f>
        <v>0.10398818316136241</v>
      </c>
      <c r="H127" s="80">
        <v>0</v>
      </c>
      <c r="I127" s="45"/>
    </row>
    <row r="128" spans="1:9" ht="15" x14ac:dyDescent="0.25">
      <c r="A128" s="77">
        <f t="shared" si="2"/>
        <v>1932</v>
      </c>
      <c r="B128" s="78">
        <v>1.2397809800333035</v>
      </c>
      <c r="C128" s="81"/>
      <c r="D128" s="81"/>
      <c r="E128" s="81"/>
      <c r="F128" s="81"/>
      <c r="G128" s="78">
        <f>0.7*23.5867446393368%</f>
        <v>0.16510721247535759</v>
      </c>
      <c r="H128" s="80">
        <v>0</v>
      </c>
      <c r="I128" s="45"/>
    </row>
    <row r="129" spans="1:9" ht="15" x14ac:dyDescent="0.25">
      <c r="A129" s="77">
        <f t="shared" si="2"/>
        <v>1933</v>
      </c>
      <c r="B129" s="78">
        <v>1.1828877945841239</v>
      </c>
      <c r="C129" s="81"/>
      <c r="D129" s="81"/>
      <c r="E129" s="81"/>
      <c r="F129" s="81"/>
      <c r="G129" s="78">
        <f>0.7*22.1428571428433%</f>
        <v>0.1549999999999031</v>
      </c>
      <c r="H129" s="80">
        <v>0</v>
      </c>
      <c r="I129" s="45"/>
    </row>
    <row r="130" spans="1:9" ht="15" x14ac:dyDescent="0.25">
      <c r="A130" s="77">
        <f t="shared" si="2"/>
        <v>1934</v>
      </c>
      <c r="B130" s="78">
        <v>1.0783562057333924</v>
      </c>
      <c r="C130" s="81"/>
      <c r="D130" s="81"/>
      <c r="E130" s="81"/>
      <c r="F130" s="81"/>
      <c r="G130" s="78">
        <f>0.8*16.4665523155613%</f>
        <v>0.13173241852449041</v>
      </c>
      <c r="H130" s="80">
        <v>0</v>
      </c>
      <c r="I130" s="45"/>
    </row>
    <row r="131" spans="1:9" ht="15" x14ac:dyDescent="0.25">
      <c r="A131" s="77">
        <f t="shared" si="2"/>
        <v>1935</v>
      </c>
      <c r="B131" s="78">
        <v>1.0003113873137299</v>
      </c>
      <c r="C131" s="81"/>
      <c r="D131" s="81"/>
      <c r="E131" s="81"/>
      <c r="F131" s="81"/>
      <c r="G131" s="78">
        <f>0.8*12.5753012047935%</f>
        <v>0.10060240963834802</v>
      </c>
      <c r="H131" s="80">
        <v>0</v>
      </c>
      <c r="I131" s="45"/>
    </row>
    <row r="132" spans="1:9" ht="15" x14ac:dyDescent="0.25">
      <c r="A132" s="77">
        <f t="shared" si="2"/>
        <v>1936</v>
      </c>
      <c r="B132" s="78">
        <v>0.91718483233443848</v>
      </c>
      <c r="C132" s="81"/>
      <c r="D132" s="81"/>
      <c r="E132" s="81"/>
      <c r="F132" s="81"/>
      <c r="G132" s="78">
        <v>9.4414893617348825E-2</v>
      </c>
      <c r="H132" s="80">
        <v>0</v>
      </c>
      <c r="I132" s="45"/>
    </row>
    <row r="133" spans="1:9" ht="15" x14ac:dyDescent="0.25">
      <c r="A133" s="77">
        <f t="shared" si="2"/>
        <v>1937</v>
      </c>
      <c r="B133" s="78">
        <v>0.82435036134440476</v>
      </c>
      <c r="C133" s="81"/>
      <c r="D133" s="81"/>
      <c r="E133" s="81"/>
      <c r="F133" s="81"/>
      <c r="G133" s="78">
        <v>6.4755077658190566E-2</v>
      </c>
      <c r="H133" s="80">
        <v>0</v>
      </c>
      <c r="I133" s="45"/>
    </row>
    <row r="134" spans="1:9" ht="15" x14ac:dyDescent="0.25">
      <c r="A134" s="77">
        <f t="shared" si="2"/>
        <v>1938</v>
      </c>
      <c r="B134" s="78">
        <v>0.77455118294310354</v>
      </c>
      <c r="C134" s="81"/>
      <c r="D134" s="81"/>
      <c r="E134" s="81"/>
      <c r="F134" s="81"/>
      <c r="G134" s="78">
        <v>4.8508430609349076E-2</v>
      </c>
      <c r="H134" s="80">
        <v>0</v>
      </c>
      <c r="I134" s="45"/>
    </row>
    <row r="135" spans="1:9" ht="15" x14ac:dyDescent="0.25">
      <c r="A135" s="77">
        <f t="shared" si="2"/>
        <v>1939</v>
      </c>
      <c r="B135" s="78">
        <v>0.69607007345397409</v>
      </c>
      <c r="C135" s="81"/>
      <c r="D135" s="81"/>
      <c r="E135" s="81"/>
      <c r="F135" s="81"/>
      <c r="G135" s="78">
        <v>2.4969696969700986E-2</v>
      </c>
      <c r="H135" s="80">
        <v>0</v>
      </c>
      <c r="I135" s="45"/>
    </row>
    <row r="136" spans="1:9" ht="15" x14ac:dyDescent="0.25">
      <c r="A136" s="77">
        <f t="shared" si="2"/>
        <v>1940</v>
      </c>
      <c r="B136" s="78">
        <v>0.49954592376766349</v>
      </c>
      <c r="C136" s="78"/>
      <c r="D136" s="79"/>
      <c r="E136" s="79"/>
      <c r="F136" s="79"/>
      <c r="G136" s="79">
        <v>4.1484716157311266E-3</v>
      </c>
      <c r="H136" s="80">
        <v>0</v>
      </c>
      <c r="I136" s="45"/>
    </row>
    <row r="137" spans="1:9" ht="15" x14ac:dyDescent="0.25">
      <c r="A137" s="77">
        <f t="shared" si="2"/>
        <v>1941</v>
      </c>
      <c r="B137" s="78">
        <v>0.31465609468985722</v>
      </c>
      <c r="C137" s="81"/>
      <c r="D137" s="81"/>
      <c r="E137" s="81"/>
      <c r="F137" s="81"/>
      <c r="G137" s="78">
        <v>-1.1073253833069081E-2</v>
      </c>
      <c r="H137" s="80">
        <v>0</v>
      </c>
      <c r="I137" s="45"/>
    </row>
    <row r="138" spans="1:9" ht="15" x14ac:dyDescent="0.25">
      <c r="A138" s="77">
        <f t="shared" si="2"/>
        <v>1942</v>
      </c>
      <c r="B138" s="78">
        <v>0.20414849025370227</v>
      </c>
      <c r="C138" s="81"/>
      <c r="D138" s="81"/>
      <c r="E138" s="81"/>
      <c r="F138" s="81"/>
      <c r="G138" s="78">
        <v>-2.7539370078731259E-3</v>
      </c>
      <c r="H138" s="80">
        <v>0</v>
      </c>
      <c r="I138" s="45"/>
    </row>
    <row r="139" spans="1:9" ht="15" x14ac:dyDescent="0.25">
      <c r="A139" s="77">
        <f t="shared" si="2"/>
        <v>1943</v>
      </c>
      <c r="B139" s="78">
        <v>0.12217363659319563</v>
      </c>
      <c r="C139" s="81"/>
      <c r="D139" s="81"/>
      <c r="E139" s="81"/>
      <c r="F139" s="81"/>
      <c r="G139" s="78">
        <v>2.4591564335292538E-3</v>
      </c>
      <c r="H139" s="80">
        <v>0</v>
      </c>
      <c r="I139" s="45"/>
    </row>
    <row r="140" spans="1:9" ht="15" x14ac:dyDescent="0.25">
      <c r="A140" s="77">
        <f t="shared" si="2"/>
        <v>1944</v>
      </c>
      <c r="B140" s="78">
        <v>5.0118910870904317E-2</v>
      </c>
      <c r="C140" s="81"/>
      <c r="D140" s="81"/>
      <c r="E140" s="81"/>
      <c r="F140" s="81"/>
      <c r="G140" s="78">
        <v>6.6711442785898469E-3</v>
      </c>
      <c r="H140" s="80">
        <v>0</v>
      </c>
      <c r="I140" s="45"/>
    </row>
    <row r="141" spans="1:9" ht="15" x14ac:dyDescent="0.25">
      <c r="A141" s="77">
        <f t="shared" si="2"/>
        <v>1945</v>
      </c>
      <c r="B141" s="78">
        <v>-3.0302608734382893E-2</v>
      </c>
      <c r="C141" s="81"/>
      <c r="D141" s="81"/>
      <c r="E141" s="81"/>
      <c r="F141" s="81"/>
      <c r="G141" s="78">
        <v>1.102879841112047E-2</v>
      </c>
      <c r="H141" s="80">
        <v>0</v>
      </c>
      <c r="I141" s="45"/>
    </row>
    <row r="142" spans="1:9" ht="15" x14ac:dyDescent="0.25">
      <c r="A142" s="77">
        <f t="shared" si="2"/>
        <v>1946</v>
      </c>
      <c r="B142" s="78">
        <v>-9.3637518176377679E-2</v>
      </c>
      <c r="C142" s="81"/>
      <c r="D142" s="81"/>
      <c r="E142" s="81"/>
      <c r="F142" s="81"/>
      <c r="G142" s="78">
        <v>1.5392059553301821E-2</v>
      </c>
      <c r="H142" s="80">
        <v>0</v>
      </c>
      <c r="I142" s="45"/>
    </row>
    <row r="143" spans="1:9" ht="15" x14ac:dyDescent="0.25">
      <c r="A143" s="77">
        <f t="shared" si="2"/>
        <v>1947</v>
      </c>
      <c r="B143" s="78">
        <v>-0.12613278425773539</v>
      </c>
      <c r="C143" s="81"/>
      <c r="D143" s="81"/>
      <c r="E143" s="81"/>
      <c r="F143" s="81"/>
      <c r="G143" s="78">
        <v>3.8406392694079507E-2</v>
      </c>
      <c r="H143" s="80">
        <v>0</v>
      </c>
      <c r="I143" s="45"/>
    </row>
    <row r="144" spans="1:9" ht="15" x14ac:dyDescent="0.25">
      <c r="A144" s="77">
        <f t="shared" si="2"/>
        <v>1948</v>
      </c>
      <c r="B144" s="78">
        <v>-0.13032418642467272</v>
      </c>
      <c r="C144" s="81"/>
      <c r="D144" s="81"/>
      <c r="E144" s="81"/>
      <c r="F144" s="81"/>
      <c r="G144" s="78">
        <v>5.2431660546612587E-2</v>
      </c>
      <c r="H144" s="80">
        <v>0</v>
      </c>
      <c r="I144" s="45"/>
    </row>
    <row r="145" spans="1:9" ht="15" x14ac:dyDescent="0.25">
      <c r="A145" s="77">
        <f t="shared" si="2"/>
        <v>1949</v>
      </c>
      <c r="B145" s="78">
        <v>-8.9489313702482823E-2</v>
      </c>
      <c r="C145" s="81"/>
      <c r="D145" s="81"/>
      <c r="E145" s="81"/>
      <c r="F145" s="81"/>
      <c r="G145" s="78">
        <v>5.9041666666857527E-2</v>
      </c>
      <c r="H145" s="80">
        <v>0</v>
      </c>
      <c r="I145" s="45"/>
    </row>
    <row r="146" spans="1:9" ht="15" x14ac:dyDescent="0.25">
      <c r="A146" s="77">
        <f t="shared" si="2"/>
        <v>1950</v>
      </c>
      <c r="B146" s="78">
        <v>-4.6666518542589096E-2</v>
      </c>
      <c r="C146" s="81">
        <v>3.3305474333594751E-2</v>
      </c>
      <c r="D146" s="79">
        <v>-0.19553478589274237</v>
      </c>
      <c r="E146" s="79"/>
      <c r="F146" s="79"/>
      <c r="G146" s="79">
        <v>5.1837078651851665E-2</v>
      </c>
      <c r="H146" s="80">
        <v>0</v>
      </c>
      <c r="I146" s="45"/>
    </row>
    <row r="147" spans="1:9" ht="15" x14ac:dyDescent="0.25">
      <c r="A147" s="77">
        <f t="shared" si="2"/>
        <v>1951</v>
      </c>
      <c r="B147" s="78">
        <v>-4.3944796837637752E-2</v>
      </c>
      <c r="D147" s="78">
        <v>-0.15837649817336247</v>
      </c>
      <c r="E147" s="81"/>
      <c r="F147" s="81"/>
      <c r="G147" s="78">
        <v>4.5116883117053315E-2</v>
      </c>
      <c r="H147" s="80">
        <v>0</v>
      </c>
      <c r="I147" s="45"/>
    </row>
    <row r="148" spans="1:9" ht="15" x14ac:dyDescent="0.25">
      <c r="A148" s="77">
        <f t="shared" si="2"/>
        <v>1952</v>
      </c>
      <c r="B148" s="78">
        <v>-4.6415660216186559E-2</v>
      </c>
      <c r="D148" s="78">
        <v>-0.11958120072726887</v>
      </c>
      <c r="E148" s="81"/>
      <c r="F148" s="81"/>
      <c r="G148" s="78">
        <v>4.6047473200600327E-2</v>
      </c>
      <c r="H148" s="80">
        <v>0</v>
      </c>
      <c r="I148" s="45"/>
    </row>
    <row r="149" spans="1:9" ht="15" x14ac:dyDescent="0.25">
      <c r="A149" s="77">
        <f t="shared" si="2"/>
        <v>1953</v>
      </c>
      <c r="B149" s="78">
        <v>-3.0988469541162331E-2</v>
      </c>
      <c r="D149" s="78">
        <v>-7.9943749198828823E-2</v>
      </c>
      <c r="E149" s="81"/>
      <c r="F149" s="81"/>
      <c r="G149" s="78">
        <v>4.7292392566664163E-2</v>
      </c>
      <c r="H149" s="80">
        <v>0</v>
      </c>
      <c r="I149" s="45"/>
    </row>
    <row r="150" spans="1:9" ht="15" x14ac:dyDescent="0.25">
      <c r="A150" s="77">
        <f t="shared" si="2"/>
        <v>1954</v>
      </c>
      <c r="B150" s="78">
        <v>4.0823499932821031E-3</v>
      </c>
      <c r="D150" s="78">
        <v>-4.7161263705988263E-2</v>
      </c>
      <c r="E150" s="81"/>
      <c r="F150" s="81"/>
      <c r="G150" s="78">
        <v>4.788763066180856E-2</v>
      </c>
      <c r="H150" s="80">
        <v>0</v>
      </c>
      <c r="I150" s="45"/>
    </row>
    <row r="151" spans="1:9" ht="15" x14ac:dyDescent="0.25">
      <c r="A151" s="77">
        <f t="shared" si="2"/>
        <v>1955</v>
      </c>
      <c r="B151" s="78">
        <v>2.7057782193093811E-2</v>
      </c>
      <c r="C151" s="81"/>
      <c r="D151" s="78">
        <v>-2.8972077895016223E-2</v>
      </c>
      <c r="E151" s="78">
        <v>2.1291575354831265E-2</v>
      </c>
      <c r="F151" s="81"/>
      <c r="G151" s="78">
        <v>4.3155455508437912E-2</v>
      </c>
      <c r="H151" s="80">
        <v>0</v>
      </c>
      <c r="I151" s="45"/>
    </row>
    <row r="152" spans="1:9" ht="15" x14ac:dyDescent="0.25">
      <c r="A152" s="77">
        <f t="shared" si="2"/>
        <v>1956</v>
      </c>
      <c r="B152" s="78">
        <v>3.0044538931736628E-2</v>
      </c>
      <c r="C152" s="81"/>
      <c r="D152" s="78">
        <v>-1.0093243583188926E-2</v>
      </c>
      <c r="E152" s="78">
        <v>9.8581342806602339E-3</v>
      </c>
      <c r="F152" s="81"/>
      <c r="G152" s="78">
        <v>4.5929159391445082E-2</v>
      </c>
      <c r="H152" s="80">
        <v>0</v>
      </c>
      <c r="I152" s="45"/>
    </row>
    <row r="153" spans="1:9" ht="15" x14ac:dyDescent="0.25">
      <c r="A153" s="77">
        <f t="shared" si="2"/>
        <v>1957</v>
      </c>
      <c r="B153" s="78">
        <v>4.2365025506941913E-2</v>
      </c>
      <c r="C153" s="81"/>
      <c r="D153" s="78">
        <v>1.5840347315379876E-2</v>
      </c>
      <c r="E153" s="78">
        <v>-1.5000399434727241E-2</v>
      </c>
      <c r="F153" s="81"/>
      <c r="G153" s="78">
        <v>5.4304959465954886E-2</v>
      </c>
      <c r="H153" s="80">
        <v>0</v>
      </c>
      <c r="I153" s="45"/>
    </row>
    <row r="154" spans="1:9" ht="15" x14ac:dyDescent="0.25">
      <c r="A154" s="77">
        <f t="shared" si="2"/>
        <v>1958</v>
      </c>
      <c r="B154" s="78">
        <v>5.6887641374361593E-2</v>
      </c>
      <c r="C154" s="81"/>
      <c r="D154" s="78">
        <v>4.0322972038282098E-2</v>
      </c>
      <c r="E154" s="78">
        <v>-1.8957131727331242E-2</v>
      </c>
      <c r="F154" s="81"/>
      <c r="G154" s="78">
        <v>6.2051707779718655E-2</v>
      </c>
      <c r="H154" s="80">
        <v>0</v>
      </c>
      <c r="I154" s="45"/>
    </row>
    <row r="155" spans="1:9" ht="15" x14ac:dyDescent="0.25">
      <c r="A155" s="77">
        <f t="shared" si="2"/>
        <v>1959</v>
      </c>
      <c r="B155" s="78">
        <v>5.8025825212132447E-2</v>
      </c>
      <c r="C155" s="81"/>
      <c r="D155" s="78">
        <v>5.3706300404299891E-2</v>
      </c>
      <c r="E155" s="78">
        <v>-5.3830941095337282E-3</v>
      </c>
      <c r="F155" s="81"/>
      <c r="G155" s="78">
        <v>5.7407528285307423E-2</v>
      </c>
      <c r="H155" s="80">
        <v>0</v>
      </c>
      <c r="I155" s="45"/>
    </row>
    <row r="156" spans="1:9" ht="15" x14ac:dyDescent="0.25">
      <c r="A156" s="77">
        <f t="shared" si="2"/>
        <v>1960</v>
      </c>
      <c r="B156" s="78">
        <v>4.5572759187957126E-2</v>
      </c>
      <c r="C156" s="78"/>
      <c r="D156" s="79">
        <v>6.2068763784962358E-2</v>
      </c>
      <c r="E156" s="79">
        <v>3.923242111215283E-3</v>
      </c>
      <c r="F156" s="79"/>
      <c r="G156" s="79">
        <v>5.6631589914421798E-2</v>
      </c>
      <c r="H156" s="80">
        <v>0</v>
      </c>
      <c r="I156" s="45"/>
    </row>
    <row r="157" spans="1:9" ht="15" x14ac:dyDescent="0.25">
      <c r="A157" s="77">
        <f t="shared" si="2"/>
        <v>1961</v>
      </c>
      <c r="B157" s="78">
        <v>4.2086733546766633E-2</v>
      </c>
      <c r="C157" s="81"/>
      <c r="D157" s="78">
        <v>6.8851455776327355E-2</v>
      </c>
      <c r="E157" s="78">
        <v>-4.3347691060286464E-3</v>
      </c>
      <c r="F157" s="81"/>
      <c r="G157" s="78">
        <v>5.9590707964647049E-2</v>
      </c>
      <c r="H157" s="80">
        <v>0</v>
      </c>
      <c r="I157" s="45"/>
    </row>
    <row r="158" spans="1:9" ht="15" x14ac:dyDescent="0.25">
      <c r="A158" s="77">
        <f t="shared" si="2"/>
        <v>1962</v>
      </c>
      <c r="B158" s="78">
        <v>4.6763445145694596E-2</v>
      </c>
      <c r="C158" s="81"/>
      <c r="D158" s="78">
        <v>6.7056003705299433E-2</v>
      </c>
      <c r="E158" s="78">
        <v>-1.681953423115318E-2</v>
      </c>
      <c r="F158" s="81"/>
      <c r="G158" s="78">
        <v>6.1221038864067434E-2</v>
      </c>
      <c r="H158" s="80">
        <v>0</v>
      </c>
      <c r="I158" s="45"/>
    </row>
    <row r="159" spans="1:9" ht="15" x14ac:dyDescent="0.25">
      <c r="A159" s="77">
        <f t="shared" si="2"/>
        <v>1963</v>
      </c>
      <c r="B159" s="78">
        <v>5.1346516591341027E-2</v>
      </c>
      <c r="C159" s="81"/>
      <c r="D159" s="78">
        <v>6.6356622294105924E-2</v>
      </c>
      <c r="E159" s="78">
        <v>-2.5556537291184265E-2</v>
      </c>
      <c r="F159" s="81"/>
      <c r="G159" s="78">
        <v>6.3258030356524539E-2</v>
      </c>
      <c r="H159" s="80">
        <v>0</v>
      </c>
      <c r="I159" s="45"/>
    </row>
    <row r="160" spans="1:9" ht="15" x14ac:dyDescent="0.25">
      <c r="A160" s="77">
        <f t="shared" si="2"/>
        <v>1964</v>
      </c>
      <c r="B160" s="78">
        <v>5.4025240925707534E-2</v>
      </c>
      <c r="C160" s="81"/>
      <c r="D160" s="78">
        <v>6.4933703215599423E-2</v>
      </c>
      <c r="E160" s="78">
        <v>-3.2478800232617677E-2</v>
      </c>
      <c r="F160" s="81"/>
      <c r="G160" s="78">
        <v>6.0317277658958654E-2</v>
      </c>
      <c r="H160" s="80">
        <v>0</v>
      </c>
      <c r="I160" s="45"/>
    </row>
    <row r="161" spans="1:9" ht="15" x14ac:dyDescent="0.25">
      <c r="A161" s="77">
        <f t="shared" si="2"/>
        <v>1965</v>
      </c>
      <c r="B161" s="78">
        <v>5.4120268932676296E-2</v>
      </c>
      <c r="C161" s="81"/>
      <c r="D161" s="78">
        <v>5.5978276703410934E-2</v>
      </c>
      <c r="E161" s="78">
        <v>-2.8890924009835835E-2</v>
      </c>
      <c r="F161" s="81"/>
      <c r="G161" s="78">
        <v>6.3258367408810426E-2</v>
      </c>
      <c r="H161" s="80">
        <v>0</v>
      </c>
      <c r="I161" s="45"/>
    </row>
    <row r="162" spans="1:9" ht="15" x14ac:dyDescent="0.25">
      <c r="A162" s="77">
        <f t="shared" si="2"/>
        <v>1966</v>
      </c>
      <c r="B162" s="78">
        <v>5.426832684716066E-2</v>
      </c>
      <c r="C162" s="81"/>
      <c r="D162" s="78">
        <v>5.1770782362312591E-2</v>
      </c>
      <c r="E162" s="78">
        <v>-1.5567742087960466E-2</v>
      </c>
      <c r="F162" s="81"/>
      <c r="G162" s="78">
        <v>6.7258579963814194E-2</v>
      </c>
      <c r="H162" s="80">
        <v>0</v>
      </c>
      <c r="I162" s="45"/>
    </row>
    <row r="163" spans="1:9" ht="15" x14ac:dyDescent="0.25">
      <c r="A163" s="77">
        <f t="shared" si="2"/>
        <v>1967</v>
      </c>
      <c r="B163" s="78">
        <v>5.1877961343120754E-2</v>
      </c>
      <c r="C163" s="81"/>
      <c r="D163" s="78">
        <v>6.7259996441863798E-2</v>
      </c>
      <c r="E163" s="78">
        <v>-8.5315832229150464E-3</v>
      </c>
      <c r="F163" s="81"/>
      <c r="G163" s="78">
        <v>6.1299657984678714E-2</v>
      </c>
      <c r="H163" s="80">
        <v>0</v>
      </c>
      <c r="I163" s="45"/>
    </row>
    <row r="164" spans="1:9" ht="15" x14ac:dyDescent="0.25">
      <c r="A164" s="77">
        <f t="shared" si="2"/>
        <v>1968</v>
      </c>
      <c r="B164" s="78">
        <v>4.3989378204967858E-2</v>
      </c>
      <c r="C164" s="81"/>
      <c r="D164" s="78">
        <v>8.464544119449896E-2</v>
      </c>
      <c r="E164" s="78">
        <v>-2.5867059620480908E-3</v>
      </c>
      <c r="F164" s="81"/>
      <c r="G164" s="78">
        <v>5.4222449224811654E-2</v>
      </c>
      <c r="H164" s="80">
        <v>0</v>
      </c>
      <c r="I164" s="45"/>
    </row>
    <row r="165" spans="1:9" ht="15" x14ac:dyDescent="0.25">
      <c r="A165" s="77">
        <f t="shared" si="2"/>
        <v>1969</v>
      </c>
      <c r="B165" s="78">
        <v>4.6308585384723613E-2</v>
      </c>
      <c r="C165" s="81"/>
      <c r="D165" s="78">
        <v>8.7255671122743614E-2</v>
      </c>
      <c r="E165" s="78">
        <v>1.4267039283431496E-2</v>
      </c>
      <c r="F165" s="81"/>
      <c r="G165" s="78">
        <v>5.4371317398663854E-2</v>
      </c>
      <c r="H165" s="80">
        <v>0</v>
      </c>
      <c r="I165" s="45"/>
    </row>
    <row r="166" spans="1:9" ht="15" x14ac:dyDescent="0.25">
      <c r="A166" s="77">
        <f t="shared" si="2"/>
        <v>1970</v>
      </c>
      <c r="B166" s="78">
        <v>5.7451661758717673E-2</v>
      </c>
      <c r="C166" s="78">
        <v>0.11159733959804317</v>
      </c>
      <c r="D166" s="79">
        <v>8.1269054057648019E-2</v>
      </c>
      <c r="E166" s="79">
        <v>3.182504384907537E-2</v>
      </c>
      <c r="F166" s="79"/>
      <c r="G166" s="79">
        <v>5.6249867035364415E-2</v>
      </c>
      <c r="H166" s="80">
        <v>0</v>
      </c>
      <c r="I166" s="45"/>
    </row>
    <row r="167" spans="1:9" ht="15" x14ac:dyDescent="0.25">
      <c r="A167" s="77">
        <f t="shared" si="2"/>
        <v>1971</v>
      </c>
      <c r="B167" s="78">
        <v>7.3002472291819137E-2</v>
      </c>
      <c r="C167" s="83">
        <v>0.13151860955168845</v>
      </c>
      <c r="D167" s="78">
        <v>7.392995927459621E-2</v>
      </c>
      <c r="E167" s="78">
        <v>4.8899022849162276E-2</v>
      </c>
      <c r="F167" s="81"/>
      <c r="G167" s="78">
        <v>4.7188790560541566E-2</v>
      </c>
      <c r="H167" s="80">
        <v>0</v>
      </c>
      <c r="I167" s="45"/>
    </row>
    <row r="168" spans="1:9" ht="15" x14ac:dyDescent="0.25">
      <c r="A168" s="77">
        <f t="shared" si="2"/>
        <v>1972</v>
      </c>
      <c r="B168" s="78">
        <v>9.6768896320071615E-2</v>
      </c>
      <c r="C168" s="83">
        <v>0.14745043599570926</v>
      </c>
      <c r="D168" s="78">
        <v>6.6727186288017173E-2</v>
      </c>
      <c r="E168" s="78">
        <v>6.3160161437326584E-2</v>
      </c>
      <c r="F168" s="81"/>
      <c r="G168" s="78">
        <v>3.8196794300980511E-2</v>
      </c>
      <c r="H168" s="80">
        <v>0</v>
      </c>
      <c r="I168" s="45"/>
    </row>
    <row r="169" spans="1:9" ht="15" x14ac:dyDescent="0.25">
      <c r="A169" s="77">
        <f t="shared" si="2"/>
        <v>1973</v>
      </c>
      <c r="B169" s="78">
        <v>0.10167662312534569</v>
      </c>
      <c r="C169" s="83">
        <v>0.14696366404209094</v>
      </c>
      <c r="D169" s="78">
        <v>6.3628796006449523E-2</v>
      </c>
      <c r="E169" s="78">
        <v>5.9682739013471209E-2</v>
      </c>
      <c r="F169" s="81"/>
      <c r="G169" s="78">
        <v>3.8419252187752523E-2</v>
      </c>
      <c r="H169" s="80">
        <v>0</v>
      </c>
      <c r="I169" s="45"/>
    </row>
    <row r="170" spans="1:9" ht="15" x14ac:dyDescent="0.25">
      <c r="A170" s="77">
        <f t="shared" si="2"/>
        <v>1974</v>
      </c>
      <c r="B170" s="78">
        <v>8.2151559291363724E-2</v>
      </c>
      <c r="C170" s="78">
        <v>0.13017398913757336</v>
      </c>
      <c r="D170" s="78">
        <v>7.1804616350529996E-2</v>
      </c>
      <c r="E170" s="78">
        <v>4.6437905340773272E-2</v>
      </c>
      <c r="F170" s="81"/>
      <c r="G170" s="78">
        <v>4.4205285756476968E-2</v>
      </c>
      <c r="H170" s="80">
        <v>0</v>
      </c>
      <c r="I170" s="45"/>
    </row>
    <row r="171" spans="1:9" ht="15" x14ac:dyDescent="0.25">
      <c r="A171" s="77">
        <f t="shared" ref="A171:A205" si="3">A170+1</f>
        <v>1975</v>
      </c>
      <c r="B171" s="78">
        <v>5.6106143034005004E-2</v>
      </c>
      <c r="C171" s="78">
        <v>0.14356123618114486</v>
      </c>
      <c r="D171" s="78">
        <v>8.678149163855392E-2</v>
      </c>
      <c r="E171" s="78">
        <v>3.7308629200700404E-2</v>
      </c>
      <c r="F171" s="81"/>
      <c r="G171" s="78">
        <v>5.2221073668285663E-2</v>
      </c>
      <c r="H171" s="80">
        <v>0</v>
      </c>
      <c r="I171" s="45"/>
    </row>
    <row r="172" spans="1:9" ht="15" x14ac:dyDescent="0.25">
      <c r="A172" s="77">
        <f t="shared" si="3"/>
        <v>1976</v>
      </c>
      <c r="B172" s="78">
        <v>4.3366319624117224E-2</v>
      </c>
      <c r="C172" s="78">
        <v>0.15487909183789636</v>
      </c>
      <c r="D172" s="78">
        <v>9.1013871222087733E-2</v>
      </c>
      <c r="E172" s="78">
        <v>3.557024223092245E-2</v>
      </c>
      <c r="F172" s="81"/>
      <c r="G172" s="78">
        <v>6.4502415159845242E-2</v>
      </c>
      <c r="H172" s="80">
        <v>0</v>
      </c>
      <c r="I172" s="45"/>
    </row>
    <row r="173" spans="1:9" ht="15" x14ac:dyDescent="0.25">
      <c r="A173" s="77">
        <f t="shared" si="3"/>
        <v>1977</v>
      </c>
      <c r="B173" s="78">
        <v>3.7429585866122807E-2</v>
      </c>
      <c r="C173" s="78">
        <v>0.15893653298798679</v>
      </c>
      <c r="D173" s="78">
        <v>8.7826701572698118E-2</v>
      </c>
      <c r="E173" s="78">
        <v>4.7412471128910325E-2</v>
      </c>
      <c r="F173" s="81"/>
      <c r="G173" s="78">
        <v>6.7231611719665949E-2</v>
      </c>
      <c r="H173" s="80">
        <v>0</v>
      </c>
      <c r="I173" s="45"/>
    </row>
    <row r="174" spans="1:9" ht="15" x14ac:dyDescent="0.25">
      <c r="A174" s="77">
        <f t="shared" si="3"/>
        <v>1978</v>
      </c>
      <c r="B174" s="78">
        <v>3.8455276565490283E-2</v>
      </c>
      <c r="C174" s="78">
        <v>0.1443024252081907</v>
      </c>
      <c r="D174" s="78">
        <v>8.2013585142298812E-2</v>
      </c>
      <c r="E174" s="78">
        <v>5.9270190055737075E-2</v>
      </c>
      <c r="F174" s="81"/>
      <c r="G174" s="78">
        <v>6.2905069215342058E-2</v>
      </c>
      <c r="H174" s="80">
        <v>0</v>
      </c>
      <c r="I174" s="45"/>
    </row>
    <row r="175" spans="1:9" ht="15" x14ac:dyDescent="0.25">
      <c r="A175" s="77">
        <f t="shared" si="3"/>
        <v>1979</v>
      </c>
      <c r="B175" s="78">
        <v>3.7517877290268183E-2</v>
      </c>
      <c r="C175" s="78">
        <v>0.14455975202217175</v>
      </c>
      <c r="D175" s="78">
        <v>6.9291668291394687E-2</v>
      </c>
      <c r="E175" s="78">
        <v>5.4206886833709639E-2</v>
      </c>
      <c r="F175" s="81"/>
      <c r="G175" s="78">
        <v>7.0414776265386003E-2</v>
      </c>
      <c r="H175" s="80">
        <v>0</v>
      </c>
      <c r="I175" s="45"/>
    </row>
    <row r="176" spans="1:9" ht="15" x14ac:dyDescent="0.25">
      <c r="A176" s="77">
        <f t="shared" si="3"/>
        <v>1980</v>
      </c>
      <c r="B176" s="78">
        <v>3.8742857628539039E-2</v>
      </c>
      <c r="C176" s="78">
        <v>0.18176399635053883</v>
      </c>
      <c r="D176" s="79">
        <v>5.1195566781806486E-2</v>
      </c>
      <c r="E176" s="79">
        <v>4.2351710988901455E-2</v>
      </c>
      <c r="F176" s="79"/>
      <c r="G176" s="79">
        <v>8.0959700016436195E-2</v>
      </c>
      <c r="H176" s="80">
        <v>0</v>
      </c>
      <c r="I176" s="45"/>
    </row>
    <row r="177" spans="1:9" ht="15" x14ac:dyDescent="0.25">
      <c r="A177" s="77">
        <f t="shared" si="3"/>
        <v>1981</v>
      </c>
      <c r="B177" s="78">
        <v>5.1637959886944723E-2</v>
      </c>
      <c r="C177" s="78">
        <v>0.1927365548629863</v>
      </c>
      <c r="D177" s="78">
        <v>4.2425989937111538E-2</v>
      </c>
      <c r="E177" s="78">
        <v>4.1427939866827482E-2</v>
      </c>
      <c r="F177" s="81"/>
      <c r="G177" s="78">
        <v>8.3576834061830252E-2</v>
      </c>
      <c r="H177" s="80">
        <v>0</v>
      </c>
      <c r="I177" s="45"/>
    </row>
    <row r="178" spans="1:9" ht="15" x14ac:dyDescent="0.25">
      <c r="A178" s="77">
        <f t="shared" si="3"/>
        <v>1982</v>
      </c>
      <c r="B178" s="78">
        <v>6.2734018862182203E-2</v>
      </c>
      <c r="C178" s="78">
        <v>0.18231635429706147</v>
      </c>
      <c r="D178" s="78">
        <v>4.3210369951601373E-2</v>
      </c>
      <c r="E178" s="78">
        <v>4.4250231268142211E-2</v>
      </c>
      <c r="F178" s="78">
        <v>5.2657243778778291E-2</v>
      </c>
      <c r="G178" s="78">
        <v>6.9174764117723941E-2</v>
      </c>
      <c r="H178" s="80">
        <v>0</v>
      </c>
      <c r="I178" s="45"/>
    </row>
    <row r="179" spans="1:9" ht="15" x14ac:dyDescent="0.25">
      <c r="A179" s="77">
        <f t="shared" si="3"/>
        <v>1983</v>
      </c>
      <c r="B179" s="78">
        <v>6.5799437171881595E-2</v>
      </c>
      <c r="C179" s="78">
        <v>0.18846694591916041</v>
      </c>
      <c r="D179" s="78">
        <v>4.8607519981827461E-2</v>
      </c>
      <c r="E179" s="78">
        <v>4.9963458251567817E-2</v>
      </c>
      <c r="F179" s="78">
        <v>6.3264362514286521E-2</v>
      </c>
      <c r="G179" s="78">
        <v>5.6116810978532342E-2</v>
      </c>
      <c r="H179" s="80">
        <v>0</v>
      </c>
      <c r="I179" s="45"/>
    </row>
    <row r="180" spans="1:9" ht="15" x14ac:dyDescent="0.25">
      <c r="A180" s="77">
        <f t="shared" si="3"/>
        <v>1984</v>
      </c>
      <c r="B180" s="78">
        <v>6.430850764312461E-2</v>
      </c>
      <c r="C180" s="78">
        <v>0.15705616584668247</v>
      </c>
      <c r="D180" s="78">
        <v>6.7400325396376928E-2</v>
      </c>
      <c r="E180" s="78">
        <v>6.6768587012474401E-2</v>
      </c>
      <c r="F180" s="78">
        <v>6.4164891419547759E-2</v>
      </c>
      <c r="G180" s="78">
        <v>3.8475754936136627E-2</v>
      </c>
      <c r="H180" s="80">
        <v>0</v>
      </c>
      <c r="I180" s="45"/>
    </row>
    <row r="181" spans="1:9" ht="15" x14ac:dyDescent="0.25">
      <c r="A181" s="77">
        <f t="shared" si="3"/>
        <v>1985</v>
      </c>
      <c r="B181" s="78">
        <v>5.8379023424294726E-2</v>
      </c>
      <c r="C181" s="78">
        <v>9.8965773277692307E-2</v>
      </c>
      <c r="D181" s="78">
        <v>7.8017782355377152E-2</v>
      </c>
      <c r="E181" s="78">
        <v>8.4699585443557671E-2</v>
      </c>
      <c r="F181" s="78">
        <v>4.6296782847705074E-2</v>
      </c>
      <c r="G181" s="78">
        <v>2.1310189457649984E-2</v>
      </c>
      <c r="H181" s="80">
        <v>0</v>
      </c>
      <c r="I181" s="45"/>
    </row>
    <row r="182" spans="1:9" ht="15" x14ac:dyDescent="0.25">
      <c r="A182" s="77">
        <f t="shared" si="3"/>
        <v>1986</v>
      </c>
      <c r="B182" s="78">
        <v>5.1559726962349353E-2</v>
      </c>
      <c r="C182" s="78">
        <v>6.3340577876592752E-2</v>
      </c>
      <c r="D182" s="78">
        <v>8.8792186414062779E-2</v>
      </c>
      <c r="E182" s="78">
        <v>0.11584385238840787</v>
      </c>
      <c r="F182" s="78">
        <v>1.5213606955540391E-2</v>
      </c>
      <c r="G182" s="78">
        <v>8.2235850527565043E-3</v>
      </c>
      <c r="H182" s="80">
        <v>0</v>
      </c>
      <c r="I182" s="45"/>
    </row>
    <row r="183" spans="1:9" ht="15" x14ac:dyDescent="0.25">
      <c r="A183" s="77">
        <f t="shared" si="3"/>
        <v>1987</v>
      </c>
      <c r="B183" s="78">
        <v>7.7330596218152844E-2</v>
      </c>
      <c r="C183" s="78">
        <v>6.2723061880306394E-2</v>
      </c>
      <c r="D183" s="78">
        <v>0.12537575725082395</v>
      </c>
      <c r="E183" s="78">
        <v>0.15533477275541011</v>
      </c>
      <c r="F183" s="78">
        <v>-1.3615717791585996E-2</v>
      </c>
      <c r="G183" s="78">
        <v>-6.9974752379103802E-3</v>
      </c>
      <c r="H183" s="80">
        <v>0</v>
      </c>
      <c r="I183" s="45"/>
    </row>
    <row r="184" spans="1:9" ht="15" x14ac:dyDescent="0.25">
      <c r="A184" s="77">
        <f t="shared" si="3"/>
        <v>1988</v>
      </c>
      <c r="B184" s="78">
        <v>0.10077227179880968</v>
      </c>
      <c r="C184" s="78">
        <v>4.4019555884483884E-2</v>
      </c>
      <c r="D184" s="78">
        <v>0.16837630157214453</v>
      </c>
      <c r="E184" s="78">
        <v>0.19557120611828829</v>
      </c>
      <c r="F184" s="78">
        <v>-2.5501647330776631E-2</v>
      </c>
      <c r="G184" s="78">
        <v>-1.8436150798923742E-2</v>
      </c>
      <c r="H184" s="80">
        <v>0</v>
      </c>
      <c r="I184" s="45"/>
    </row>
    <row r="185" spans="1:9" ht="15" x14ac:dyDescent="0.25">
      <c r="A185" s="77">
        <f t="shared" si="3"/>
        <v>1989</v>
      </c>
      <c r="B185" s="78">
        <v>0.10194965566419048</v>
      </c>
      <c r="C185" s="78">
        <v>-8.242475547330215E-3</v>
      </c>
      <c r="D185" s="78">
        <v>0.20425412742629756</v>
      </c>
      <c r="E185" s="78">
        <v>0.17628403039923018</v>
      </c>
      <c r="F185" s="78">
        <v>-2.8881713558066475E-2</v>
      </c>
      <c r="G185" s="78">
        <v>-3.5115637154445982E-2</v>
      </c>
      <c r="H185" s="80">
        <v>0</v>
      </c>
      <c r="I185" s="45"/>
    </row>
    <row r="186" spans="1:9" ht="15" x14ac:dyDescent="0.25">
      <c r="A186" s="77">
        <f t="shared" si="3"/>
        <v>1990</v>
      </c>
      <c r="B186" s="78">
        <v>4.5450829147345974E-2</v>
      </c>
      <c r="C186" s="78">
        <v>-2.4583161936777065E-2</v>
      </c>
      <c r="D186" s="79">
        <v>0.22419374112693069</v>
      </c>
      <c r="E186" s="79">
        <v>0.13287104139300518</v>
      </c>
      <c r="F186" s="79">
        <v>-5.6136798452732107E-3</v>
      </c>
      <c r="G186" s="79">
        <v>-3.9790512499716171E-2</v>
      </c>
      <c r="H186" s="80">
        <v>0</v>
      </c>
      <c r="I186" s="45"/>
    </row>
    <row r="187" spans="1:9" ht="15" x14ac:dyDescent="0.25">
      <c r="A187" s="77">
        <f t="shared" si="3"/>
        <v>1991</v>
      </c>
      <c r="B187" s="78">
        <v>-3.5630921229601693E-3</v>
      </c>
      <c r="C187" s="83">
        <v>-2.6041602232796977E-2</v>
      </c>
      <c r="D187" s="78">
        <v>0.19411793032993541</v>
      </c>
      <c r="E187" s="78">
        <v>0.13521741575323026</v>
      </c>
      <c r="F187" s="78">
        <v>3.5574605392718353E-2</v>
      </c>
      <c r="G187" s="78">
        <v>-3.9907541312355362E-2</v>
      </c>
      <c r="H187" s="80">
        <v>0</v>
      </c>
      <c r="I187" s="45"/>
    </row>
    <row r="188" spans="1:9" ht="15" x14ac:dyDescent="0.25">
      <c r="A188" s="77">
        <f t="shared" si="3"/>
        <v>1992</v>
      </c>
      <c r="B188" s="78">
        <v>9.5801490835478939E-3</v>
      </c>
      <c r="C188" s="83">
        <v>-2.1822804748084984E-2</v>
      </c>
      <c r="D188" s="78">
        <v>0.16862426568346081</v>
      </c>
      <c r="E188" s="78">
        <v>0.16147252022054306</v>
      </c>
      <c r="F188" s="78">
        <v>9.3948329049139568E-3</v>
      </c>
      <c r="G188" s="78">
        <v>-6.0005182100836475E-2</v>
      </c>
      <c r="H188" s="80">
        <v>0</v>
      </c>
      <c r="I188" s="45"/>
    </row>
    <row r="189" spans="1:9" ht="15" x14ac:dyDescent="0.25">
      <c r="A189" s="77">
        <f t="shared" si="3"/>
        <v>1993</v>
      </c>
      <c r="B189" s="78">
        <v>2.7221398455266697E-2</v>
      </c>
      <c r="C189" s="78">
        <v>-9.6351386794301733E-3</v>
      </c>
      <c r="D189" s="78">
        <v>0.14443679828638437</v>
      </c>
      <c r="E189" s="78">
        <v>0.1912369475835955</v>
      </c>
      <c r="F189" s="78">
        <v>-5.0293067574253836E-2</v>
      </c>
      <c r="G189" s="78">
        <v>-6.7124139848519809E-2</v>
      </c>
      <c r="H189" s="80">
        <v>0</v>
      </c>
      <c r="I189" s="45"/>
    </row>
    <row r="190" spans="1:9" ht="15" x14ac:dyDescent="0.25">
      <c r="A190" s="77">
        <f t="shared" si="3"/>
        <v>1994</v>
      </c>
      <c r="B190" s="78">
        <v>2.749817106007765E-2</v>
      </c>
      <c r="C190" s="78">
        <v>2.4989038153180137E-2</v>
      </c>
      <c r="D190" s="78">
        <v>0.11906167722444747</v>
      </c>
      <c r="E190" s="78">
        <v>0.1970309670981541</v>
      </c>
      <c r="F190" s="78">
        <v>-7.3382966285826731E-2</v>
      </c>
      <c r="G190" s="78">
        <v>-5.3019608481846822E-2</v>
      </c>
      <c r="H190" s="80">
        <v>0</v>
      </c>
      <c r="I190" s="45"/>
    </row>
    <row r="191" spans="1:9" ht="15" x14ac:dyDescent="0.25">
      <c r="A191" s="77">
        <f t="shared" si="3"/>
        <v>1995</v>
      </c>
      <c r="B191" s="78">
        <v>-1.0375066076668316E-2</v>
      </c>
      <c r="C191" s="78">
        <v>8.7438761392307413E-2</v>
      </c>
      <c r="D191" s="78">
        <v>8.5963746527619123E-2</v>
      </c>
      <c r="E191" s="78">
        <v>0.19929744200610475</v>
      </c>
      <c r="F191" s="78">
        <v>-8.6846975635587825E-2</v>
      </c>
      <c r="G191" s="78">
        <v>-5.7900146616276169E-2</v>
      </c>
      <c r="H191" s="80">
        <v>0</v>
      </c>
      <c r="I191" s="45"/>
    </row>
    <row r="192" spans="1:9" ht="15" x14ac:dyDescent="0.25">
      <c r="A192" s="77">
        <f t="shared" si="3"/>
        <v>1996</v>
      </c>
      <c r="B192" s="78">
        <v>-6.1700012588525539E-2</v>
      </c>
      <c r="C192" s="78">
        <v>0.11782586244097275</v>
      </c>
      <c r="D192" s="78">
        <v>5.6703179948856229E-2</v>
      </c>
      <c r="E192" s="78">
        <v>0.22295192338549277</v>
      </c>
      <c r="F192" s="78">
        <v>-9.2453262213904874E-2</v>
      </c>
      <c r="G192" s="78">
        <v>-6.2820245238723579E-2</v>
      </c>
      <c r="H192" s="80">
        <v>0</v>
      </c>
      <c r="I192" s="45"/>
    </row>
    <row r="193" spans="1:9" ht="15" x14ac:dyDescent="0.25">
      <c r="A193" s="77">
        <f t="shared" si="3"/>
        <v>1997</v>
      </c>
      <c r="B193" s="78">
        <v>-7.6748019970194245E-2</v>
      </c>
      <c r="C193" s="78">
        <v>0.13897299607783481</v>
      </c>
      <c r="D193" s="78">
        <v>4.8466718355967074E-2</v>
      </c>
      <c r="E193" s="78">
        <v>0.26822679853384546</v>
      </c>
      <c r="F193" s="78">
        <v>-7.1164084147887996E-2</v>
      </c>
      <c r="G193" s="78">
        <v>-7.3394937943595473E-2</v>
      </c>
      <c r="H193" s="80">
        <v>0</v>
      </c>
      <c r="I193" s="45"/>
    </row>
    <row r="194" spans="1:9" ht="15" x14ac:dyDescent="0.25">
      <c r="A194" s="77">
        <f t="shared" si="3"/>
        <v>1998</v>
      </c>
      <c r="B194" s="78">
        <v>-0.13374516416643137</v>
      </c>
      <c r="C194" s="78">
        <v>0.16782133636654065</v>
      </c>
      <c r="D194" s="78">
        <v>2.5714464965330953E-2</v>
      </c>
      <c r="E194" s="78">
        <v>0.30965128265218461</v>
      </c>
      <c r="F194" s="78">
        <v>-3.3753723770852694E-2</v>
      </c>
      <c r="G194" s="78">
        <v>-8.8947093785216355E-2</v>
      </c>
      <c r="H194" s="80">
        <v>0</v>
      </c>
      <c r="I194" s="45"/>
    </row>
    <row r="195" spans="1:9" ht="15" x14ac:dyDescent="0.25">
      <c r="A195" s="77">
        <f t="shared" si="3"/>
        <v>1999</v>
      </c>
      <c r="B195" s="78">
        <v>-0.19700850699581055</v>
      </c>
      <c r="C195" s="78">
        <v>0.14088819901577596</v>
      </c>
      <c r="D195" s="78">
        <v>2.0829063782655172E-2</v>
      </c>
      <c r="E195" s="78">
        <v>0.26684285809053476</v>
      </c>
      <c r="F195" s="78">
        <v>-7.6893757175199359E-3</v>
      </c>
      <c r="G195" s="78">
        <v>-7.8815590312671518E-2</v>
      </c>
      <c r="H195" s="80">
        <v>0</v>
      </c>
      <c r="I195" s="45"/>
    </row>
    <row r="196" spans="1:9" ht="15" x14ac:dyDescent="0.25">
      <c r="A196" s="77">
        <f t="shared" si="3"/>
        <v>2000</v>
      </c>
      <c r="B196" s="78">
        <v>-0.13811886729054229</v>
      </c>
      <c r="C196" s="78">
        <v>0.14603888267691964</v>
      </c>
      <c r="D196" s="79">
        <v>2.7950699632796207E-2</v>
      </c>
      <c r="E196" s="79">
        <v>0.26159415537344127</v>
      </c>
      <c r="F196" s="79">
        <v>2.0450987225303596E-2</v>
      </c>
      <c r="G196" s="79">
        <v>-8.9085606826702926E-2</v>
      </c>
      <c r="H196" s="80">
        <v>0</v>
      </c>
      <c r="I196" s="45"/>
    </row>
    <row r="197" spans="1:9" ht="15" x14ac:dyDescent="0.25">
      <c r="A197" s="77">
        <f t="shared" si="3"/>
        <v>2001</v>
      </c>
      <c r="B197" s="78">
        <v>-0.10062385139605635</v>
      </c>
      <c r="C197" s="83">
        <v>0.17334728430605639</v>
      </c>
      <c r="D197" s="78">
        <v>4.9077266726515321E-2</v>
      </c>
      <c r="E197" s="78">
        <v>0.37745070904824035</v>
      </c>
      <c r="F197" s="78">
        <v>3.301318988238415E-2</v>
      </c>
      <c r="G197" s="78">
        <v>-0.13355263157908839</v>
      </c>
      <c r="H197" s="80">
        <v>0</v>
      </c>
      <c r="I197" s="45"/>
    </row>
    <row r="198" spans="1:9" ht="15" x14ac:dyDescent="0.25">
      <c r="A198" s="77">
        <f t="shared" si="3"/>
        <v>2002</v>
      </c>
      <c r="B198" s="78">
        <v>-9.751316599589166E-2</v>
      </c>
      <c r="C198" s="78">
        <v>7.8652855915295194E-2</v>
      </c>
      <c r="D198" s="78">
        <v>3.9304734464123817E-2</v>
      </c>
      <c r="E198" s="78">
        <v>0.43591556222169869</v>
      </c>
      <c r="F198" s="78">
        <v>5.063301702899909E-2</v>
      </c>
      <c r="G198" s="78">
        <v>-0.15829862877251369</v>
      </c>
      <c r="H198" s="80">
        <v>0</v>
      </c>
      <c r="I198" s="45"/>
    </row>
    <row r="199" spans="1:9" ht="15" x14ac:dyDescent="0.25">
      <c r="A199" s="77">
        <f t="shared" si="3"/>
        <v>2003</v>
      </c>
      <c r="B199" s="78">
        <v>-5.9829577467195964E-2</v>
      </c>
      <c r="C199" s="78">
        <v>1.3070571725633637E-3</v>
      </c>
      <c r="D199" s="78">
        <v>4.5628994355672928E-3</v>
      </c>
      <c r="E199" s="78">
        <v>0.42654418660428861</v>
      </c>
      <c r="F199" s="78">
        <v>8.2776158883746731E-2</v>
      </c>
      <c r="G199" s="78">
        <v>-0.15919233186684534</v>
      </c>
      <c r="H199" s="80">
        <v>0</v>
      </c>
      <c r="I199" s="45"/>
    </row>
    <row r="200" spans="1:9" ht="15" x14ac:dyDescent="0.25">
      <c r="A200" s="77">
        <f t="shared" si="3"/>
        <v>2004</v>
      </c>
      <c r="B200" s="78">
        <v>-7.7250563051074028E-2</v>
      </c>
      <c r="C200" s="78">
        <v>-7.9176214939239344E-3</v>
      </c>
      <c r="D200" s="78">
        <v>3.1221457583582614E-2</v>
      </c>
      <c r="E200" s="78">
        <v>0.43181882767024099</v>
      </c>
      <c r="F200" s="78">
        <v>0.12080189479294369</v>
      </c>
      <c r="G200" s="78">
        <v>-0.15399249589701688</v>
      </c>
      <c r="H200" s="80">
        <v>0</v>
      </c>
      <c r="I200" s="45"/>
    </row>
    <row r="201" spans="1:9" ht="15" x14ac:dyDescent="0.25">
      <c r="A201" s="77">
        <f t="shared" si="3"/>
        <v>2005</v>
      </c>
      <c r="B201" s="78">
        <v>-8.9216771655816277E-2</v>
      </c>
      <c r="C201" s="78">
        <v>-5.6108551590424802E-3</v>
      </c>
      <c r="D201" s="78">
        <v>0.10571301899457167</v>
      </c>
      <c r="E201" s="78">
        <v>0.43749526986597576</v>
      </c>
      <c r="F201" s="78">
        <v>0.16283057650217686</v>
      </c>
      <c r="G201" s="78">
        <v>-0.14744052385287304</v>
      </c>
      <c r="H201" s="80">
        <v>0</v>
      </c>
      <c r="I201" s="45"/>
    </row>
    <row r="202" spans="1:9" ht="15" x14ac:dyDescent="0.25">
      <c r="A202" s="77">
        <f t="shared" si="3"/>
        <v>2006</v>
      </c>
      <c r="B202" s="78">
        <v>-0.10006282704460248</v>
      </c>
      <c r="C202" s="78">
        <v>-2.06741200683663E-3</v>
      </c>
      <c r="D202" s="78">
        <v>0.19199718456867793</v>
      </c>
      <c r="E202" s="78">
        <v>0.46958216228571403</v>
      </c>
      <c r="F202" s="78">
        <v>0.18054301997448655</v>
      </c>
      <c r="G202" s="78">
        <v>-0.14148511428746965</v>
      </c>
      <c r="H202" s="80">
        <v>0</v>
      </c>
      <c r="I202" s="45"/>
    </row>
    <row r="203" spans="1:9" ht="15" x14ac:dyDescent="0.25">
      <c r="A203" s="77">
        <f t="shared" si="3"/>
        <v>2007</v>
      </c>
      <c r="B203" s="78">
        <v>-0.11592436428561001</v>
      </c>
      <c r="C203" s="78">
        <v>-2.100088621810452E-2</v>
      </c>
      <c r="D203" s="78">
        <v>0.22219837717840027</v>
      </c>
      <c r="E203" s="78">
        <v>0.5458359453894992</v>
      </c>
      <c r="F203" s="78">
        <v>0.22037657597274546</v>
      </c>
      <c r="G203" s="78">
        <v>-0.11812663333653473</v>
      </c>
      <c r="H203" s="80">
        <v>0</v>
      </c>
      <c r="I203" s="45"/>
    </row>
    <row r="204" spans="1:9" ht="15" x14ac:dyDescent="0.25">
      <c r="A204" s="77">
        <f t="shared" si="3"/>
        <v>2008</v>
      </c>
      <c r="B204" s="78">
        <v>-2.0947764160103538E-3</v>
      </c>
      <c r="C204" s="78">
        <v>-6.9528799811602635E-2</v>
      </c>
      <c r="D204" s="78">
        <v>0.21806708788843135</v>
      </c>
      <c r="E204" s="78">
        <v>0.58075008190365918</v>
      </c>
      <c r="F204" s="78">
        <v>0.3000271469778456</v>
      </c>
      <c r="G204" s="78">
        <v>-0.17058843882209082</v>
      </c>
      <c r="H204" s="80">
        <v>0</v>
      </c>
      <c r="I204" s="45"/>
    </row>
    <row r="205" spans="1:9" ht="15" x14ac:dyDescent="0.25">
      <c r="A205" s="77">
        <f t="shared" si="3"/>
        <v>2009</v>
      </c>
      <c r="B205" s="78">
        <v>-1.2037857457473494E-2</v>
      </c>
      <c r="C205" s="78">
        <v>-9.9123205264388961E-2</v>
      </c>
      <c r="D205" s="78">
        <v>0.26147833162194123</v>
      </c>
      <c r="E205" s="78">
        <v>0.65055341682909973</v>
      </c>
      <c r="F205" s="78">
        <v>0.30372979402422112</v>
      </c>
      <c r="G205" s="78">
        <v>-0.21824387065914266</v>
      </c>
      <c r="H205" s="80">
        <v>0</v>
      </c>
      <c r="I205" s="45"/>
    </row>
    <row r="206" spans="1:9" ht="15" x14ac:dyDescent="0.25">
      <c r="A206" s="77">
        <v>2010</v>
      </c>
      <c r="B206" s="78">
        <v>-8.6197392440128237E-2</v>
      </c>
      <c r="C206" s="78">
        <v>-8.9530139608010775E-2</v>
      </c>
      <c r="D206" s="79">
        <v>0.29404606732786004</v>
      </c>
      <c r="E206" s="79">
        <v>0.66471941756942332</v>
      </c>
      <c r="F206" s="79">
        <v>0.2702260243366354</v>
      </c>
      <c r="G206" s="79">
        <v>-0.17696220416794881</v>
      </c>
      <c r="H206" s="80">
        <v>0</v>
      </c>
      <c r="I206" s="45"/>
    </row>
    <row r="207" spans="1:9" ht="15" x14ac:dyDescent="0.25">
      <c r="A207" s="77">
        <f>A206+1</f>
        <v>2011</v>
      </c>
      <c r="B207" s="78">
        <v>-6.199648737610456E-2</v>
      </c>
      <c r="C207" s="78">
        <v>-0.10935163664553972</v>
      </c>
      <c r="D207" s="79">
        <v>0.28093183610015909</v>
      </c>
      <c r="E207" s="79">
        <v>0.67091722687285971</v>
      </c>
      <c r="F207" s="79">
        <v>0.24536468085317042</v>
      </c>
      <c r="G207" s="79">
        <v>-0.21986511687172608</v>
      </c>
      <c r="H207" s="80">
        <v>0</v>
      </c>
      <c r="I207" s="45"/>
    </row>
    <row r="208" spans="1:9" ht="15" x14ac:dyDescent="0.25">
      <c r="A208" s="77">
        <f t="shared" ref="A208:A216" si="4">A207+1</f>
        <v>2012</v>
      </c>
      <c r="B208" s="78">
        <v>-0.16868444377277791</v>
      </c>
      <c r="C208" s="78">
        <v>-0.11897733699309508</v>
      </c>
      <c r="D208" s="79">
        <v>0.30270973582778105</v>
      </c>
      <c r="E208" s="79">
        <v>0.71859075364916469</v>
      </c>
      <c r="F208" s="79">
        <v>0.22777195845799802</v>
      </c>
      <c r="G208" s="79">
        <v>-0.25781238666298839</v>
      </c>
      <c r="H208" s="80">
        <v>0</v>
      </c>
      <c r="I208" s="45"/>
    </row>
    <row r="209" spans="1:9" ht="15" x14ac:dyDescent="0.25">
      <c r="A209" s="77">
        <f t="shared" si="4"/>
        <v>2013</v>
      </c>
      <c r="B209" s="78">
        <v>-0.22400756470724623</v>
      </c>
      <c r="C209" s="78">
        <v>-8.6083087497766789E-2</v>
      </c>
      <c r="D209" s="79">
        <v>0.36731170321476619</v>
      </c>
      <c r="E209" s="79">
        <v>0.77332282826110343</v>
      </c>
      <c r="F209" s="79">
        <v>0.2233292297020647</v>
      </c>
      <c r="G209" s="79">
        <v>-0.2815014745789105</v>
      </c>
      <c r="H209" s="80">
        <v>0</v>
      </c>
      <c r="I209" s="45"/>
    </row>
    <row r="210" spans="1:9" ht="15" x14ac:dyDescent="0.25">
      <c r="A210" s="77">
        <f t="shared" si="4"/>
        <v>2014</v>
      </c>
      <c r="B210" s="78">
        <v>-0.19767491604424697</v>
      </c>
      <c r="C210" s="78">
        <v>-8.3952071464296035E-2</v>
      </c>
      <c r="D210" s="79">
        <v>0.43872969250005672</v>
      </c>
      <c r="E210" s="79">
        <v>0.83265590678080759</v>
      </c>
      <c r="F210" s="79">
        <v>0.18520408536447228</v>
      </c>
      <c r="G210" s="79">
        <v>-0.33488705877655606</v>
      </c>
      <c r="H210" s="80">
        <v>0</v>
      </c>
      <c r="I210" s="45"/>
    </row>
    <row r="211" spans="1:9" ht="15" x14ac:dyDescent="0.25">
      <c r="A211" s="77">
        <f t="shared" si="4"/>
        <v>2015</v>
      </c>
      <c r="B211" s="78">
        <v>-0.1905889977132213</v>
      </c>
      <c r="C211" s="78">
        <v>-0.10407289235151725</v>
      </c>
      <c r="D211" s="79">
        <v>0.52735699989367713</v>
      </c>
      <c r="E211" s="79">
        <v>0.81599985507250672</v>
      </c>
      <c r="F211" s="79">
        <v>0.1531539513540747</v>
      </c>
      <c r="G211" s="79">
        <v>-0.35831554454646775</v>
      </c>
      <c r="H211" s="80">
        <v>0</v>
      </c>
      <c r="I211" s="45"/>
    </row>
    <row r="212" spans="1:9" ht="15" x14ac:dyDescent="0.25">
      <c r="A212" s="77">
        <f t="shared" si="4"/>
        <v>2016</v>
      </c>
      <c r="B212" s="78">
        <f t="shared" ref="B212:C212" si="5">AVERAGE(B210:B211)</f>
        <v>-0.19413195687873414</v>
      </c>
      <c r="C212" s="78">
        <f t="shared" si="5"/>
        <v>-9.4012481907906648E-2</v>
      </c>
      <c r="D212" s="78">
        <v>0.56942792479690307</v>
      </c>
      <c r="E212" s="78">
        <f>E211</f>
        <v>0.81599985507250672</v>
      </c>
      <c r="F212" s="78">
        <f>AVERAGE(F210:F211)</f>
        <v>0.16917901835927349</v>
      </c>
      <c r="G212" s="78">
        <f>AVERAGE(G210:G211)</f>
        <v>-0.34660130166151193</v>
      </c>
      <c r="H212" s="80">
        <v>0</v>
      </c>
      <c r="I212" s="45"/>
    </row>
    <row r="213" spans="1:9" ht="15" x14ac:dyDescent="0.25">
      <c r="A213" s="77">
        <f t="shared" si="4"/>
        <v>2017</v>
      </c>
      <c r="B213" s="78">
        <f t="shared" ref="B213:C213" si="6">B211</f>
        <v>-0.1905889977132213</v>
      </c>
      <c r="C213" s="78">
        <f t="shared" si="6"/>
        <v>-0.10407289235151725</v>
      </c>
      <c r="D213" s="78">
        <f>D212+0.01</f>
        <v>0.57942792479690308</v>
      </c>
      <c r="E213" s="78">
        <f>E212</f>
        <v>0.81599985507250672</v>
      </c>
      <c r="F213" s="78">
        <f>AVERAGE(F209:F210)</f>
        <v>0.2042666575332685</v>
      </c>
      <c r="G213" s="78">
        <f>G211</f>
        <v>-0.35831554454646775</v>
      </c>
      <c r="H213" s="80">
        <v>0</v>
      </c>
      <c r="I213" s="45"/>
    </row>
    <row r="214" spans="1:9" ht="15" x14ac:dyDescent="0.25">
      <c r="A214" s="77">
        <f t="shared" si="4"/>
        <v>2018</v>
      </c>
      <c r="B214" s="78">
        <f t="shared" ref="B214:C214" si="7">B212</f>
        <v>-0.19413195687873414</v>
      </c>
      <c r="C214" s="78">
        <f t="shared" si="7"/>
        <v>-9.4012481907906648E-2</v>
      </c>
      <c r="D214" s="78">
        <f t="shared" ref="D214:D216" si="8">D213+0.01</f>
        <v>0.58942792479690309</v>
      </c>
      <c r="E214" s="78">
        <f t="shared" ref="E214:E216" si="9">E213</f>
        <v>0.81599985507250672</v>
      </c>
      <c r="F214" s="78">
        <f t="shared" ref="F214:F216" si="10">AVERAGE(F210:F211)</f>
        <v>0.16917901835927349</v>
      </c>
      <c r="G214" s="78">
        <f t="shared" ref="G214:G216" si="11">G212</f>
        <v>-0.34660130166151193</v>
      </c>
      <c r="H214" s="80">
        <v>0</v>
      </c>
      <c r="I214" s="45"/>
    </row>
    <row r="215" spans="1:9" ht="15" x14ac:dyDescent="0.25">
      <c r="A215" s="77">
        <f t="shared" si="4"/>
        <v>2019</v>
      </c>
      <c r="B215" s="78">
        <f t="shared" ref="B215:C215" si="12">B213</f>
        <v>-0.1905889977132213</v>
      </c>
      <c r="C215" s="78">
        <f t="shared" si="12"/>
        <v>-0.10407289235151725</v>
      </c>
      <c r="D215" s="78">
        <f t="shared" si="8"/>
        <v>0.5994279247969031</v>
      </c>
      <c r="E215" s="78">
        <f t="shared" si="9"/>
        <v>0.81599985507250672</v>
      </c>
      <c r="F215" s="78">
        <f t="shared" si="10"/>
        <v>0.16116648485667409</v>
      </c>
      <c r="G215" s="78">
        <f t="shared" si="11"/>
        <v>-0.35831554454646775</v>
      </c>
      <c r="H215" s="80">
        <v>0</v>
      </c>
      <c r="I215" s="45"/>
    </row>
    <row r="216" spans="1:9" ht="15.6" thickBot="1" x14ac:dyDescent="0.3">
      <c r="A216" s="84">
        <f t="shared" si="4"/>
        <v>2020</v>
      </c>
      <c r="B216" s="85">
        <f t="shared" ref="B216:C216" si="13">B214</f>
        <v>-0.19413195687873414</v>
      </c>
      <c r="C216" s="85">
        <f t="shared" si="13"/>
        <v>-9.4012481907906648E-2</v>
      </c>
      <c r="D216" s="85">
        <f t="shared" si="8"/>
        <v>0.60942792479690311</v>
      </c>
      <c r="E216" s="85">
        <f t="shared" si="9"/>
        <v>0.81599985507250672</v>
      </c>
      <c r="F216" s="85">
        <f t="shared" si="10"/>
        <v>0.18672283794627098</v>
      </c>
      <c r="G216" s="85">
        <f t="shared" si="11"/>
        <v>-0.34660130166151193</v>
      </c>
      <c r="H216" s="86">
        <v>0</v>
      </c>
      <c r="I216" s="45"/>
    </row>
    <row r="217" spans="1:9" ht="15.6" thickTop="1" x14ac:dyDescent="0.25">
      <c r="A217" s="87"/>
      <c r="B217" s="45"/>
      <c r="C217" s="88"/>
      <c r="D217" s="45"/>
      <c r="E217" s="45"/>
      <c r="F217" s="45"/>
      <c r="G217" s="45"/>
      <c r="H217" s="45"/>
      <c r="I217" s="45"/>
    </row>
    <row r="218" spans="1:9" ht="15" x14ac:dyDescent="0.25">
      <c r="A218" s="45"/>
      <c r="B218" s="45"/>
      <c r="C218" s="88"/>
      <c r="D218" s="45"/>
      <c r="E218" s="45"/>
      <c r="F218" s="45"/>
      <c r="G218" s="45"/>
      <c r="H218" s="45"/>
      <c r="I218" s="45"/>
    </row>
    <row r="219" spans="1:9" ht="15" x14ac:dyDescent="0.25">
      <c r="A219" s="45"/>
      <c r="B219" s="45"/>
      <c r="C219" s="88"/>
      <c r="D219" s="45"/>
      <c r="E219" s="45"/>
      <c r="F219" s="45"/>
      <c r="G219" s="45"/>
      <c r="H219" s="45"/>
      <c r="I219" s="45"/>
    </row>
    <row r="220" spans="1:9" ht="15" x14ac:dyDescent="0.25">
      <c r="A220" s="45"/>
      <c r="B220" s="45"/>
      <c r="C220" s="88"/>
      <c r="D220" s="45"/>
      <c r="E220" s="45"/>
      <c r="F220" s="45"/>
      <c r="G220" s="45"/>
      <c r="H220" s="45"/>
      <c r="I220" s="45"/>
    </row>
    <row r="221" spans="1:9" ht="15" x14ac:dyDescent="0.25">
      <c r="A221" s="45"/>
      <c r="B221" s="45"/>
      <c r="C221" s="88"/>
      <c r="D221" s="45"/>
      <c r="E221" s="45"/>
      <c r="F221" s="45"/>
      <c r="G221" s="45"/>
      <c r="H221" s="45"/>
      <c r="I221" s="45"/>
    </row>
    <row r="222" spans="1:9" ht="15" x14ac:dyDescent="0.25">
      <c r="A222" s="45"/>
      <c r="B222" s="45"/>
      <c r="C222" s="88"/>
      <c r="D222" s="45"/>
      <c r="E222" s="45"/>
      <c r="F222" s="45"/>
      <c r="G222" s="45"/>
      <c r="H222" s="45"/>
      <c r="I222" s="45"/>
    </row>
    <row r="223" spans="1:9" ht="15" x14ac:dyDescent="0.25">
      <c r="A223" s="45"/>
      <c r="B223" s="45"/>
      <c r="C223" s="88"/>
      <c r="D223" s="45"/>
      <c r="E223" s="45"/>
      <c r="F223" s="45"/>
      <c r="G223" s="45"/>
      <c r="H223" s="45"/>
      <c r="I223" s="45"/>
    </row>
    <row r="224" spans="1:9" ht="15" x14ac:dyDescent="0.25">
      <c r="A224" s="45"/>
      <c r="B224" s="45"/>
      <c r="C224" s="88"/>
      <c r="D224" s="45"/>
      <c r="E224" s="45"/>
      <c r="F224" s="45"/>
      <c r="G224" s="45"/>
      <c r="H224" s="45"/>
      <c r="I224" s="45"/>
    </row>
    <row r="225" spans="1:9" ht="15" x14ac:dyDescent="0.25">
      <c r="A225" s="45"/>
      <c r="B225" s="45"/>
      <c r="C225" s="88"/>
      <c r="D225" s="45"/>
      <c r="E225" s="45"/>
      <c r="F225" s="45"/>
      <c r="G225" s="45"/>
      <c r="H225" s="45"/>
      <c r="I225" s="45"/>
    </row>
    <row r="226" spans="1:9" ht="15" x14ac:dyDescent="0.25">
      <c r="A226" s="45"/>
      <c r="B226" s="45"/>
      <c r="C226" s="88"/>
      <c r="D226" s="45"/>
      <c r="E226" s="45"/>
      <c r="F226" s="45"/>
      <c r="G226" s="45"/>
      <c r="H226" s="45"/>
      <c r="I226" s="45"/>
    </row>
    <row r="227" spans="1:9" ht="15" x14ac:dyDescent="0.25">
      <c r="A227" s="45"/>
      <c r="B227" s="45"/>
      <c r="C227" s="88"/>
      <c r="D227" s="45"/>
      <c r="E227" s="45"/>
      <c r="F227" s="45"/>
      <c r="G227" s="45"/>
      <c r="H227" s="45"/>
      <c r="I227" s="45"/>
    </row>
    <row r="228" spans="1:9" ht="15" x14ac:dyDescent="0.25">
      <c r="A228" s="45"/>
      <c r="B228" s="45"/>
      <c r="C228" s="88"/>
      <c r="D228" s="45"/>
      <c r="E228" s="45"/>
      <c r="F228" s="45"/>
      <c r="G228" s="45"/>
      <c r="H228" s="45"/>
      <c r="I228" s="45"/>
    </row>
    <row r="229" spans="1:9" ht="15" x14ac:dyDescent="0.25">
      <c r="A229" s="45"/>
      <c r="B229" s="45"/>
      <c r="C229" s="88"/>
      <c r="D229" s="45"/>
      <c r="E229" s="45"/>
      <c r="F229" s="45"/>
      <c r="G229" s="45"/>
      <c r="H229" s="45"/>
      <c r="I229" s="45"/>
    </row>
    <row r="230" spans="1:9" ht="15" x14ac:dyDescent="0.25">
      <c r="A230" s="45"/>
      <c r="B230" s="45"/>
      <c r="C230" s="88"/>
      <c r="D230" s="45"/>
      <c r="E230" s="45"/>
      <c r="F230" s="45"/>
      <c r="G230" s="45"/>
      <c r="H230" s="45"/>
      <c r="I230" s="45"/>
    </row>
    <row r="231" spans="1:9" ht="15" x14ac:dyDescent="0.25">
      <c r="A231" s="45"/>
      <c r="B231" s="45"/>
      <c r="C231" s="88"/>
      <c r="D231" s="45"/>
      <c r="E231" s="45"/>
      <c r="F231" s="45"/>
      <c r="G231" s="45"/>
      <c r="H231" s="45"/>
      <c r="I231" s="45"/>
    </row>
    <row r="232" spans="1:9" ht="15" x14ac:dyDescent="0.25">
      <c r="A232" s="45"/>
      <c r="B232" s="45"/>
      <c r="C232" s="88"/>
      <c r="D232" s="45"/>
      <c r="E232" s="45"/>
      <c r="F232" s="45"/>
      <c r="G232" s="45"/>
      <c r="H232" s="45"/>
      <c r="I232" s="45"/>
    </row>
    <row r="233" spans="1:9" ht="15" x14ac:dyDescent="0.25">
      <c r="A233" s="45"/>
      <c r="B233" s="45"/>
      <c r="C233" s="88"/>
      <c r="D233" s="45"/>
      <c r="E233" s="45"/>
      <c r="F233" s="45"/>
      <c r="G233" s="45"/>
      <c r="H233" s="45"/>
      <c r="I233" s="45"/>
    </row>
    <row r="234" spans="1:9" ht="15" x14ac:dyDescent="0.25">
      <c r="A234" s="45"/>
      <c r="B234" s="45"/>
      <c r="C234" s="88"/>
      <c r="D234" s="45"/>
      <c r="E234" s="45"/>
      <c r="F234" s="45"/>
      <c r="G234" s="45"/>
      <c r="H234" s="45"/>
      <c r="I234" s="45"/>
    </row>
    <row r="235" spans="1:9" ht="15" x14ac:dyDescent="0.25">
      <c r="A235" s="45"/>
      <c r="B235" s="45"/>
      <c r="C235" s="88"/>
      <c r="D235" s="45"/>
      <c r="E235" s="45"/>
      <c r="F235" s="45"/>
      <c r="G235" s="45"/>
      <c r="H235" s="45"/>
      <c r="I235" s="45"/>
    </row>
    <row r="236" spans="1:9" ht="15" x14ac:dyDescent="0.25">
      <c r="A236" s="45"/>
      <c r="B236" s="45"/>
      <c r="C236" s="88"/>
      <c r="D236" s="45"/>
      <c r="E236" s="45"/>
      <c r="F236" s="45"/>
      <c r="G236" s="45"/>
      <c r="H236" s="45"/>
      <c r="I236" s="45"/>
    </row>
    <row r="237" spans="1:9" ht="15" x14ac:dyDescent="0.25">
      <c r="A237" s="45"/>
      <c r="B237" s="45"/>
      <c r="C237" s="88"/>
      <c r="D237" s="45"/>
      <c r="E237" s="45"/>
      <c r="F237" s="45"/>
      <c r="G237" s="45"/>
      <c r="H237" s="45"/>
      <c r="I237" s="45"/>
    </row>
    <row r="238" spans="1:9" ht="15" x14ac:dyDescent="0.25">
      <c r="A238" s="45"/>
      <c r="B238" s="45"/>
      <c r="C238" s="88"/>
      <c r="D238" s="45"/>
      <c r="E238" s="45"/>
      <c r="F238" s="45"/>
      <c r="G238" s="45"/>
      <c r="H238" s="45"/>
      <c r="I238" s="45"/>
    </row>
    <row r="239" spans="1:9" ht="15" x14ac:dyDescent="0.25">
      <c r="A239" s="45"/>
      <c r="B239" s="45"/>
      <c r="C239" s="45"/>
      <c r="D239" s="45"/>
      <c r="E239" s="45"/>
      <c r="F239" s="45"/>
      <c r="G239" s="45"/>
      <c r="H239" s="45"/>
      <c r="I239" s="45"/>
    </row>
    <row r="240" spans="1:9" ht="15" x14ac:dyDescent="0.25">
      <c r="A240" s="45"/>
      <c r="B240" s="45"/>
      <c r="C240" s="45"/>
      <c r="D240" s="45"/>
      <c r="E240" s="45"/>
      <c r="F240" s="45"/>
      <c r="G240" s="45"/>
      <c r="H240" s="45"/>
      <c r="I240" s="45"/>
    </row>
    <row r="241" spans="1:9" ht="15" x14ac:dyDescent="0.25">
      <c r="A241" s="45"/>
      <c r="B241" s="45"/>
      <c r="C241" s="45"/>
      <c r="D241" s="45"/>
      <c r="E241" s="45"/>
      <c r="F241" s="45"/>
      <c r="G241" s="45"/>
      <c r="H241" s="45"/>
      <c r="I241" s="45"/>
    </row>
    <row r="242" spans="1:9" ht="15" x14ac:dyDescent="0.25">
      <c r="A242" s="45"/>
      <c r="B242" s="45"/>
      <c r="C242" s="45"/>
      <c r="D242" s="45"/>
      <c r="E242" s="45"/>
      <c r="F242" s="45"/>
      <c r="G242" s="45"/>
      <c r="H242" s="45"/>
      <c r="I242" s="45"/>
    </row>
    <row r="243" spans="1:9" ht="15" x14ac:dyDescent="0.25">
      <c r="A243" s="45"/>
      <c r="B243" s="45"/>
      <c r="C243" s="45"/>
      <c r="D243" s="45"/>
      <c r="E243" s="45"/>
      <c r="F243" s="45"/>
      <c r="G243" s="45"/>
      <c r="H243" s="45"/>
      <c r="I243" s="45"/>
    </row>
    <row r="244" spans="1:9" ht="15" x14ac:dyDescent="0.25">
      <c r="A244" s="45"/>
      <c r="B244" s="45"/>
      <c r="C244" s="45"/>
      <c r="D244" s="45"/>
      <c r="E244" s="45"/>
      <c r="F244" s="45"/>
      <c r="G244" s="45"/>
      <c r="H244" s="45"/>
      <c r="I244" s="45"/>
    </row>
    <row r="245" spans="1:9" ht="15" x14ac:dyDescent="0.25">
      <c r="A245" s="45"/>
      <c r="B245" s="45"/>
      <c r="C245" s="45"/>
      <c r="D245" s="45"/>
      <c r="E245" s="45"/>
      <c r="F245" s="45"/>
      <c r="G245" s="45"/>
      <c r="H245" s="45"/>
      <c r="I245" s="45"/>
    </row>
    <row r="246" spans="1:9" ht="15" x14ac:dyDescent="0.25">
      <c r="A246" s="45"/>
      <c r="B246" s="45"/>
      <c r="C246" s="45"/>
      <c r="D246" s="45"/>
      <c r="E246" s="45"/>
      <c r="F246" s="45"/>
      <c r="G246" s="45"/>
      <c r="H246" s="45"/>
      <c r="I246" s="45"/>
    </row>
    <row r="247" spans="1:9" ht="15" x14ac:dyDescent="0.25">
      <c r="A247" s="45"/>
      <c r="B247" s="45"/>
      <c r="C247" s="45"/>
      <c r="D247" s="45"/>
      <c r="E247" s="45"/>
      <c r="F247" s="45"/>
      <c r="G247" s="45"/>
      <c r="H247" s="45"/>
      <c r="I247" s="45"/>
    </row>
    <row r="248" spans="1:9" ht="15" x14ac:dyDescent="0.25">
      <c r="A248" s="45"/>
      <c r="B248" s="45"/>
      <c r="C248" s="45"/>
      <c r="D248" s="45"/>
      <c r="E248" s="45"/>
      <c r="F248" s="45"/>
      <c r="G248" s="45"/>
      <c r="H248" s="45"/>
      <c r="I248" s="45"/>
    </row>
    <row r="249" spans="1:9" ht="15" x14ac:dyDescent="0.25">
      <c r="A249" s="45"/>
      <c r="B249" s="45"/>
      <c r="C249" s="45"/>
      <c r="D249" s="45"/>
      <c r="E249" s="45"/>
      <c r="F249" s="45"/>
      <c r="G249" s="45"/>
      <c r="H249" s="45"/>
      <c r="I249" s="45"/>
    </row>
    <row r="250" spans="1:9" ht="15" x14ac:dyDescent="0.25">
      <c r="A250" s="45"/>
      <c r="B250" s="45"/>
      <c r="C250" s="45"/>
      <c r="D250" s="45"/>
      <c r="E250" s="45"/>
      <c r="F250" s="45"/>
      <c r="G250" s="45"/>
      <c r="H250" s="45"/>
      <c r="I250" s="45"/>
    </row>
    <row r="251" spans="1:9" ht="15" x14ac:dyDescent="0.25">
      <c r="A251" s="45"/>
      <c r="B251" s="45"/>
      <c r="C251" s="45"/>
      <c r="D251" s="45"/>
      <c r="E251" s="45"/>
      <c r="F251" s="45"/>
      <c r="G251" s="45"/>
      <c r="H251" s="45"/>
      <c r="I251" s="45"/>
    </row>
    <row r="252" spans="1:9" ht="15" x14ac:dyDescent="0.25">
      <c r="A252" s="45"/>
      <c r="B252" s="45"/>
      <c r="C252" s="45"/>
      <c r="D252" s="45"/>
      <c r="E252" s="45"/>
      <c r="F252" s="45"/>
      <c r="G252" s="45"/>
      <c r="H252" s="45"/>
      <c r="I252" s="45"/>
    </row>
    <row r="253" spans="1:9" ht="15" x14ac:dyDescent="0.25">
      <c r="A253" s="45"/>
      <c r="B253" s="45"/>
      <c r="C253" s="45"/>
      <c r="D253" s="45"/>
      <c r="E253" s="45"/>
      <c r="F253" s="45"/>
      <c r="G253" s="45"/>
      <c r="H253" s="45"/>
      <c r="I253" s="45"/>
    </row>
    <row r="254" spans="1:9" ht="15" x14ac:dyDescent="0.25">
      <c r="A254" s="45"/>
      <c r="B254" s="45"/>
      <c r="C254" s="45"/>
      <c r="D254" s="45"/>
      <c r="E254" s="45"/>
      <c r="F254" s="45"/>
      <c r="G254" s="45"/>
      <c r="H254" s="45"/>
      <c r="I254" s="45"/>
    </row>
    <row r="255" spans="1:9" ht="15" x14ac:dyDescent="0.25">
      <c r="A255" s="45"/>
      <c r="B255" s="45"/>
      <c r="C255" s="45"/>
      <c r="D255" s="45"/>
      <c r="E255" s="45"/>
      <c r="F255" s="45"/>
      <c r="G255" s="45"/>
      <c r="H255" s="45"/>
      <c r="I255" s="45"/>
    </row>
    <row r="256" spans="1:9" ht="15" x14ac:dyDescent="0.25">
      <c r="A256" s="45"/>
      <c r="B256" s="45"/>
      <c r="C256" s="45"/>
      <c r="D256" s="45"/>
      <c r="E256" s="45"/>
      <c r="F256" s="45"/>
      <c r="G256" s="45"/>
      <c r="H256" s="45"/>
      <c r="I256" s="45"/>
    </row>
    <row r="257" spans="1:9" ht="15" x14ac:dyDescent="0.25">
      <c r="A257" s="45"/>
      <c r="B257" s="45"/>
      <c r="C257" s="45"/>
      <c r="D257" s="45"/>
      <c r="E257" s="45"/>
      <c r="F257" s="45"/>
      <c r="G257" s="45"/>
      <c r="H257" s="45"/>
      <c r="I257" s="45"/>
    </row>
    <row r="258" spans="1:9" ht="15" x14ac:dyDescent="0.25">
      <c r="A258" s="45"/>
      <c r="B258" s="45"/>
      <c r="C258" s="45"/>
      <c r="D258" s="45"/>
      <c r="E258" s="45"/>
      <c r="F258" s="45"/>
      <c r="G258" s="45"/>
      <c r="H258" s="45"/>
      <c r="I258" s="45"/>
    </row>
    <row r="259" spans="1:9" ht="15" x14ac:dyDescent="0.25">
      <c r="A259" s="45"/>
      <c r="B259" s="45"/>
      <c r="C259" s="45"/>
      <c r="D259" s="45"/>
      <c r="E259" s="45"/>
      <c r="F259" s="45"/>
      <c r="G259" s="45"/>
      <c r="H259" s="45"/>
      <c r="I259" s="45"/>
    </row>
    <row r="260" spans="1:9" ht="15" x14ac:dyDescent="0.25">
      <c r="A260" s="45"/>
      <c r="B260" s="45"/>
      <c r="C260" s="45"/>
      <c r="D260" s="45"/>
      <c r="E260" s="45"/>
      <c r="F260" s="45"/>
      <c r="G260" s="45"/>
      <c r="H260" s="45"/>
      <c r="I260" s="45"/>
    </row>
    <row r="261" spans="1:9" ht="15" x14ac:dyDescent="0.25">
      <c r="A261" s="45"/>
      <c r="B261" s="45"/>
      <c r="C261" s="45"/>
      <c r="D261" s="45"/>
      <c r="E261" s="45"/>
      <c r="F261" s="45"/>
      <c r="G261" s="45"/>
      <c r="H261" s="45"/>
      <c r="I261" s="45"/>
    </row>
    <row r="262" spans="1:9" ht="15" x14ac:dyDescent="0.25">
      <c r="A262" s="45"/>
      <c r="B262" s="45"/>
      <c r="C262" s="45"/>
      <c r="D262" s="45"/>
      <c r="E262" s="45"/>
      <c r="F262" s="45"/>
      <c r="G262" s="45"/>
      <c r="H262" s="45"/>
      <c r="I262" s="45"/>
    </row>
    <row r="263" spans="1:9" ht="15" x14ac:dyDescent="0.25">
      <c r="A263" s="45"/>
      <c r="B263" s="45"/>
      <c r="C263" s="45"/>
      <c r="D263" s="45"/>
      <c r="E263" s="45"/>
      <c r="F263" s="45"/>
      <c r="G263" s="45"/>
      <c r="H263" s="45"/>
      <c r="I263" s="45"/>
    </row>
    <row r="264" spans="1:9" ht="15" x14ac:dyDescent="0.25">
      <c r="A264" s="45"/>
      <c r="B264" s="45"/>
      <c r="C264" s="45"/>
      <c r="D264" s="45"/>
      <c r="E264" s="45"/>
      <c r="F264" s="45"/>
      <c r="G264" s="45"/>
      <c r="H264" s="45"/>
      <c r="I264" s="45"/>
    </row>
    <row r="265" spans="1:9" ht="15" x14ac:dyDescent="0.25">
      <c r="A265" s="45"/>
      <c r="B265" s="45"/>
      <c r="C265" s="45"/>
      <c r="D265" s="45"/>
      <c r="E265" s="45"/>
      <c r="F265" s="45"/>
      <c r="G265" s="45"/>
      <c r="H265" s="45"/>
      <c r="I265" s="45"/>
    </row>
    <row r="266" spans="1:9" ht="15" x14ac:dyDescent="0.25">
      <c r="A266" s="45"/>
      <c r="B266" s="45"/>
      <c r="C266" s="45"/>
      <c r="D266" s="45"/>
      <c r="E266" s="45"/>
      <c r="F266" s="45"/>
      <c r="G266" s="45"/>
      <c r="H266" s="45"/>
      <c r="I266" s="45"/>
    </row>
    <row r="267" spans="1:9" ht="15" x14ac:dyDescent="0.25">
      <c r="A267" s="45"/>
      <c r="B267" s="45"/>
      <c r="C267" s="45"/>
      <c r="D267" s="45"/>
      <c r="E267" s="45"/>
      <c r="F267" s="45"/>
      <c r="G267" s="45"/>
      <c r="H267" s="45"/>
      <c r="I267" s="45"/>
    </row>
    <row r="268" spans="1:9" ht="15" x14ac:dyDescent="0.25">
      <c r="A268" s="45"/>
      <c r="B268" s="45"/>
      <c r="C268" s="45"/>
      <c r="D268" s="45"/>
      <c r="E268" s="45"/>
      <c r="F268" s="45"/>
      <c r="G268" s="45"/>
      <c r="H268" s="45"/>
      <c r="I268" s="45"/>
    </row>
    <row r="269" spans="1:9" ht="15" x14ac:dyDescent="0.25">
      <c r="A269" s="45"/>
      <c r="B269" s="45"/>
      <c r="C269" s="45"/>
      <c r="D269" s="45"/>
      <c r="E269" s="45"/>
      <c r="F269" s="45"/>
      <c r="G269" s="45"/>
      <c r="H269" s="45"/>
      <c r="I269" s="45"/>
    </row>
    <row r="270" spans="1:9" ht="15" x14ac:dyDescent="0.25">
      <c r="A270" s="45"/>
      <c r="B270" s="45"/>
      <c r="C270" s="45"/>
      <c r="D270" s="45"/>
      <c r="E270" s="45"/>
      <c r="F270" s="45"/>
      <c r="G270" s="45"/>
      <c r="H270" s="45"/>
      <c r="I270" s="45"/>
    </row>
    <row r="271" spans="1:9" ht="15" x14ac:dyDescent="0.25">
      <c r="A271" s="45"/>
      <c r="B271" s="45"/>
      <c r="C271" s="45"/>
      <c r="D271" s="45"/>
      <c r="E271" s="45"/>
      <c r="F271" s="45"/>
      <c r="G271" s="45"/>
      <c r="H271" s="45"/>
      <c r="I271" s="45"/>
    </row>
    <row r="272" spans="1:9" ht="15" x14ac:dyDescent="0.25">
      <c r="A272" s="45"/>
      <c r="B272" s="45"/>
      <c r="C272" s="45"/>
      <c r="D272" s="45"/>
      <c r="E272" s="45"/>
      <c r="F272" s="45"/>
      <c r="G272" s="45"/>
      <c r="H272" s="45"/>
      <c r="I272" s="45"/>
    </row>
    <row r="273" spans="1:9" ht="15" x14ac:dyDescent="0.25">
      <c r="A273" s="45"/>
      <c r="B273" s="45"/>
      <c r="C273" s="45"/>
      <c r="D273" s="45"/>
      <c r="E273" s="45"/>
      <c r="F273" s="45"/>
      <c r="G273" s="45"/>
      <c r="H273" s="45"/>
      <c r="I273" s="45"/>
    </row>
    <row r="274" spans="1:9" ht="15" x14ac:dyDescent="0.25">
      <c r="A274" s="45"/>
      <c r="B274" s="45"/>
      <c r="C274" s="45"/>
      <c r="D274" s="45"/>
      <c r="E274" s="45"/>
      <c r="F274" s="45"/>
      <c r="G274" s="45"/>
      <c r="H274" s="45"/>
      <c r="I274" s="45"/>
    </row>
    <row r="275" spans="1:9" ht="15" x14ac:dyDescent="0.25">
      <c r="A275" s="45"/>
      <c r="B275" s="45"/>
      <c r="C275" s="45"/>
      <c r="D275" s="45"/>
      <c r="E275" s="45"/>
      <c r="F275" s="45"/>
      <c r="G275" s="45"/>
      <c r="H275" s="45"/>
      <c r="I275" s="45"/>
    </row>
    <row r="276" spans="1:9" ht="15" x14ac:dyDescent="0.25">
      <c r="A276" s="45"/>
      <c r="B276" s="45"/>
      <c r="C276" s="45"/>
      <c r="D276" s="45"/>
      <c r="E276" s="45"/>
      <c r="F276" s="45"/>
      <c r="G276" s="45"/>
      <c r="H276" s="45"/>
      <c r="I276" s="45"/>
    </row>
    <row r="277" spans="1:9" ht="15" x14ac:dyDescent="0.25">
      <c r="A277" s="45"/>
      <c r="B277" s="45"/>
      <c r="C277" s="45"/>
      <c r="D277" s="45"/>
      <c r="E277" s="45"/>
      <c r="F277" s="45"/>
      <c r="G277" s="45"/>
      <c r="H277" s="45"/>
      <c r="I277" s="45"/>
    </row>
    <row r="278" spans="1:9" ht="15" x14ac:dyDescent="0.25">
      <c r="A278" s="45"/>
      <c r="B278" s="45"/>
      <c r="C278" s="45"/>
      <c r="D278" s="45"/>
      <c r="E278" s="45"/>
      <c r="F278" s="45"/>
      <c r="G278" s="45"/>
      <c r="H278" s="45"/>
      <c r="I278" s="45"/>
    </row>
    <row r="279" spans="1:9" ht="15" x14ac:dyDescent="0.25">
      <c r="A279" s="45"/>
      <c r="B279" s="45"/>
      <c r="C279" s="45"/>
      <c r="D279" s="45"/>
      <c r="E279" s="45"/>
      <c r="F279" s="45"/>
      <c r="G279" s="45"/>
      <c r="H279" s="45"/>
      <c r="I279" s="45"/>
    </row>
    <row r="280" spans="1:9" ht="15" x14ac:dyDescent="0.25">
      <c r="A280" s="45"/>
      <c r="B280" s="45"/>
      <c r="C280" s="45"/>
      <c r="D280" s="45"/>
      <c r="E280" s="45"/>
      <c r="F280" s="45"/>
      <c r="G280" s="45"/>
      <c r="H280" s="45"/>
      <c r="I280" s="45"/>
    </row>
    <row r="281" spans="1:9" ht="15" x14ac:dyDescent="0.25">
      <c r="A281" s="45"/>
      <c r="B281" s="45"/>
      <c r="C281" s="45"/>
      <c r="D281" s="45"/>
      <c r="E281" s="45"/>
      <c r="F281" s="45"/>
      <c r="G281" s="45"/>
      <c r="H281" s="45"/>
      <c r="I281" s="45"/>
    </row>
    <row r="282" spans="1:9" ht="15" x14ac:dyDescent="0.25">
      <c r="A282" s="45"/>
      <c r="B282" s="45"/>
      <c r="C282" s="45"/>
      <c r="D282" s="45"/>
      <c r="E282" s="45"/>
      <c r="F282" s="45"/>
      <c r="G282" s="45"/>
      <c r="H282" s="45"/>
      <c r="I282" s="45"/>
    </row>
    <row r="283" spans="1:9" ht="15" x14ac:dyDescent="0.25">
      <c r="A283" s="45"/>
      <c r="B283" s="45"/>
      <c r="C283" s="45"/>
      <c r="D283" s="45"/>
      <c r="E283" s="45"/>
      <c r="F283" s="45"/>
      <c r="G283" s="45"/>
      <c r="H283" s="45"/>
      <c r="I283" s="45"/>
    </row>
    <row r="284" spans="1:9" ht="15" x14ac:dyDescent="0.25">
      <c r="A284" s="45"/>
      <c r="B284" s="45"/>
      <c r="C284" s="45"/>
      <c r="D284" s="45"/>
      <c r="E284" s="45"/>
      <c r="F284" s="45"/>
      <c r="G284" s="45"/>
      <c r="H284" s="45"/>
      <c r="I284" s="45"/>
    </row>
    <row r="285" spans="1:9" ht="15" x14ac:dyDescent="0.25">
      <c r="A285" s="45"/>
      <c r="B285" s="45"/>
      <c r="C285" s="45"/>
      <c r="D285" s="45"/>
      <c r="E285" s="45"/>
      <c r="F285" s="45"/>
      <c r="G285" s="45"/>
      <c r="H285" s="45"/>
      <c r="I285" s="45"/>
    </row>
    <row r="286" spans="1:9" ht="15" x14ac:dyDescent="0.25">
      <c r="A286" s="45"/>
      <c r="B286" s="45"/>
      <c r="C286" s="45"/>
      <c r="D286" s="45"/>
      <c r="E286" s="45"/>
      <c r="F286" s="45"/>
      <c r="G286" s="45"/>
      <c r="H286" s="45"/>
      <c r="I286" s="45"/>
    </row>
    <row r="287" spans="1:9" ht="15" x14ac:dyDescent="0.25">
      <c r="A287" s="45"/>
      <c r="B287" s="45"/>
      <c r="C287" s="45"/>
      <c r="D287" s="45"/>
      <c r="E287" s="45"/>
      <c r="F287" s="45"/>
      <c r="G287" s="45"/>
      <c r="H287" s="45"/>
      <c r="I287" s="45"/>
    </row>
    <row r="288" spans="1:9" ht="15" x14ac:dyDescent="0.25">
      <c r="A288" s="45"/>
      <c r="B288" s="45"/>
      <c r="C288" s="45"/>
      <c r="D288" s="45"/>
      <c r="E288" s="45"/>
      <c r="F288" s="45"/>
      <c r="G288" s="45"/>
      <c r="H288" s="45"/>
      <c r="I288" s="45"/>
    </row>
    <row r="289" spans="1:9" ht="15" x14ac:dyDescent="0.25">
      <c r="A289" s="45"/>
      <c r="B289" s="45"/>
      <c r="C289" s="45"/>
      <c r="D289" s="45"/>
      <c r="E289" s="45"/>
      <c r="F289" s="45"/>
      <c r="G289" s="45"/>
      <c r="H289" s="45"/>
      <c r="I289" s="45"/>
    </row>
    <row r="290" spans="1:9" ht="15" x14ac:dyDescent="0.25">
      <c r="A290" s="45"/>
      <c r="B290" s="45"/>
      <c r="C290" s="45"/>
      <c r="D290" s="45"/>
      <c r="E290" s="45"/>
      <c r="F290" s="45"/>
      <c r="G290" s="45"/>
      <c r="H290" s="45"/>
      <c r="I290" s="45"/>
    </row>
    <row r="291" spans="1:9" ht="15" x14ac:dyDescent="0.25">
      <c r="A291" s="45"/>
      <c r="B291" s="45"/>
      <c r="C291" s="45"/>
      <c r="D291" s="45"/>
      <c r="E291" s="45"/>
      <c r="F291" s="45"/>
      <c r="G291" s="45"/>
      <c r="H291" s="45"/>
      <c r="I291" s="45"/>
    </row>
    <row r="292" spans="1:9" ht="15" x14ac:dyDescent="0.25">
      <c r="A292" s="45"/>
      <c r="B292" s="45"/>
      <c r="C292" s="45"/>
      <c r="D292" s="45"/>
      <c r="E292" s="45"/>
      <c r="F292" s="45"/>
      <c r="G292" s="45"/>
      <c r="H292" s="45"/>
      <c r="I292" s="45"/>
    </row>
    <row r="293" spans="1:9" ht="15" x14ac:dyDescent="0.25">
      <c r="A293" s="45"/>
      <c r="B293" s="45"/>
      <c r="C293" s="45"/>
      <c r="D293" s="45"/>
      <c r="E293" s="45"/>
      <c r="F293" s="45"/>
      <c r="G293" s="45"/>
      <c r="H293" s="45"/>
      <c r="I293" s="45"/>
    </row>
    <row r="294" spans="1:9" ht="15" x14ac:dyDescent="0.25">
      <c r="A294" s="45"/>
      <c r="B294" s="45"/>
      <c r="C294" s="45"/>
      <c r="D294" s="45"/>
      <c r="E294" s="45"/>
      <c r="F294" s="45"/>
      <c r="G294" s="45"/>
      <c r="H294" s="45"/>
      <c r="I294" s="45"/>
    </row>
    <row r="295" spans="1:9" ht="15" x14ac:dyDescent="0.25">
      <c r="A295" s="45"/>
      <c r="B295" s="45"/>
      <c r="C295" s="45"/>
      <c r="D295" s="45"/>
      <c r="E295" s="45"/>
      <c r="F295" s="45"/>
      <c r="G295" s="45"/>
      <c r="H295" s="45"/>
      <c r="I295" s="45"/>
    </row>
    <row r="296" spans="1:9" ht="15" x14ac:dyDescent="0.25">
      <c r="A296" s="45"/>
      <c r="B296" s="45"/>
      <c r="C296" s="45"/>
      <c r="D296" s="45"/>
      <c r="E296" s="45"/>
      <c r="F296" s="45"/>
      <c r="G296" s="45"/>
      <c r="H296" s="45"/>
      <c r="I296" s="45"/>
    </row>
  </sheetData>
  <printOptions horizontalCentered="1" verticalCentered="1"/>
  <pageMargins left="0.78740157480314965" right="0.78740157480314965" top="0.98425196850393704" bottom="0.98425196850393704" header="0.51181102362204722" footer="0.51181102362204722"/>
  <pageSetup paperSize="9" scale="2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L39"/>
  <sheetViews>
    <sheetView topLeftCell="A2" workbookViewId="0">
      <pane xSplit="1" ySplit="7" topLeftCell="B9" activePane="bottomRight" state="frozen"/>
      <selection activeCell="A4" sqref="A4:F24"/>
      <selection pane="topRight" activeCell="A4" sqref="A4:F24"/>
      <selection pane="bottomLeft" activeCell="A4" sqref="A4:F24"/>
      <selection pane="bottomRight" activeCell="A4" sqref="A4:F24"/>
    </sheetView>
  </sheetViews>
  <sheetFormatPr baseColWidth="10" defaultColWidth="10.88671875" defaultRowHeight="15" x14ac:dyDescent="0.25"/>
  <cols>
    <col min="1" max="1" width="24.44140625" style="20" customWidth="1"/>
    <col min="2" max="2" width="27.21875" style="20" customWidth="1"/>
    <col min="3" max="3" width="26.88671875" style="20" customWidth="1"/>
    <col min="4" max="4" width="4.88671875" style="20" customWidth="1"/>
    <col min="5" max="5" width="30.21875" style="20" customWidth="1"/>
    <col min="6" max="6" width="39.109375" style="20" customWidth="1"/>
    <col min="7" max="12" width="5.88671875" style="20" customWidth="1"/>
    <col min="13" max="16" width="8.33203125" style="20" customWidth="1"/>
    <col min="17" max="20" width="13.21875" style="20" customWidth="1"/>
    <col min="21" max="16384" width="10.88671875" style="20"/>
  </cols>
  <sheetData>
    <row r="1" spans="1:12" x14ac:dyDescent="0.25">
      <c r="A1" s="38"/>
      <c r="B1" s="38"/>
      <c r="C1" s="37"/>
      <c r="D1" s="37"/>
      <c r="E1" s="37"/>
      <c r="F1" s="37"/>
    </row>
    <row r="2" spans="1:12" x14ac:dyDescent="0.25">
      <c r="A2" s="38"/>
      <c r="B2" s="38"/>
      <c r="C2" s="37"/>
      <c r="D2" s="37"/>
      <c r="E2" s="37"/>
      <c r="F2" s="37"/>
    </row>
    <row r="3" spans="1:12" ht="15.6" thickBot="1" x14ac:dyDescent="0.3">
      <c r="A3" s="37"/>
      <c r="B3" s="37"/>
      <c r="C3" s="37"/>
      <c r="D3" s="37"/>
      <c r="E3" s="37"/>
      <c r="F3" s="37"/>
    </row>
    <row r="4" spans="1:12" ht="30" customHeight="1" thickTop="1" thickBot="1" x14ac:dyDescent="0.3">
      <c r="A4" s="336" t="s">
        <v>354</v>
      </c>
      <c r="B4" s="355"/>
      <c r="C4" s="356"/>
      <c r="D4" s="356"/>
      <c r="E4" s="356"/>
      <c r="F4" s="357"/>
    </row>
    <row r="5" spans="1:12" ht="18" customHeight="1" thickTop="1" thickBot="1" x14ac:dyDescent="0.3">
      <c r="A5" s="36"/>
      <c r="B5" s="36"/>
      <c r="C5" s="339"/>
      <c r="D5" s="340"/>
      <c r="E5" s="339"/>
      <c r="F5" s="339"/>
      <c r="G5" s="35"/>
    </row>
    <row r="6" spans="1:12" ht="18" customHeight="1" thickTop="1" x14ac:dyDescent="0.3">
      <c r="A6" s="358" t="s">
        <v>340</v>
      </c>
      <c r="B6" s="359"/>
      <c r="C6" s="342"/>
      <c r="D6" s="34"/>
      <c r="E6" s="358" t="s">
        <v>339</v>
      </c>
      <c r="F6" s="344"/>
      <c r="G6" s="29"/>
      <c r="H6" s="29"/>
      <c r="I6" s="29"/>
      <c r="J6" s="29"/>
      <c r="K6" s="29"/>
      <c r="L6" s="29"/>
    </row>
    <row r="7" spans="1:12" ht="18" customHeight="1" x14ac:dyDescent="0.3">
      <c r="A7" s="341"/>
      <c r="B7" s="359"/>
      <c r="C7" s="342"/>
      <c r="D7" s="34"/>
      <c r="E7" s="343"/>
      <c r="F7" s="344"/>
      <c r="G7" s="29"/>
      <c r="H7" s="29"/>
      <c r="I7" s="29"/>
      <c r="J7" s="29"/>
      <c r="K7" s="29"/>
      <c r="L7" s="29"/>
    </row>
    <row r="8" spans="1:12" ht="18" customHeight="1" x14ac:dyDescent="0.3">
      <c r="A8" s="341"/>
      <c r="B8" s="359"/>
      <c r="C8" s="342"/>
      <c r="D8" s="33"/>
      <c r="E8" s="343"/>
      <c r="F8" s="344"/>
      <c r="G8" s="29"/>
      <c r="H8" s="29"/>
      <c r="I8" s="29"/>
      <c r="J8" s="29"/>
      <c r="K8" s="29"/>
      <c r="L8" s="29"/>
    </row>
    <row r="9" spans="1:12" ht="35.4" customHeight="1" x14ac:dyDescent="0.3">
      <c r="A9" s="31" t="s">
        <v>21</v>
      </c>
      <c r="B9" s="221" t="s">
        <v>221</v>
      </c>
      <c r="C9" s="30" t="s">
        <v>220</v>
      </c>
      <c r="D9" s="32"/>
      <c r="E9" s="31" t="s">
        <v>219</v>
      </c>
      <c r="F9" s="30" t="s">
        <v>338</v>
      </c>
      <c r="G9" s="29"/>
      <c r="H9" s="29"/>
      <c r="I9" s="29"/>
      <c r="J9" s="29"/>
      <c r="K9" s="29"/>
      <c r="L9" s="29"/>
    </row>
    <row r="10" spans="1:12" ht="19.95" customHeight="1" x14ac:dyDescent="0.25">
      <c r="A10" s="27">
        <v>0.5</v>
      </c>
      <c r="B10" s="216">
        <v>1E-3</v>
      </c>
      <c r="C10" s="26">
        <v>0.05</v>
      </c>
      <c r="D10" s="25"/>
      <c r="E10" s="27">
        <v>0.5</v>
      </c>
      <c r="F10" s="26">
        <v>0.1</v>
      </c>
      <c r="G10" s="28"/>
    </row>
    <row r="11" spans="1:12" ht="19.95" customHeight="1" x14ac:dyDescent="0.25">
      <c r="A11" s="27">
        <v>2</v>
      </c>
      <c r="B11" s="220">
        <v>0.01</v>
      </c>
      <c r="C11" s="26">
        <v>0.2</v>
      </c>
      <c r="D11" s="25"/>
      <c r="E11" s="27">
        <v>2</v>
      </c>
      <c r="F11" s="26">
        <v>0.4</v>
      </c>
      <c r="G11" s="28"/>
    </row>
    <row r="12" spans="1:12" ht="19.95" customHeight="1" x14ac:dyDescent="0.25">
      <c r="A12" s="27">
        <v>5</v>
      </c>
      <c r="B12" s="220">
        <v>0.02</v>
      </c>
      <c r="C12" s="26">
        <v>0.5</v>
      </c>
      <c r="D12" s="25"/>
      <c r="E12" s="27">
        <v>5</v>
      </c>
      <c r="F12" s="26">
        <v>0.5</v>
      </c>
      <c r="G12" s="28"/>
    </row>
    <row r="13" spans="1:12" ht="19.95" customHeight="1" x14ac:dyDescent="0.25">
      <c r="A13" s="27">
        <v>10</v>
      </c>
      <c r="B13" s="220">
        <v>0.05</v>
      </c>
      <c r="C13" s="26">
        <v>0.6</v>
      </c>
      <c r="D13" s="25"/>
      <c r="E13" s="27">
        <v>10</v>
      </c>
      <c r="F13" s="26">
        <v>0.6</v>
      </c>
      <c r="G13" s="28"/>
    </row>
    <row r="14" spans="1:12" ht="19.95" customHeight="1" x14ac:dyDescent="0.25">
      <c r="A14" s="27">
        <v>100</v>
      </c>
      <c r="B14" s="220">
        <v>0.1</v>
      </c>
      <c r="C14" s="26">
        <v>0.7</v>
      </c>
      <c r="D14" s="25"/>
      <c r="E14" s="27">
        <v>100</v>
      </c>
      <c r="F14" s="26">
        <v>0.7</v>
      </c>
    </row>
    <row r="15" spans="1:12" ht="19.95" customHeight="1" x14ac:dyDescent="0.25">
      <c r="A15" s="27">
        <v>1000</v>
      </c>
      <c r="B15" s="220">
        <v>0.6</v>
      </c>
      <c r="C15" s="26">
        <v>0.8</v>
      </c>
      <c r="D15" s="25"/>
      <c r="E15" s="27">
        <v>1000</v>
      </c>
      <c r="F15" s="26">
        <v>0.8</v>
      </c>
    </row>
    <row r="16" spans="1:12" ht="19.95" customHeight="1" thickBot="1" x14ac:dyDescent="0.3">
      <c r="A16" s="24">
        <v>10000</v>
      </c>
      <c r="B16" s="214">
        <v>0.9</v>
      </c>
      <c r="C16" s="23">
        <v>0.9</v>
      </c>
      <c r="D16" s="25"/>
      <c r="E16" s="24">
        <v>10000</v>
      </c>
      <c r="F16" s="23">
        <v>0.9</v>
      </c>
    </row>
    <row r="17" spans="1:6" ht="16.2" thickTop="1" thickBot="1" x14ac:dyDescent="0.3">
      <c r="A17" s="22"/>
      <c r="B17" s="21"/>
      <c r="C17" s="21"/>
      <c r="D17" s="21"/>
      <c r="E17" s="21"/>
      <c r="F17" s="21"/>
    </row>
    <row r="18" spans="1:6" ht="15.6" thickTop="1" x14ac:dyDescent="0.25">
      <c r="A18" s="345" t="s">
        <v>357</v>
      </c>
      <c r="B18" s="346"/>
      <c r="C18" s="346"/>
      <c r="D18" s="346"/>
      <c r="E18" s="346"/>
      <c r="F18" s="347"/>
    </row>
    <row r="19" spans="1:6" x14ac:dyDescent="0.25">
      <c r="A19" s="348"/>
      <c r="B19" s="349"/>
      <c r="C19" s="349"/>
      <c r="D19" s="349"/>
      <c r="E19" s="349"/>
      <c r="F19" s="350"/>
    </row>
    <row r="20" spans="1:6" x14ac:dyDescent="0.25">
      <c r="A20" s="348"/>
      <c r="B20" s="349"/>
      <c r="C20" s="349"/>
      <c r="D20" s="349"/>
      <c r="E20" s="349"/>
      <c r="F20" s="350"/>
    </row>
    <row r="21" spans="1:6" x14ac:dyDescent="0.25">
      <c r="A21" s="348"/>
      <c r="B21" s="349"/>
      <c r="C21" s="349"/>
      <c r="D21" s="349"/>
      <c r="E21" s="349"/>
      <c r="F21" s="350"/>
    </row>
    <row r="22" spans="1:6" x14ac:dyDescent="0.25">
      <c r="A22" s="348"/>
      <c r="B22" s="349"/>
      <c r="C22" s="349"/>
      <c r="D22" s="349"/>
      <c r="E22" s="349"/>
      <c r="F22" s="350"/>
    </row>
    <row r="23" spans="1:6" x14ac:dyDescent="0.25">
      <c r="A23" s="348"/>
      <c r="B23" s="349"/>
      <c r="C23" s="349"/>
      <c r="D23" s="349"/>
      <c r="E23" s="349"/>
      <c r="F23" s="350"/>
    </row>
    <row r="24" spans="1:6" ht="15.6" thickBot="1" x14ac:dyDescent="0.3">
      <c r="A24" s="351"/>
      <c r="B24" s="352"/>
      <c r="C24" s="352"/>
      <c r="D24" s="352"/>
      <c r="E24" s="352"/>
      <c r="F24" s="353"/>
    </row>
    <row r="25" spans="1:6" ht="15.6" thickTop="1" x14ac:dyDescent="0.25"/>
    <row r="27" spans="1:6" ht="15.6" thickBot="1" x14ac:dyDescent="0.3"/>
    <row r="28" spans="1:6" ht="22.2" thickTop="1" thickBot="1" x14ac:dyDescent="0.3">
      <c r="A28" s="354" t="s">
        <v>218</v>
      </c>
      <c r="B28" s="355"/>
      <c r="C28" s="356"/>
      <c r="D28" s="356"/>
      <c r="E28" s="356"/>
      <c r="F28" s="357"/>
    </row>
    <row r="29" spans="1:6" ht="15.6" thickTop="1" x14ac:dyDescent="0.25"/>
    <row r="30" spans="1:6" ht="15.6" thickBot="1" x14ac:dyDescent="0.3"/>
    <row r="31" spans="1:6" ht="36.6" thickTop="1" x14ac:dyDescent="0.25">
      <c r="A31" s="218" t="s">
        <v>21</v>
      </c>
      <c r="B31" s="219" t="s">
        <v>217</v>
      </c>
      <c r="C31" s="217" t="s">
        <v>216</v>
      </c>
      <c r="E31" s="218" t="s">
        <v>22</v>
      </c>
      <c r="F31" s="217" t="s">
        <v>215</v>
      </c>
    </row>
    <row r="32" spans="1:6" ht="17.399999999999999" x14ac:dyDescent="0.25">
      <c r="A32" s="27">
        <v>0.5</v>
      </c>
      <c r="B32" s="216">
        <f t="shared" ref="B32:C38" si="0">(B11*$A11-B10*$A10)/($A11-$A10)</f>
        <v>1.2999999999999999E-2</v>
      </c>
      <c r="C32" s="215">
        <f t="shared" si="0"/>
        <v>0.25</v>
      </c>
      <c r="E32" s="27">
        <v>0.5</v>
      </c>
      <c r="F32" s="215">
        <f t="shared" ref="F32:F38" si="1">(F11*$A11-F10*$A10)/($A11-$A10)</f>
        <v>0.5</v>
      </c>
    </row>
    <row r="33" spans="1:6" ht="17.399999999999999" x14ac:dyDescent="0.25">
      <c r="A33" s="27">
        <v>2</v>
      </c>
      <c r="B33" s="216">
        <f t="shared" si="0"/>
        <v>2.6666666666666668E-2</v>
      </c>
      <c r="C33" s="215">
        <f t="shared" si="0"/>
        <v>0.70000000000000007</v>
      </c>
      <c r="E33" s="27">
        <v>2</v>
      </c>
      <c r="F33" s="215">
        <f t="shared" si="1"/>
        <v>0.56666666666666665</v>
      </c>
    </row>
    <row r="34" spans="1:6" ht="17.399999999999999" x14ac:dyDescent="0.25">
      <c r="A34" s="27">
        <v>5</v>
      </c>
      <c r="B34" s="216">
        <f t="shared" si="0"/>
        <v>0.08</v>
      </c>
      <c r="C34" s="215">
        <f t="shared" si="0"/>
        <v>0.7</v>
      </c>
      <c r="E34" s="27">
        <v>5</v>
      </c>
      <c r="F34" s="215">
        <f t="shared" si="1"/>
        <v>0.7</v>
      </c>
    </row>
    <row r="35" spans="1:6" ht="17.399999999999999" x14ac:dyDescent="0.25">
      <c r="A35" s="27">
        <v>10</v>
      </c>
      <c r="B35" s="216">
        <f t="shared" si="0"/>
        <v>0.10555555555555556</v>
      </c>
      <c r="C35" s="215">
        <f t="shared" si="0"/>
        <v>0.71111111111111114</v>
      </c>
      <c r="E35" s="27">
        <v>10</v>
      </c>
      <c r="F35" s="215">
        <f t="shared" si="1"/>
        <v>0.71111111111111114</v>
      </c>
    </row>
    <row r="36" spans="1:6" ht="17.399999999999999" x14ac:dyDescent="0.25">
      <c r="A36" s="27">
        <v>100</v>
      </c>
      <c r="B36" s="216">
        <f t="shared" si="0"/>
        <v>0.65555555555555556</v>
      </c>
      <c r="C36" s="215">
        <f t="shared" si="0"/>
        <v>0.81111111111111112</v>
      </c>
      <c r="E36" s="27">
        <v>100</v>
      </c>
      <c r="F36" s="215">
        <f t="shared" si="1"/>
        <v>0.81111111111111112</v>
      </c>
    </row>
    <row r="37" spans="1:6" ht="17.399999999999999" x14ac:dyDescent="0.25">
      <c r="A37" s="27">
        <v>1000</v>
      </c>
      <c r="B37" s="216">
        <f t="shared" si="0"/>
        <v>0.93333333333333335</v>
      </c>
      <c r="C37" s="215">
        <f t="shared" si="0"/>
        <v>0.91111111111111109</v>
      </c>
      <c r="E37" s="27">
        <v>1000</v>
      </c>
      <c r="F37" s="215">
        <f t="shared" si="1"/>
        <v>0.91111111111111109</v>
      </c>
    </row>
    <row r="38" spans="1:6" ht="18" thickBot="1" x14ac:dyDescent="0.3">
      <c r="A38" s="24">
        <v>10000</v>
      </c>
      <c r="B38" s="214">
        <f t="shared" si="0"/>
        <v>0.9</v>
      </c>
      <c r="C38" s="23">
        <f t="shared" si="0"/>
        <v>0.9</v>
      </c>
      <c r="E38" s="24">
        <v>10000</v>
      </c>
      <c r="F38" s="23">
        <f t="shared" si="1"/>
        <v>0.9</v>
      </c>
    </row>
    <row r="39" spans="1:6" ht="15.6" thickTop="1" x14ac:dyDescent="0.25"/>
  </sheetData>
  <mergeCells count="6">
    <mergeCell ref="A28:F28"/>
    <mergeCell ref="A4:F4"/>
    <mergeCell ref="C5:F5"/>
    <mergeCell ref="A6:C8"/>
    <mergeCell ref="E6:F8"/>
    <mergeCell ref="A18:F24"/>
  </mergeCells>
  <printOptions horizontalCentered="1" verticalCentered="1"/>
  <pageMargins left="0.78740157480314965" right="0.78740157480314965" top="0.98425196850393704" bottom="0.98425196850393704" header="0.51181102362204722" footer="0.51181102362204722"/>
  <pageSetup paperSize="9" scale="6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7"/>
  <sheetViews>
    <sheetView workbookViewId="0">
      <pane xSplit="1" ySplit="5" topLeftCell="B6" activePane="bottomRight" state="frozen"/>
      <selection pane="topRight" activeCell="B1" sqref="B1"/>
      <selection pane="bottomLeft" activeCell="A10" sqref="A10"/>
      <selection pane="bottomRight"/>
    </sheetView>
  </sheetViews>
  <sheetFormatPr baseColWidth="10" defaultRowHeight="13.2" x14ac:dyDescent="0.25"/>
  <cols>
    <col min="1" max="6" width="12.77734375" style="73" customWidth="1"/>
    <col min="7" max="16384" width="11.5546875" style="73"/>
  </cols>
  <sheetData>
    <row r="1" spans="1:6" ht="15.6" x14ac:dyDescent="0.3">
      <c r="A1" s="2" t="s">
        <v>327</v>
      </c>
    </row>
    <row r="2" spans="1:6" ht="15" x14ac:dyDescent="0.25">
      <c r="A2" s="19" t="s">
        <v>187</v>
      </c>
    </row>
    <row r="3" spans="1:6" ht="15" x14ac:dyDescent="0.25">
      <c r="A3" s="45"/>
      <c r="B3" s="45"/>
      <c r="C3" s="45"/>
      <c r="D3" s="45"/>
      <c r="E3" s="45"/>
      <c r="F3" s="45"/>
    </row>
    <row r="4" spans="1:6" ht="15.6" thickBot="1" x14ac:dyDescent="0.3">
      <c r="A4" s="45"/>
      <c r="B4" s="45"/>
      <c r="C4" s="45"/>
      <c r="D4" s="45"/>
      <c r="E4" s="45"/>
      <c r="F4" s="45"/>
    </row>
    <row r="5" spans="1:6" ht="60" customHeight="1" thickTop="1" x14ac:dyDescent="0.3">
      <c r="A5" s="74"/>
      <c r="B5" s="317" t="s">
        <v>33</v>
      </c>
      <c r="C5" s="317" t="s">
        <v>29</v>
      </c>
      <c r="D5" s="317" t="s">
        <v>95</v>
      </c>
      <c r="E5" s="318" t="s">
        <v>96</v>
      </c>
      <c r="F5" s="45"/>
    </row>
    <row r="6" spans="1:6" ht="15" x14ac:dyDescent="0.25">
      <c r="A6" s="77">
        <v>1850</v>
      </c>
      <c r="B6" s="78">
        <f>(1.47+1.14)/2+0.39</f>
        <v>1.6949999999999998</v>
      </c>
      <c r="C6" s="83">
        <v>0.47619799866952423</v>
      </c>
      <c r="D6" s="81"/>
      <c r="E6" s="80">
        <v>0.11871567384875371</v>
      </c>
      <c r="F6" s="45"/>
    </row>
    <row r="7" spans="1:6" ht="15" x14ac:dyDescent="0.25">
      <c r="A7" s="77">
        <f t="shared" ref="A7:A65" si="0">A6+1</f>
        <v>1851</v>
      </c>
      <c r="B7" s="81"/>
      <c r="C7" s="83">
        <v>0.52478801036646361</v>
      </c>
      <c r="D7" s="81"/>
      <c r="E7" s="187"/>
      <c r="F7" s="45"/>
    </row>
    <row r="8" spans="1:6" ht="15" x14ac:dyDescent="0.25">
      <c r="A8" s="77">
        <f t="shared" si="0"/>
        <v>1852</v>
      </c>
      <c r="B8" s="81"/>
      <c r="C8" s="83">
        <v>0.49467595830893435</v>
      </c>
      <c r="D8" s="81"/>
      <c r="E8" s="80"/>
      <c r="F8" s="45"/>
    </row>
    <row r="9" spans="1:6" ht="15" x14ac:dyDescent="0.25">
      <c r="A9" s="77">
        <f t="shared" si="0"/>
        <v>1853</v>
      </c>
      <c r="B9" s="81"/>
      <c r="C9" s="83">
        <v>0.47286161591490694</v>
      </c>
      <c r="D9" s="81"/>
      <c r="E9" s="80"/>
      <c r="F9" s="45"/>
    </row>
    <row r="10" spans="1:6" ht="15" x14ac:dyDescent="0.25">
      <c r="A10" s="77">
        <f t="shared" si="0"/>
        <v>1854</v>
      </c>
      <c r="B10" s="81"/>
      <c r="C10" s="83">
        <v>0.44649529943647592</v>
      </c>
      <c r="D10" s="81"/>
      <c r="E10" s="80"/>
      <c r="F10" s="45"/>
    </row>
    <row r="11" spans="1:6" ht="15" x14ac:dyDescent="0.25">
      <c r="A11" s="77">
        <f t="shared" si="0"/>
        <v>1855</v>
      </c>
      <c r="B11" s="78">
        <v>1.5021517293920108</v>
      </c>
      <c r="C11" s="83">
        <v>0.44777414463949722</v>
      </c>
      <c r="D11" s="78"/>
      <c r="E11" s="80"/>
      <c r="F11" s="45"/>
    </row>
    <row r="12" spans="1:6" ht="15" x14ac:dyDescent="0.25">
      <c r="A12" s="77">
        <f t="shared" si="0"/>
        <v>1856</v>
      </c>
      <c r="B12" s="78">
        <v>1.4930514312928576</v>
      </c>
      <c r="C12" s="83">
        <v>0.45612010249830864</v>
      </c>
      <c r="D12" s="78"/>
      <c r="E12" s="80"/>
      <c r="F12" s="45"/>
    </row>
    <row r="13" spans="1:6" ht="15" x14ac:dyDescent="0.25">
      <c r="A13" s="77">
        <f t="shared" si="0"/>
        <v>1857</v>
      </c>
      <c r="B13" s="78">
        <v>1.5322616152071971</v>
      </c>
      <c r="C13" s="83">
        <v>0.49911745846163608</v>
      </c>
      <c r="D13" s="78"/>
      <c r="E13" s="80"/>
      <c r="F13" s="45"/>
    </row>
    <row r="14" spans="1:6" ht="15" x14ac:dyDescent="0.25">
      <c r="A14" s="77">
        <f t="shared" si="0"/>
        <v>1858</v>
      </c>
      <c r="B14" s="78">
        <v>1.5263493030698776</v>
      </c>
      <c r="C14" s="83">
        <v>0.56340780619372766</v>
      </c>
      <c r="D14" s="78"/>
      <c r="E14" s="80"/>
      <c r="F14" s="45"/>
    </row>
    <row r="15" spans="1:6" ht="15" x14ac:dyDescent="0.25">
      <c r="A15" s="77">
        <f t="shared" si="0"/>
        <v>1859</v>
      </c>
      <c r="B15" s="78">
        <v>1.4522156406781574</v>
      </c>
      <c r="C15" s="83">
        <v>0.58916132117124653</v>
      </c>
      <c r="D15" s="78"/>
      <c r="E15" s="80"/>
      <c r="F15" s="45"/>
    </row>
    <row r="16" spans="1:6" ht="15" x14ac:dyDescent="0.25">
      <c r="A16" s="77">
        <f t="shared" si="0"/>
        <v>1860</v>
      </c>
      <c r="B16" s="78">
        <v>1.4026350232392442</v>
      </c>
      <c r="C16" s="83">
        <v>0.5754700157802829</v>
      </c>
      <c r="D16" s="78"/>
      <c r="E16" s="80">
        <v>6.9669319615405859E-2</v>
      </c>
      <c r="F16" s="45"/>
    </row>
    <row r="17" spans="1:6" ht="15" x14ac:dyDescent="0.25">
      <c r="A17" s="77">
        <f t="shared" si="0"/>
        <v>1861</v>
      </c>
      <c r="B17" s="78">
        <v>1.3614489194825738</v>
      </c>
      <c r="C17" s="83">
        <v>0.57940941252335854</v>
      </c>
      <c r="D17" s="78"/>
      <c r="E17" s="80"/>
      <c r="F17" s="45"/>
    </row>
    <row r="18" spans="1:6" ht="15" x14ac:dyDescent="0.25">
      <c r="A18" s="77">
        <f t="shared" si="0"/>
        <v>1862</v>
      </c>
      <c r="B18" s="78">
        <v>1.3237141650893514</v>
      </c>
      <c r="C18" s="83">
        <v>0.57624708972985916</v>
      </c>
      <c r="D18" s="78"/>
      <c r="E18" s="80"/>
      <c r="F18" s="45"/>
    </row>
    <row r="19" spans="1:6" ht="15" x14ac:dyDescent="0.25">
      <c r="A19" s="77">
        <f t="shared" si="0"/>
        <v>1863</v>
      </c>
      <c r="B19" s="78">
        <v>1.2704410178342109</v>
      </c>
      <c r="C19" s="83">
        <v>0.5720747648170692</v>
      </c>
      <c r="D19" s="78"/>
      <c r="E19" s="80"/>
      <c r="F19" s="45"/>
    </row>
    <row r="20" spans="1:6" ht="15" x14ac:dyDescent="0.25">
      <c r="A20" s="77">
        <f t="shared" si="0"/>
        <v>1864</v>
      </c>
      <c r="B20" s="78">
        <v>1.2248122994805579</v>
      </c>
      <c r="C20" s="83">
        <v>0.57334684665127922</v>
      </c>
      <c r="D20" s="78"/>
      <c r="E20" s="80"/>
      <c r="F20" s="45"/>
    </row>
    <row r="21" spans="1:6" ht="15" x14ac:dyDescent="0.25">
      <c r="A21" s="77">
        <f t="shared" si="0"/>
        <v>1865</v>
      </c>
      <c r="B21" s="78">
        <v>1.2031144979087989</v>
      </c>
      <c r="C21" s="83">
        <v>0.5954328987585561</v>
      </c>
      <c r="D21" s="78"/>
      <c r="E21" s="80">
        <v>0.45</v>
      </c>
      <c r="F21" s="45"/>
    </row>
    <row r="22" spans="1:6" ht="15" x14ac:dyDescent="0.25">
      <c r="A22" s="77">
        <f t="shared" si="0"/>
        <v>1866</v>
      </c>
      <c r="B22" s="78">
        <v>1.2041158750535452</v>
      </c>
      <c r="C22" s="83">
        <v>0.58243770098369363</v>
      </c>
      <c r="D22" s="78"/>
      <c r="E22" s="80"/>
      <c r="F22" s="45"/>
    </row>
    <row r="23" spans="1:6" ht="15" x14ac:dyDescent="0.25">
      <c r="A23" s="77">
        <f t="shared" si="0"/>
        <v>1867</v>
      </c>
      <c r="B23" s="78">
        <v>1.2152789462907698</v>
      </c>
      <c r="C23" s="83">
        <v>0.59729948754435291</v>
      </c>
      <c r="D23" s="78"/>
      <c r="E23" s="80"/>
      <c r="F23" s="45"/>
    </row>
    <row r="24" spans="1:6" ht="15" x14ac:dyDescent="0.25">
      <c r="A24" s="77">
        <f t="shared" si="0"/>
        <v>1868</v>
      </c>
      <c r="B24" s="78">
        <v>1.2094735576077262</v>
      </c>
      <c r="C24" s="83">
        <v>0.56188464740108723</v>
      </c>
      <c r="D24" s="78"/>
      <c r="E24" s="80"/>
      <c r="F24" s="45"/>
    </row>
    <row r="25" spans="1:6" ht="15" x14ac:dyDescent="0.25">
      <c r="A25" s="77">
        <f t="shared" si="0"/>
        <v>1869</v>
      </c>
      <c r="B25" s="78">
        <v>1.1799430857123765</v>
      </c>
      <c r="C25" s="83">
        <v>0.59308429124474427</v>
      </c>
      <c r="D25" s="78"/>
      <c r="E25" s="80"/>
      <c r="F25" s="45"/>
    </row>
    <row r="26" spans="1:6" ht="15" x14ac:dyDescent="0.25">
      <c r="A26" s="77">
        <f t="shared" si="0"/>
        <v>1870</v>
      </c>
      <c r="B26" s="78">
        <v>1.1182514222013331</v>
      </c>
      <c r="C26" s="83">
        <v>0.5984193520197858</v>
      </c>
      <c r="D26" s="78">
        <v>0.31457888835705183</v>
      </c>
      <c r="E26" s="80">
        <v>0.43093076580429568</v>
      </c>
      <c r="F26" s="45"/>
    </row>
    <row r="27" spans="1:6" ht="15" x14ac:dyDescent="0.25">
      <c r="A27" s="77">
        <f t="shared" si="0"/>
        <v>1871</v>
      </c>
      <c r="B27" s="78">
        <v>1.0626254397383503</v>
      </c>
      <c r="C27" s="83">
        <v>0.6220899221662598</v>
      </c>
      <c r="D27" s="78">
        <v>0.32132522011464654</v>
      </c>
      <c r="E27" s="80">
        <v>0.40434747095087403</v>
      </c>
      <c r="F27" s="45"/>
    </row>
    <row r="28" spans="1:6" ht="15" x14ac:dyDescent="0.25">
      <c r="A28" s="77">
        <f t="shared" si="0"/>
        <v>1872</v>
      </c>
      <c r="B28" s="78">
        <v>1.0172988261428513</v>
      </c>
      <c r="C28" s="83">
        <v>0.69991396737995926</v>
      </c>
      <c r="D28" s="78">
        <v>0.2153082876621871</v>
      </c>
      <c r="E28" s="80">
        <v>0.39181455167447699</v>
      </c>
      <c r="F28" s="45"/>
    </row>
    <row r="29" spans="1:6" ht="15" x14ac:dyDescent="0.25">
      <c r="A29" s="77">
        <f t="shared" si="0"/>
        <v>1873</v>
      </c>
      <c r="B29" s="78">
        <v>0.97588176480102828</v>
      </c>
      <c r="C29" s="83">
        <v>0.82247942407387375</v>
      </c>
      <c r="D29" s="78">
        <v>0.18567678626231868</v>
      </c>
      <c r="E29" s="80">
        <v>0.37723132637257611</v>
      </c>
      <c r="F29" s="45"/>
    </row>
    <row r="30" spans="1:6" ht="15" x14ac:dyDescent="0.25">
      <c r="A30" s="77">
        <f t="shared" si="0"/>
        <v>1874</v>
      </c>
      <c r="B30" s="78">
        <v>0.99321119266569502</v>
      </c>
      <c r="C30" s="83">
        <v>0.83707751346562409</v>
      </c>
      <c r="D30" s="78">
        <v>0.17455482964781363</v>
      </c>
      <c r="E30" s="80">
        <v>0.39612241970097306</v>
      </c>
      <c r="F30" s="45"/>
    </row>
    <row r="31" spans="1:6" ht="15" x14ac:dyDescent="0.25">
      <c r="A31" s="77">
        <f t="shared" si="0"/>
        <v>1875</v>
      </c>
      <c r="B31" s="78">
        <v>1.0036440104971822</v>
      </c>
      <c r="C31" s="83">
        <v>0.85960738619247778</v>
      </c>
      <c r="D31" s="78">
        <v>0.20760620809211824</v>
      </c>
      <c r="E31" s="80">
        <v>0.39375725014811669</v>
      </c>
      <c r="F31" s="45"/>
    </row>
    <row r="32" spans="1:6" ht="15" x14ac:dyDescent="0.25">
      <c r="A32" s="77">
        <f t="shared" si="0"/>
        <v>1876</v>
      </c>
      <c r="B32" s="78">
        <v>1.0103504043776528</v>
      </c>
      <c r="C32" s="83">
        <v>0.8765427160506174</v>
      </c>
      <c r="D32" s="78">
        <v>0.23462574485882035</v>
      </c>
      <c r="E32" s="80">
        <v>0.40133628658700926</v>
      </c>
      <c r="F32" s="45"/>
    </row>
    <row r="33" spans="1:6" ht="15" x14ac:dyDescent="0.25">
      <c r="A33" s="77">
        <f t="shared" si="0"/>
        <v>1877</v>
      </c>
      <c r="B33" s="78">
        <v>1.0109399049046137</v>
      </c>
      <c r="C33" s="83">
        <v>0.87888187185829925</v>
      </c>
      <c r="D33" s="78">
        <v>0.27064512725128465</v>
      </c>
      <c r="E33" s="80">
        <v>0.39911886551108899</v>
      </c>
      <c r="F33" s="45"/>
    </row>
    <row r="34" spans="1:6" ht="15" x14ac:dyDescent="0.25">
      <c r="A34" s="77">
        <f t="shared" si="0"/>
        <v>1878</v>
      </c>
      <c r="B34" s="78">
        <v>1.0353157555646464</v>
      </c>
      <c r="C34" s="83">
        <v>0.94133582107605829</v>
      </c>
      <c r="D34" s="78">
        <v>0.28098441175959032</v>
      </c>
      <c r="E34" s="80">
        <v>0.41749013551720249</v>
      </c>
      <c r="F34" s="45"/>
    </row>
    <row r="35" spans="1:6" ht="15" x14ac:dyDescent="0.25">
      <c r="A35" s="77">
        <f t="shared" si="0"/>
        <v>1879</v>
      </c>
      <c r="B35" s="78">
        <v>1.0815118486209929</v>
      </c>
      <c r="C35" s="83">
        <v>0.97060265926560596</v>
      </c>
      <c r="D35" s="78">
        <v>0.32910535196713259</v>
      </c>
      <c r="E35" s="80">
        <v>0.3965582515232533</v>
      </c>
      <c r="F35" s="45"/>
    </row>
    <row r="36" spans="1:6" ht="15" x14ac:dyDescent="0.25">
      <c r="A36" s="77">
        <f t="shared" si="0"/>
        <v>1880</v>
      </c>
      <c r="B36" s="78">
        <v>1.0697151125467323</v>
      </c>
      <c r="C36" s="83">
        <v>0.92901064904552433</v>
      </c>
      <c r="D36" s="78">
        <v>0.36857041503966315</v>
      </c>
      <c r="E36" s="80">
        <v>0.31746384538725081</v>
      </c>
      <c r="F36" s="45"/>
    </row>
    <row r="37" spans="1:6" ht="15" x14ac:dyDescent="0.25">
      <c r="A37" s="77">
        <f t="shared" si="0"/>
        <v>1881</v>
      </c>
      <c r="B37" s="78">
        <v>1.0491777646208107</v>
      </c>
      <c r="C37" s="83">
        <v>0.88604748149013624</v>
      </c>
      <c r="D37" s="78">
        <v>0.39068977429682011</v>
      </c>
      <c r="E37" s="80">
        <v>0.3034756631197873</v>
      </c>
      <c r="F37" s="45"/>
    </row>
    <row r="38" spans="1:6" ht="15" x14ac:dyDescent="0.25">
      <c r="A38" s="77">
        <f t="shared" si="0"/>
        <v>1882</v>
      </c>
      <c r="B38" s="78">
        <v>1.0470827502769728</v>
      </c>
      <c r="C38" s="83">
        <v>0.87642407235216246</v>
      </c>
      <c r="D38" s="78">
        <v>0.41550059969203845</v>
      </c>
      <c r="E38" s="80">
        <v>0.26990948059876713</v>
      </c>
      <c r="F38" s="45"/>
    </row>
    <row r="39" spans="1:6" ht="15" x14ac:dyDescent="0.25">
      <c r="A39" s="77">
        <f t="shared" si="0"/>
        <v>1883</v>
      </c>
      <c r="B39" s="78">
        <v>1.0460297115202062</v>
      </c>
      <c r="C39" s="83">
        <v>0.93944500595669311</v>
      </c>
      <c r="D39" s="78">
        <v>0.42931139549000019</v>
      </c>
      <c r="E39" s="80">
        <v>0.26980567078527784</v>
      </c>
      <c r="F39" s="45"/>
    </row>
    <row r="40" spans="1:6" ht="15" x14ac:dyDescent="0.25">
      <c r="A40" s="77">
        <f t="shared" si="0"/>
        <v>1884</v>
      </c>
      <c r="B40" s="78">
        <v>1.0444905508034257</v>
      </c>
      <c r="C40" s="83">
        <v>1.0108184920603647</v>
      </c>
      <c r="D40" s="78">
        <v>0.44437866637976886</v>
      </c>
      <c r="E40" s="80">
        <v>0.27220366224897957</v>
      </c>
      <c r="F40" s="45"/>
    </row>
    <row r="41" spans="1:6" ht="15" x14ac:dyDescent="0.25">
      <c r="A41" s="77">
        <f t="shared" si="0"/>
        <v>1885</v>
      </c>
      <c r="B41" s="78">
        <v>1.0683694825359802</v>
      </c>
      <c r="C41" s="83">
        <v>1.0564922934973109</v>
      </c>
      <c r="D41" s="78">
        <v>0.46805273833614996</v>
      </c>
      <c r="E41" s="80">
        <v>0.28031143464283848</v>
      </c>
      <c r="F41" s="45"/>
    </row>
    <row r="42" spans="1:6" ht="15" x14ac:dyDescent="0.25">
      <c r="A42" s="77">
        <f t="shared" si="0"/>
        <v>1886</v>
      </c>
      <c r="B42" s="78">
        <v>1.0772705706535435</v>
      </c>
      <c r="C42" s="83">
        <v>1.0801622135931919</v>
      </c>
      <c r="D42" s="78">
        <v>0.48954262173858837</v>
      </c>
      <c r="E42" s="80">
        <v>0.26418000656711083</v>
      </c>
      <c r="F42" s="45"/>
    </row>
    <row r="43" spans="1:6" ht="15" x14ac:dyDescent="0.25">
      <c r="A43" s="77">
        <f t="shared" si="0"/>
        <v>1887</v>
      </c>
      <c r="B43" s="78">
        <v>1.0461400916386305</v>
      </c>
      <c r="C43" s="83">
        <v>1.0841507265773129</v>
      </c>
      <c r="D43" s="78">
        <v>0.5081520328163569</v>
      </c>
      <c r="E43" s="80">
        <v>0.24718846434588945</v>
      </c>
      <c r="F43" s="45"/>
    </row>
    <row r="44" spans="1:6" ht="15" x14ac:dyDescent="0.25">
      <c r="A44" s="77">
        <f t="shared" si="0"/>
        <v>1888</v>
      </c>
      <c r="B44" s="78">
        <v>0.93384452579470723</v>
      </c>
      <c r="C44" s="83">
        <v>1.0478485130907986</v>
      </c>
      <c r="D44" s="78">
        <v>0.50381642511970359</v>
      </c>
      <c r="E44" s="80">
        <v>0.24765394303215624</v>
      </c>
      <c r="F44" s="45"/>
    </row>
    <row r="45" spans="1:6" ht="15" x14ac:dyDescent="0.25">
      <c r="A45" s="77">
        <f t="shared" si="0"/>
        <v>1889</v>
      </c>
      <c r="B45" s="78">
        <v>0.84131085818503248</v>
      </c>
      <c r="C45" s="83">
        <v>1.0377709721963664</v>
      </c>
      <c r="D45" s="78">
        <v>0.49694285842673819</v>
      </c>
      <c r="E45" s="80">
        <v>0.22668956215898653</v>
      </c>
      <c r="F45" s="45"/>
    </row>
    <row r="46" spans="1:6" ht="15" x14ac:dyDescent="0.25">
      <c r="A46" s="77">
        <f t="shared" si="0"/>
        <v>1890</v>
      </c>
      <c r="B46" s="78">
        <v>0.82837419073428298</v>
      </c>
      <c r="C46" s="83">
        <v>1.0012563635230565</v>
      </c>
      <c r="D46" s="78">
        <v>0.49716486120560144</v>
      </c>
      <c r="E46" s="80">
        <v>0.22339843424172443</v>
      </c>
      <c r="F46" s="45"/>
    </row>
    <row r="47" spans="1:6" ht="15" x14ac:dyDescent="0.25">
      <c r="A47" s="77">
        <f t="shared" si="0"/>
        <v>1891</v>
      </c>
      <c r="B47" s="78">
        <v>0.8401512321694673</v>
      </c>
      <c r="C47" s="83">
        <v>0.97707336610567286</v>
      </c>
      <c r="D47" s="78">
        <v>0.54429122511732209</v>
      </c>
      <c r="E47" s="80">
        <v>0.22268141202081432</v>
      </c>
      <c r="F47" s="45"/>
    </row>
    <row r="48" spans="1:6" ht="15" x14ac:dyDescent="0.25">
      <c r="A48" s="77">
        <f t="shared" si="0"/>
        <v>1892</v>
      </c>
      <c r="B48" s="78">
        <v>0.85398652585400714</v>
      </c>
      <c r="C48" s="83">
        <v>0.9644304607496863</v>
      </c>
      <c r="D48" s="78">
        <v>0.53932967398597131</v>
      </c>
      <c r="E48" s="80">
        <v>0.22341269921668561</v>
      </c>
      <c r="F48" s="45"/>
    </row>
    <row r="49" spans="1:6" ht="15" x14ac:dyDescent="0.25">
      <c r="A49" s="77">
        <f t="shared" si="0"/>
        <v>1893</v>
      </c>
      <c r="B49" s="78">
        <v>0.87901885746797148</v>
      </c>
      <c r="C49" s="83">
        <v>0.98293297136938718</v>
      </c>
      <c r="D49" s="78">
        <v>0.54857424603578142</v>
      </c>
      <c r="E49" s="80">
        <v>0.22577971107644937</v>
      </c>
      <c r="F49" s="45"/>
    </row>
    <row r="50" spans="1:6" ht="15" x14ac:dyDescent="0.25">
      <c r="A50" s="77">
        <f t="shared" si="0"/>
        <v>1894</v>
      </c>
      <c r="B50" s="78">
        <v>0.8958621638771862</v>
      </c>
      <c r="C50" s="83">
        <v>0.98328453362214763</v>
      </c>
      <c r="D50" s="78">
        <v>0.57470129438996842</v>
      </c>
      <c r="E50" s="80">
        <v>0.2596771576087209</v>
      </c>
      <c r="F50" s="45"/>
    </row>
    <row r="51" spans="1:6" ht="15" x14ac:dyDescent="0.25">
      <c r="A51" s="77">
        <f t="shared" si="0"/>
        <v>1895</v>
      </c>
      <c r="B51" s="78">
        <v>0.91612531028307131</v>
      </c>
      <c r="C51" s="83">
        <v>1.0117696625723376</v>
      </c>
      <c r="D51" s="78">
        <v>0.5684168813141719</v>
      </c>
      <c r="E51" s="80">
        <v>0.24563965580973091</v>
      </c>
      <c r="F51" s="45"/>
    </row>
    <row r="52" spans="1:6" ht="15" x14ac:dyDescent="0.25">
      <c r="A52" s="77">
        <f t="shared" si="0"/>
        <v>1896</v>
      </c>
      <c r="B52" s="78">
        <v>0.90374579382339193</v>
      </c>
      <c r="C52" s="83">
        <v>0.92668974872034104</v>
      </c>
      <c r="D52" s="78">
        <v>0.54584708980992491</v>
      </c>
      <c r="E52" s="80">
        <v>0.26409103916985432</v>
      </c>
      <c r="F52" s="45"/>
    </row>
    <row r="53" spans="1:6" ht="15" x14ac:dyDescent="0.25">
      <c r="A53" s="77">
        <f t="shared" si="0"/>
        <v>1897</v>
      </c>
      <c r="B53" s="78">
        <v>0.85577073495314737</v>
      </c>
      <c r="C53" s="83">
        <v>0.97682803993662015</v>
      </c>
      <c r="D53" s="78">
        <v>0.52497472194029937</v>
      </c>
      <c r="E53" s="80">
        <v>0.25962450938627524</v>
      </c>
      <c r="F53" s="45"/>
    </row>
    <row r="54" spans="1:6" ht="15" x14ac:dyDescent="0.25">
      <c r="A54" s="77">
        <f t="shared" si="0"/>
        <v>1898</v>
      </c>
      <c r="B54" s="78">
        <v>0.77855526065516167</v>
      </c>
      <c r="C54" s="83">
        <v>0.93203628182361653</v>
      </c>
      <c r="D54" s="78">
        <v>0.49963457620544183</v>
      </c>
      <c r="E54" s="80">
        <v>0.25465877819217442</v>
      </c>
      <c r="F54" s="45"/>
    </row>
    <row r="55" spans="1:6" ht="15" x14ac:dyDescent="0.25">
      <c r="A55" s="77">
        <f t="shared" si="0"/>
        <v>1899</v>
      </c>
      <c r="B55" s="78">
        <v>0.74132432929350556</v>
      </c>
      <c r="C55" s="83">
        <v>0.89665732618432692</v>
      </c>
      <c r="D55" s="78">
        <v>0.49940229594256225</v>
      </c>
      <c r="E55" s="80">
        <v>0.24190916435523077</v>
      </c>
      <c r="F55" s="45"/>
    </row>
    <row r="56" spans="1:6" ht="15" x14ac:dyDescent="0.25">
      <c r="A56" s="77">
        <f t="shared" si="0"/>
        <v>1900</v>
      </c>
      <c r="B56" s="78">
        <v>0.75825863699391871</v>
      </c>
      <c r="C56" s="83">
        <v>0.88714291267342293</v>
      </c>
      <c r="D56" s="78">
        <v>0.50148551621694049</v>
      </c>
      <c r="E56" s="80">
        <v>0.2460399940445166</v>
      </c>
      <c r="F56" s="45"/>
    </row>
    <row r="57" spans="1:6" ht="15" x14ac:dyDescent="0.25">
      <c r="A57" s="77">
        <f t="shared" si="0"/>
        <v>1901</v>
      </c>
      <c r="B57" s="78">
        <v>0.79308009488660058</v>
      </c>
      <c r="C57" s="83">
        <v>0.94765920276744231</v>
      </c>
      <c r="D57" s="78">
        <v>0.54786844534990764</v>
      </c>
      <c r="E57" s="80">
        <v>0.22267331899367263</v>
      </c>
      <c r="F57" s="45"/>
    </row>
    <row r="58" spans="1:6" ht="15" x14ac:dyDescent="0.25">
      <c r="A58" s="77">
        <f t="shared" si="0"/>
        <v>1902</v>
      </c>
      <c r="B58" s="78">
        <v>0.80239740575424889</v>
      </c>
      <c r="C58" s="83">
        <v>0.97802923403401842</v>
      </c>
      <c r="D58" s="78">
        <v>0.57476166583119781</v>
      </c>
      <c r="E58" s="80">
        <v>0.21840133661219946</v>
      </c>
      <c r="F58" s="45"/>
    </row>
    <row r="59" spans="1:6" ht="15" x14ac:dyDescent="0.25">
      <c r="A59" s="77">
        <f t="shared" si="0"/>
        <v>1903</v>
      </c>
      <c r="B59" s="78">
        <v>0.81075438629093233</v>
      </c>
      <c r="C59" s="83">
        <v>0.93147168457730189</v>
      </c>
      <c r="D59" s="78">
        <v>0.5537426900584318</v>
      </c>
      <c r="E59" s="80">
        <v>0.21923333735954764</v>
      </c>
      <c r="F59" s="45"/>
    </row>
    <row r="60" spans="1:6" ht="15" x14ac:dyDescent="0.25">
      <c r="A60" s="77">
        <f t="shared" si="0"/>
        <v>1904</v>
      </c>
      <c r="B60" s="78">
        <v>0.82201508424407854</v>
      </c>
      <c r="C60" s="83">
        <v>0.9135772680278571</v>
      </c>
      <c r="D60" s="78">
        <v>0.55261030744105943</v>
      </c>
      <c r="E60" s="80">
        <v>0.22190462368475203</v>
      </c>
      <c r="F60" s="45"/>
    </row>
    <row r="61" spans="1:6" ht="15" x14ac:dyDescent="0.25">
      <c r="A61" s="77">
        <f t="shared" si="0"/>
        <v>1905</v>
      </c>
      <c r="B61" s="78">
        <v>0.8021608005226879</v>
      </c>
      <c r="C61" s="83">
        <v>0.90619602915366715</v>
      </c>
      <c r="D61" s="78">
        <v>0.53478451953136208</v>
      </c>
      <c r="E61" s="80">
        <v>0.2126501176131049</v>
      </c>
      <c r="F61" s="45"/>
    </row>
    <row r="62" spans="1:6" ht="15" x14ac:dyDescent="0.25">
      <c r="A62" s="77">
        <f t="shared" si="0"/>
        <v>1906</v>
      </c>
      <c r="B62" s="78">
        <v>0.76326363763111904</v>
      </c>
      <c r="C62" s="83">
        <v>0.91316574972565079</v>
      </c>
      <c r="D62" s="78">
        <v>0.53933475437613465</v>
      </c>
      <c r="E62" s="80">
        <v>0.20840691407680428</v>
      </c>
      <c r="F62" s="45"/>
    </row>
    <row r="63" spans="1:6" ht="15" x14ac:dyDescent="0.25">
      <c r="A63" s="77">
        <f t="shared" si="0"/>
        <v>1907</v>
      </c>
      <c r="B63" s="78">
        <v>0.73949707022293309</v>
      </c>
      <c r="C63" s="83">
        <v>0.81624049407390775</v>
      </c>
      <c r="D63" s="78">
        <v>0.52882042212453495</v>
      </c>
      <c r="E63" s="80">
        <v>0.21721456753775797</v>
      </c>
      <c r="F63" s="45"/>
    </row>
    <row r="64" spans="1:6" ht="15" x14ac:dyDescent="0.25">
      <c r="A64" s="77">
        <f t="shared" si="0"/>
        <v>1908</v>
      </c>
      <c r="B64" s="78">
        <v>0.75744618751154869</v>
      </c>
      <c r="C64" s="83">
        <v>0.82360231485138236</v>
      </c>
      <c r="D64" s="78">
        <v>0.5899822695033714</v>
      </c>
      <c r="E64" s="80">
        <v>0.25064113299141821</v>
      </c>
      <c r="F64" s="45"/>
    </row>
    <row r="65" spans="1:6" ht="15" x14ac:dyDescent="0.25">
      <c r="A65" s="77">
        <f t="shared" si="0"/>
        <v>1909</v>
      </c>
      <c r="B65" s="78">
        <v>0.74818918535487744</v>
      </c>
      <c r="C65" s="83">
        <v>0.82644005157565825</v>
      </c>
      <c r="D65" s="78">
        <v>0.61874656611528911</v>
      </c>
      <c r="E65" s="80">
        <v>0.23245551982959947</v>
      </c>
      <c r="F65" s="45"/>
    </row>
    <row r="66" spans="1:6" ht="15" x14ac:dyDescent="0.25">
      <c r="A66" s="77">
        <v>1910</v>
      </c>
      <c r="B66" s="78">
        <v>0.72176158578853555</v>
      </c>
      <c r="C66" s="83">
        <v>0.86858656535014145</v>
      </c>
      <c r="D66" s="79">
        <v>0.63097040303692731</v>
      </c>
      <c r="E66" s="80">
        <v>0.23030842128713788</v>
      </c>
      <c r="F66" s="45"/>
    </row>
    <row r="67" spans="1:6" ht="15" x14ac:dyDescent="0.25">
      <c r="A67" s="77">
        <f t="shared" ref="A67:A130" si="1">A66+1</f>
        <v>1911</v>
      </c>
      <c r="B67" s="78">
        <v>0.69605735952155623</v>
      </c>
      <c r="C67" s="83">
        <v>0.77611636686083796</v>
      </c>
      <c r="D67" s="78">
        <v>0.61708017722786357</v>
      </c>
      <c r="E67" s="80">
        <v>0.23493337570172265</v>
      </c>
      <c r="F67" s="45"/>
    </row>
    <row r="68" spans="1:6" ht="15" x14ac:dyDescent="0.25">
      <c r="A68" s="77">
        <f t="shared" si="1"/>
        <v>1912</v>
      </c>
      <c r="B68" s="78">
        <v>0.6716640479846544</v>
      </c>
      <c r="C68" s="83">
        <v>0.71552521162726301</v>
      </c>
      <c r="D68" s="78">
        <v>0.60302971324813326</v>
      </c>
      <c r="E68" s="80">
        <v>0.22816691916307064</v>
      </c>
      <c r="F68" s="45"/>
    </row>
    <row r="69" spans="1:6" ht="15" x14ac:dyDescent="0.25">
      <c r="A69" s="77">
        <f t="shared" si="1"/>
        <v>1913</v>
      </c>
      <c r="B69" s="78">
        <v>0.65361565634832042</v>
      </c>
      <c r="C69" s="83">
        <v>0.73908760206710977</v>
      </c>
      <c r="D69" s="78">
        <v>0.62274253910285604</v>
      </c>
      <c r="E69" s="80">
        <v>0.22623640314953428</v>
      </c>
      <c r="F69" s="45"/>
    </row>
    <row r="70" spans="1:6" ht="15" x14ac:dyDescent="0.25">
      <c r="A70" s="77">
        <f t="shared" si="1"/>
        <v>1914</v>
      </c>
      <c r="B70" s="78">
        <v>0.71104013836438973</v>
      </c>
      <c r="C70" s="83">
        <v>0.86605057253352091</v>
      </c>
      <c r="D70" s="78">
        <v>0.68772316620844975</v>
      </c>
      <c r="E70" s="80">
        <v>0.26386919928885477</v>
      </c>
      <c r="F70" s="45"/>
    </row>
    <row r="71" spans="1:6" ht="15" x14ac:dyDescent="0.25">
      <c r="A71" s="77">
        <f t="shared" si="1"/>
        <v>1915</v>
      </c>
      <c r="B71" s="78">
        <v>0.8853564892239707</v>
      </c>
      <c r="C71" s="83">
        <v>0.96472022218947129</v>
      </c>
      <c r="D71" s="78">
        <v>0.81039228365146132</v>
      </c>
      <c r="E71" s="80">
        <v>0.27750894618657473</v>
      </c>
      <c r="F71" s="45"/>
    </row>
    <row r="72" spans="1:6" ht="15" x14ac:dyDescent="0.25">
      <c r="A72" s="77">
        <f t="shared" si="1"/>
        <v>1916</v>
      </c>
      <c r="B72" s="78">
        <v>1.2023754118251255</v>
      </c>
      <c r="C72" s="83">
        <v>1.115296918096198</v>
      </c>
      <c r="D72" s="78">
        <v>0.97951751985788515</v>
      </c>
      <c r="E72" s="80">
        <v>0.26570206647895966</v>
      </c>
      <c r="F72" s="45"/>
    </row>
    <row r="73" spans="1:6" ht="15" x14ac:dyDescent="0.25">
      <c r="A73" s="77">
        <f t="shared" si="1"/>
        <v>1917</v>
      </c>
      <c r="B73" s="78">
        <v>1.5239225220882535</v>
      </c>
      <c r="C73" s="83">
        <v>1.3233959001805402</v>
      </c>
      <c r="D73" s="78">
        <v>0.99591996520618598</v>
      </c>
      <c r="E73" s="80">
        <v>0.34296025923457923</v>
      </c>
      <c r="F73" s="45"/>
    </row>
    <row r="74" spans="1:6" ht="15" x14ac:dyDescent="0.25">
      <c r="A74" s="77">
        <f t="shared" si="1"/>
        <v>1918</v>
      </c>
      <c r="B74" s="78">
        <v>1.7266639083559145</v>
      </c>
      <c r="C74" s="83">
        <v>1.6364678658312581</v>
      </c>
      <c r="D74" s="78">
        <v>1.1860775963952541</v>
      </c>
      <c r="E74" s="80">
        <v>0.46079672480425837</v>
      </c>
      <c r="F74" s="45"/>
    </row>
    <row r="75" spans="1:6" ht="15" x14ac:dyDescent="0.25">
      <c r="A75" s="77">
        <f t="shared" si="1"/>
        <v>1919</v>
      </c>
      <c r="B75" s="78">
        <v>1.7635069026444656</v>
      </c>
      <c r="C75" s="83">
        <v>1.7854547459903394</v>
      </c>
      <c r="D75" s="78">
        <v>1.1812194201481323</v>
      </c>
      <c r="E75" s="80">
        <v>0.50866705754334207</v>
      </c>
      <c r="F75" s="45"/>
    </row>
    <row r="76" spans="1:6" ht="15" x14ac:dyDescent="0.25">
      <c r="A76" s="77">
        <f t="shared" si="1"/>
        <v>1920</v>
      </c>
      <c r="B76" s="78">
        <v>1.7036249630053881</v>
      </c>
      <c r="C76" s="83">
        <v>1.5459487347407179</v>
      </c>
      <c r="D76" s="79">
        <v>0.49591445646282173</v>
      </c>
      <c r="E76" s="80">
        <v>0.42731446838128895</v>
      </c>
      <c r="F76" s="45"/>
    </row>
    <row r="77" spans="1:6" ht="15" x14ac:dyDescent="0.25">
      <c r="A77" s="77">
        <f t="shared" si="1"/>
        <v>1921</v>
      </c>
      <c r="B77" s="78">
        <v>1.8013625793232904</v>
      </c>
      <c r="C77" s="83">
        <v>1.7452006448340869</v>
      </c>
      <c r="D77" s="78">
        <v>0.4730441655304285</v>
      </c>
      <c r="E77" s="80">
        <v>0.52047239266599188</v>
      </c>
      <c r="F77" s="45"/>
    </row>
    <row r="78" spans="1:6" ht="15" x14ac:dyDescent="0.25">
      <c r="A78" s="77">
        <f t="shared" si="1"/>
        <v>1922</v>
      </c>
      <c r="B78" s="78">
        <v>2.1712490629862908</v>
      </c>
      <c r="C78" s="83">
        <v>1.8375133516167694</v>
      </c>
      <c r="D78" s="78">
        <v>3.2829432280561482E-2</v>
      </c>
      <c r="E78" s="80">
        <v>0.5086835439714239</v>
      </c>
      <c r="F78" s="45"/>
    </row>
    <row r="79" spans="1:6" ht="15" x14ac:dyDescent="0.25">
      <c r="A79" s="77">
        <f t="shared" si="1"/>
        <v>1923</v>
      </c>
      <c r="B79" s="78">
        <v>2.2573674233221186</v>
      </c>
      <c r="C79" s="83">
        <v>1.7656972296073847</v>
      </c>
      <c r="D79" s="78">
        <v>2.5232009610885315E-9</v>
      </c>
      <c r="E79" s="80">
        <v>0.43232518180182727</v>
      </c>
      <c r="F79" s="45"/>
    </row>
    <row r="80" spans="1:6" ht="15" x14ac:dyDescent="0.25">
      <c r="A80" s="77">
        <f t="shared" si="1"/>
        <v>1924</v>
      </c>
      <c r="B80" s="78">
        <v>2.2582751677772395</v>
      </c>
      <c r="C80" s="83">
        <v>1.5987900105413213</v>
      </c>
      <c r="D80" s="78">
        <v>7.2795838242804542E-2</v>
      </c>
      <c r="E80" s="80">
        <v>0.42877377508975806</v>
      </c>
      <c r="F80" s="45"/>
    </row>
    <row r="81" spans="1:6" ht="15" x14ac:dyDescent="0.25">
      <c r="A81" s="77">
        <f t="shared" si="1"/>
        <v>1925</v>
      </c>
      <c r="B81" s="78">
        <v>2.1956300352541489</v>
      </c>
      <c r="C81" s="83">
        <v>1.4865320400688531</v>
      </c>
      <c r="D81" s="78">
        <v>8.4466648874713807E-2</v>
      </c>
      <c r="E81" s="80">
        <v>0.40854570174864124</v>
      </c>
      <c r="F81" s="45"/>
    </row>
    <row r="82" spans="1:6" ht="15" x14ac:dyDescent="0.25">
      <c r="A82" s="77">
        <f t="shared" si="1"/>
        <v>1926</v>
      </c>
      <c r="B82" s="78">
        <v>2.1656267876368087</v>
      </c>
      <c r="C82" s="83">
        <v>1.2372486503107643</v>
      </c>
      <c r="D82" s="78">
        <v>0.21569669841439182</v>
      </c>
      <c r="E82" s="80">
        <v>0.38101242642072514</v>
      </c>
      <c r="F82" s="45"/>
    </row>
    <row r="83" spans="1:6" ht="15" x14ac:dyDescent="0.25">
      <c r="A83" s="77">
        <f t="shared" si="1"/>
        <v>1927</v>
      </c>
      <c r="B83" s="78">
        <v>2.2315194171715369</v>
      </c>
      <c r="C83" s="83">
        <v>1.2346715827046497</v>
      </c>
      <c r="D83" s="78">
        <v>0.19563159212765124</v>
      </c>
      <c r="E83" s="80">
        <v>0.38673561649783428</v>
      </c>
      <c r="F83" s="45"/>
    </row>
    <row r="84" spans="1:6" ht="15" x14ac:dyDescent="0.25">
      <c r="A84" s="77">
        <f t="shared" si="1"/>
        <v>1928</v>
      </c>
      <c r="B84" s="78">
        <v>2.0967278380296168</v>
      </c>
      <c r="C84" s="83">
        <v>1.1368792505121761</v>
      </c>
      <c r="D84" s="78">
        <v>0.17850762200527928</v>
      </c>
      <c r="E84" s="80">
        <v>0.3798814375197106</v>
      </c>
      <c r="F84" s="45"/>
    </row>
    <row r="85" spans="1:6" ht="15" x14ac:dyDescent="0.25">
      <c r="A85" s="77">
        <f t="shared" si="1"/>
        <v>1929</v>
      </c>
      <c r="B85" s="78">
        <v>2.0366430641972175</v>
      </c>
      <c r="C85" s="83">
        <v>1.0449160901121073</v>
      </c>
      <c r="D85" s="78">
        <v>0.22279572822596291</v>
      </c>
      <c r="E85" s="80">
        <v>0.35670039851165547</v>
      </c>
      <c r="F85" s="45"/>
    </row>
    <row r="86" spans="1:6" ht="15" x14ac:dyDescent="0.25">
      <c r="A86" s="77">
        <f t="shared" si="1"/>
        <v>1930</v>
      </c>
      <c r="B86" s="78">
        <v>1.9939435620556205</v>
      </c>
      <c r="C86" s="83">
        <v>1.0459046487181844</v>
      </c>
      <c r="D86" s="79">
        <v>0.28405036826351471</v>
      </c>
      <c r="E86" s="80">
        <v>0.41397168874938989</v>
      </c>
      <c r="F86" s="45"/>
    </row>
    <row r="87" spans="1:6" ht="15" x14ac:dyDescent="0.25">
      <c r="A87" s="77">
        <f t="shared" si="1"/>
        <v>1931</v>
      </c>
      <c r="B87" s="78">
        <v>2.1329990694122265</v>
      </c>
      <c r="C87" s="83">
        <v>1.0847839241935342</v>
      </c>
      <c r="D87" s="78">
        <v>0.39003107311601221</v>
      </c>
      <c r="E87" s="80">
        <v>0.54529900210278448</v>
      </c>
      <c r="F87" s="45"/>
    </row>
    <row r="88" spans="1:6" ht="15" x14ac:dyDescent="0.25">
      <c r="A88" s="77">
        <f t="shared" si="1"/>
        <v>1932</v>
      </c>
      <c r="B88" s="78">
        <v>2.167194081972216</v>
      </c>
      <c r="C88" s="83">
        <v>1.1618648513497976</v>
      </c>
      <c r="D88" s="78">
        <v>0.4862948164221283</v>
      </c>
      <c r="E88" s="80">
        <v>0.78262792989189556</v>
      </c>
      <c r="F88" s="45"/>
    </row>
    <row r="89" spans="1:6" ht="15" x14ac:dyDescent="0.25">
      <c r="A89" s="77">
        <f t="shared" si="1"/>
        <v>1933</v>
      </c>
      <c r="B89" s="78">
        <v>2.0389455771036458</v>
      </c>
      <c r="C89" s="83">
        <v>1.13076720928848</v>
      </c>
      <c r="D89" s="78">
        <v>0.48520957306489532</v>
      </c>
      <c r="E89" s="80">
        <v>0.89375184606516689</v>
      </c>
      <c r="F89" s="45"/>
    </row>
    <row r="90" spans="1:6" ht="15" x14ac:dyDescent="0.25">
      <c r="A90" s="77">
        <f t="shared" si="1"/>
        <v>1934</v>
      </c>
      <c r="B90" s="78">
        <v>2.0022137970782747</v>
      </c>
      <c r="C90" s="83">
        <v>1.2773702125767632</v>
      </c>
      <c r="D90" s="78">
        <v>0.44763962446301042</v>
      </c>
      <c r="E90" s="80">
        <v>0.80518343674466042</v>
      </c>
      <c r="F90" s="45"/>
    </row>
    <row r="91" spans="1:6" ht="15" x14ac:dyDescent="0.25">
      <c r="A91" s="77">
        <f t="shared" si="1"/>
        <v>1935</v>
      </c>
      <c r="B91" s="78">
        <v>1.8870836753906</v>
      </c>
      <c r="C91" s="83">
        <v>1.3998753545754963</v>
      </c>
      <c r="D91" s="78">
        <v>0.45160968815202096</v>
      </c>
      <c r="E91" s="80">
        <v>0.76170749961323236</v>
      </c>
      <c r="F91" s="45"/>
    </row>
    <row r="92" spans="1:6" ht="15" x14ac:dyDescent="0.25">
      <c r="A92" s="77">
        <f t="shared" si="1"/>
        <v>1936</v>
      </c>
      <c r="B92" s="78">
        <v>2.011419522896384</v>
      </c>
      <c r="C92" s="83">
        <v>1.2348127057891847</v>
      </c>
      <c r="D92" s="78">
        <v>0.45034550323835487</v>
      </c>
      <c r="E92" s="80">
        <v>0.72561254981524204</v>
      </c>
      <c r="F92" s="45"/>
    </row>
    <row r="93" spans="1:6" ht="15" x14ac:dyDescent="0.25">
      <c r="A93" s="77">
        <f t="shared" si="1"/>
        <v>1937</v>
      </c>
      <c r="B93" s="78">
        <v>2.0706721965212971</v>
      </c>
      <c r="C93" s="83">
        <v>1.0375475931390112</v>
      </c>
      <c r="D93" s="78">
        <v>0.46429430202993532</v>
      </c>
      <c r="E93" s="80">
        <v>0.67192508798990835</v>
      </c>
      <c r="F93" s="45"/>
    </row>
    <row r="94" spans="1:6" ht="15" x14ac:dyDescent="0.25">
      <c r="A94" s="77">
        <f t="shared" si="1"/>
        <v>1938</v>
      </c>
      <c r="B94" s="78">
        <v>1.9966755780703314</v>
      </c>
      <c r="C94" s="83">
        <v>1.0340866426352386</v>
      </c>
      <c r="D94" s="78">
        <v>0.46987504949526887</v>
      </c>
      <c r="E94" s="80">
        <v>0.75810483667806872</v>
      </c>
      <c r="F94" s="45"/>
    </row>
    <row r="95" spans="1:6" ht="15" x14ac:dyDescent="0.25">
      <c r="A95" s="77">
        <f t="shared" si="1"/>
        <v>1939</v>
      </c>
      <c r="B95" s="78">
        <v>2.1058536072418099</v>
      </c>
      <c r="C95" s="83">
        <v>1.01035873619379</v>
      </c>
      <c r="D95" s="78">
        <v>0.48478904837726472</v>
      </c>
      <c r="E95" s="80">
        <v>0.7487846983834987</v>
      </c>
      <c r="F95" s="45"/>
    </row>
    <row r="96" spans="1:6" ht="15" x14ac:dyDescent="0.25">
      <c r="A96" s="77">
        <f t="shared" si="1"/>
        <v>1940</v>
      </c>
      <c r="B96" s="78">
        <v>2.2486121916520263</v>
      </c>
      <c r="C96" s="83">
        <v>1.6558123978690202</v>
      </c>
      <c r="D96" s="79">
        <v>0.54206058494906229</v>
      </c>
      <c r="E96" s="80">
        <v>0.72064405094436423</v>
      </c>
      <c r="F96" s="45"/>
    </row>
    <row r="97" spans="1:6" ht="15" x14ac:dyDescent="0.25">
      <c r="A97" s="77">
        <f t="shared" si="1"/>
        <v>1941</v>
      </c>
      <c r="B97" s="78">
        <v>2.3059336742598551</v>
      </c>
      <c r="C97" s="83">
        <v>1.996269497789106</v>
      </c>
      <c r="D97" s="78">
        <v>0.74783526314598314</v>
      </c>
      <c r="E97" s="80">
        <v>0.68369098068270573</v>
      </c>
      <c r="F97" s="45"/>
    </row>
    <row r="98" spans="1:6" ht="15" x14ac:dyDescent="0.25">
      <c r="A98" s="77">
        <f t="shared" si="1"/>
        <v>1942</v>
      </c>
      <c r="B98" s="78">
        <v>2.3704634373524702</v>
      </c>
      <c r="C98" s="83">
        <v>2.1009564866554182</v>
      </c>
      <c r="D98" s="78">
        <v>1.0470977762074647</v>
      </c>
      <c r="E98" s="80">
        <v>0.80991866323621264</v>
      </c>
      <c r="F98" s="45"/>
    </row>
    <row r="99" spans="1:6" ht="15" x14ac:dyDescent="0.25">
      <c r="A99" s="77">
        <f t="shared" si="1"/>
        <v>1943</v>
      </c>
      <c r="B99" s="78">
        <v>2.4844096032445946</v>
      </c>
      <c r="C99" s="83">
        <v>2.3540706956911914</v>
      </c>
      <c r="D99" s="78">
        <v>1.2985548903261965</v>
      </c>
      <c r="E99" s="80">
        <v>0.99729419893097615</v>
      </c>
      <c r="F99" s="45"/>
    </row>
    <row r="100" spans="1:6" ht="15" x14ac:dyDescent="0.25">
      <c r="A100" s="77">
        <f t="shared" si="1"/>
        <v>1944</v>
      </c>
      <c r="B100" s="78">
        <v>2.654773998415449</v>
      </c>
      <c r="C100" s="83">
        <v>2.7283004510259317</v>
      </c>
      <c r="D100" s="78">
        <v>1.828144989035837</v>
      </c>
      <c r="E100" s="80">
        <v>1.1645401418560433</v>
      </c>
      <c r="F100" s="45"/>
    </row>
    <row r="101" spans="1:6" ht="15" x14ac:dyDescent="0.25">
      <c r="A101" s="77">
        <f t="shared" si="1"/>
        <v>1945</v>
      </c>
      <c r="B101" s="78">
        <v>2.8410730611626187</v>
      </c>
      <c r="C101" s="83">
        <v>1.6774190893383389</v>
      </c>
      <c r="D101" s="78">
        <v>1.452811827210587</v>
      </c>
      <c r="E101" s="80">
        <v>1.3868310780359296</v>
      </c>
      <c r="F101" s="45"/>
    </row>
    <row r="102" spans="1:6" ht="15" x14ac:dyDescent="0.25">
      <c r="A102" s="77">
        <f t="shared" si="1"/>
        <v>1946</v>
      </c>
      <c r="B102" s="78">
        <v>2.9493336743850898</v>
      </c>
      <c r="C102" s="83">
        <v>0.85970010311903855</v>
      </c>
      <c r="D102" s="78">
        <v>1.0774786653900632</v>
      </c>
      <c r="E102" s="80">
        <v>1.4871884972247473</v>
      </c>
      <c r="F102" s="45"/>
    </row>
    <row r="103" spans="1:6" ht="15" x14ac:dyDescent="0.25">
      <c r="A103" s="77">
        <f t="shared" si="1"/>
        <v>1947</v>
      </c>
      <c r="B103" s="78">
        <v>3.1119131585697946</v>
      </c>
      <c r="C103" s="83">
        <v>0.67077386868519595</v>
      </c>
      <c r="D103" s="78">
        <v>0.70916695860167589</v>
      </c>
      <c r="E103" s="80">
        <v>1.3235342624369375</v>
      </c>
      <c r="F103" s="45"/>
    </row>
    <row r="104" spans="1:6" ht="15" x14ac:dyDescent="0.25">
      <c r="A104" s="77">
        <f t="shared" si="1"/>
        <v>1948</v>
      </c>
      <c r="B104" s="78">
        <v>2.8896360486823593</v>
      </c>
      <c r="C104" s="83">
        <v>0.46861880285781998</v>
      </c>
      <c r="D104" s="78">
        <v>0.33338126981047772</v>
      </c>
      <c r="E104" s="80">
        <v>1.1820690431654808</v>
      </c>
      <c r="F104" s="45"/>
    </row>
    <row r="105" spans="1:6" ht="15" x14ac:dyDescent="0.25">
      <c r="A105" s="77">
        <f t="shared" si="1"/>
        <v>1949</v>
      </c>
      <c r="B105" s="78">
        <v>2.5729276850098257</v>
      </c>
      <c r="C105" s="83">
        <v>0.46111670494125689</v>
      </c>
      <c r="D105" s="78">
        <v>0.33671508251018212</v>
      </c>
      <c r="E105" s="80">
        <v>1.2266865111072849</v>
      </c>
      <c r="F105" s="45"/>
    </row>
    <row r="106" spans="1:6" ht="15" x14ac:dyDescent="0.25">
      <c r="A106" s="77">
        <f t="shared" si="1"/>
        <v>1950</v>
      </c>
      <c r="B106" s="78">
        <v>2.3382543412732191</v>
      </c>
      <c r="C106" s="83">
        <v>0.42724995461406989</v>
      </c>
      <c r="D106" s="79">
        <v>0.33618845334633179</v>
      </c>
      <c r="E106" s="80">
        <v>1.1381371227799069</v>
      </c>
      <c r="F106" s="45"/>
    </row>
    <row r="107" spans="1:6" ht="15" x14ac:dyDescent="0.25">
      <c r="A107" s="77">
        <f t="shared" si="1"/>
        <v>1951</v>
      </c>
      <c r="B107" s="78">
        <v>2.1628765248483695</v>
      </c>
      <c r="C107" s="83">
        <v>0.35570115340734881</v>
      </c>
      <c r="D107" s="78">
        <v>0.29078691507340598</v>
      </c>
      <c r="E107" s="80">
        <v>1.021002157959034</v>
      </c>
      <c r="F107" s="45"/>
    </row>
    <row r="108" spans="1:6" ht="15" x14ac:dyDescent="0.25">
      <c r="A108" s="77">
        <f t="shared" si="1"/>
        <v>1952</v>
      </c>
      <c r="B108" s="78">
        <v>1.9783502488165867</v>
      </c>
      <c r="C108" s="83">
        <v>0.33481803948928862</v>
      </c>
      <c r="D108" s="78">
        <v>0.26759623326744941</v>
      </c>
      <c r="E108" s="80">
        <v>1.0124945307799176</v>
      </c>
      <c r="F108" s="45"/>
    </row>
    <row r="109" spans="1:6" ht="15" x14ac:dyDescent="0.25">
      <c r="A109" s="77">
        <f t="shared" si="1"/>
        <v>1953</v>
      </c>
      <c r="B109" s="78">
        <v>1.9243767675139849</v>
      </c>
      <c r="C109" s="83">
        <v>0.3609991769104966</v>
      </c>
      <c r="D109" s="78">
        <v>0.24571875292737441</v>
      </c>
      <c r="E109" s="80">
        <v>1.0209828340198737</v>
      </c>
      <c r="F109" s="45"/>
    </row>
    <row r="110" spans="1:6" ht="15" x14ac:dyDescent="0.25">
      <c r="A110" s="77">
        <f t="shared" si="1"/>
        <v>1954</v>
      </c>
      <c r="B110" s="78">
        <v>1.8538950897347919</v>
      </c>
      <c r="C110" s="83">
        <v>0.36379569614526336</v>
      </c>
      <c r="D110" s="78">
        <v>0.2310742494966346</v>
      </c>
      <c r="E110" s="80">
        <v>1.074930084342345</v>
      </c>
      <c r="F110" s="45"/>
    </row>
    <row r="111" spans="1:6" ht="15" x14ac:dyDescent="0.25">
      <c r="A111" s="77">
        <f t="shared" si="1"/>
        <v>1955</v>
      </c>
      <c r="B111" s="78">
        <v>1.7089200497154764</v>
      </c>
      <c r="C111" s="83">
        <v>0.35027474169314826</v>
      </c>
      <c r="D111" s="78">
        <v>0.21323074710011508</v>
      </c>
      <c r="E111" s="80">
        <v>1.0209101737307387</v>
      </c>
      <c r="F111" s="45"/>
    </row>
    <row r="112" spans="1:6" ht="15" x14ac:dyDescent="0.25">
      <c r="A112" s="77">
        <f t="shared" si="1"/>
        <v>1956</v>
      </c>
      <c r="B112" s="78">
        <v>1.5855980444295545</v>
      </c>
      <c r="C112" s="83">
        <v>0.34170811785177296</v>
      </c>
      <c r="D112" s="78">
        <v>0.19959876274897653</v>
      </c>
      <c r="E112" s="80">
        <v>0.99178638072035641</v>
      </c>
      <c r="F112" s="45"/>
    </row>
    <row r="113" spans="1:6" ht="15" x14ac:dyDescent="0.25">
      <c r="A113" s="77">
        <f t="shared" si="1"/>
        <v>1957</v>
      </c>
      <c r="B113" s="78">
        <v>1.4918390428492487</v>
      </c>
      <c r="C113" s="83">
        <v>0.33452007740306583</v>
      </c>
      <c r="D113" s="78">
        <v>0.1885322149794709</v>
      </c>
      <c r="E113" s="80">
        <v>0.9863989567670538</v>
      </c>
      <c r="F113" s="45"/>
    </row>
    <row r="114" spans="1:6" ht="15" x14ac:dyDescent="0.25">
      <c r="A114" s="77">
        <f t="shared" si="1"/>
        <v>1958</v>
      </c>
      <c r="B114" s="78">
        <v>1.446361207320106</v>
      </c>
      <c r="C114" s="83">
        <v>0.325199338211343</v>
      </c>
      <c r="D114" s="78">
        <v>0.18297347733828162</v>
      </c>
      <c r="E114" s="80">
        <v>1.041049118633359</v>
      </c>
      <c r="F114" s="45"/>
    </row>
    <row r="115" spans="1:6" ht="15" x14ac:dyDescent="0.25">
      <c r="A115" s="77">
        <f t="shared" si="1"/>
        <v>1959</v>
      </c>
      <c r="B115" s="78">
        <v>1.4185652199018173</v>
      </c>
      <c r="C115" s="83">
        <v>0.32692544707291743</v>
      </c>
      <c r="D115" s="78">
        <v>0.17634509977845503</v>
      </c>
      <c r="E115" s="80">
        <v>1.0096008479028304</v>
      </c>
      <c r="F115" s="45"/>
    </row>
    <row r="116" spans="1:6" ht="15" x14ac:dyDescent="0.25">
      <c r="A116" s="77">
        <f t="shared" si="1"/>
        <v>1960</v>
      </c>
      <c r="B116" s="78">
        <v>1.3603450391114542</v>
      </c>
      <c r="C116" s="83">
        <v>0.30208403264845807</v>
      </c>
      <c r="D116" s="79">
        <v>0.16620825817716525</v>
      </c>
      <c r="E116" s="80">
        <v>1.0087812448148819</v>
      </c>
      <c r="F116" s="45"/>
    </row>
    <row r="117" spans="1:6" ht="15" x14ac:dyDescent="0.25">
      <c r="A117" s="77">
        <f t="shared" si="1"/>
        <v>1961</v>
      </c>
      <c r="B117" s="78">
        <v>1.2920452142700471</v>
      </c>
      <c r="C117" s="83">
        <v>0.28091864432082181</v>
      </c>
      <c r="D117" s="78">
        <v>0.16083081889864392</v>
      </c>
      <c r="E117" s="80">
        <v>1.0204241878448264</v>
      </c>
      <c r="F117" s="45"/>
    </row>
    <row r="118" spans="1:6" ht="15" x14ac:dyDescent="0.25">
      <c r="A118" s="77">
        <f t="shared" si="1"/>
        <v>1962</v>
      </c>
      <c r="B118" s="78">
        <v>1.2858421072274462</v>
      </c>
      <c r="C118" s="83">
        <v>0.25105121304806011</v>
      </c>
      <c r="D118" s="78">
        <v>0.15697941315976657</v>
      </c>
      <c r="E118" s="80">
        <v>0.99249773394196483</v>
      </c>
      <c r="F118" s="45"/>
    </row>
    <row r="119" spans="1:6" ht="15" x14ac:dyDescent="0.25">
      <c r="A119" s="77">
        <f t="shared" si="1"/>
        <v>1963</v>
      </c>
      <c r="B119" s="78">
        <v>1.2770174740304745</v>
      </c>
      <c r="C119" s="83">
        <v>0.23007331209358967</v>
      </c>
      <c r="D119" s="78">
        <v>0.1622373861449016</v>
      </c>
      <c r="E119" s="80">
        <v>0.97705991161122263</v>
      </c>
      <c r="F119" s="45"/>
    </row>
    <row r="120" spans="1:6" ht="15" x14ac:dyDescent="0.25">
      <c r="A120" s="77">
        <f t="shared" si="1"/>
        <v>1964</v>
      </c>
      <c r="B120" s="78">
        <v>1.2337309716638121</v>
      </c>
      <c r="C120" s="83">
        <v>0.21076698775684008</v>
      </c>
      <c r="D120" s="78">
        <v>0.16384302433492109</v>
      </c>
      <c r="E120" s="80">
        <v>0.95498964686664101</v>
      </c>
      <c r="F120" s="45"/>
    </row>
    <row r="121" spans="1:6" ht="15" x14ac:dyDescent="0.25">
      <c r="A121" s="77">
        <f t="shared" si="1"/>
        <v>1965</v>
      </c>
      <c r="B121" s="78">
        <v>1.1642480998484888</v>
      </c>
      <c r="C121" s="83">
        <v>0.19016306195085042</v>
      </c>
      <c r="D121" s="78">
        <v>0.16770888752396848</v>
      </c>
      <c r="E121" s="80">
        <v>0.92374522077968779</v>
      </c>
      <c r="F121" s="45"/>
    </row>
    <row r="122" spans="1:6" ht="15" x14ac:dyDescent="0.25">
      <c r="A122" s="77">
        <f t="shared" si="1"/>
        <v>1966</v>
      </c>
      <c r="B122" s="78">
        <v>1.120423485500238</v>
      </c>
      <c r="C122" s="83">
        <v>0.16779451433917966</v>
      </c>
      <c r="D122" s="78">
        <v>0.17615297111000841</v>
      </c>
      <c r="E122" s="80">
        <v>0.89060742608913501</v>
      </c>
      <c r="F122" s="45"/>
    </row>
    <row r="123" spans="1:6" ht="15" x14ac:dyDescent="0.25">
      <c r="A123" s="77">
        <f t="shared" si="1"/>
        <v>1967</v>
      </c>
      <c r="B123" s="78">
        <v>1.1178070536879554</v>
      </c>
      <c r="C123" s="83">
        <v>0.16077293799902262</v>
      </c>
      <c r="D123" s="78">
        <v>0.19852981447531318</v>
      </c>
      <c r="E123" s="80">
        <v>0.89211970392593265</v>
      </c>
      <c r="F123" s="45"/>
    </row>
    <row r="124" spans="1:6" ht="15" x14ac:dyDescent="0.25">
      <c r="A124" s="77">
        <f t="shared" si="1"/>
        <v>1968</v>
      </c>
      <c r="B124" s="78">
        <v>1.0750957291677099</v>
      </c>
      <c r="C124" s="83">
        <v>0.16256752019651502</v>
      </c>
      <c r="D124" s="78">
        <v>0.20840996544499257</v>
      </c>
      <c r="E124" s="80">
        <v>0.86868918307553755</v>
      </c>
      <c r="F124" s="45"/>
    </row>
    <row r="125" spans="1:6" ht="15" x14ac:dyDescent="0.25">
      <c r="A125" s="77">
        <f t="shared" si="1"/>
        <v>1969</v>
      </c>
      <c r="B125" s="78">
        <v>1.0146835664943992</v>
      </c>
      <c r="C125" s="83">
        <v>0.14907563319665193</v>
      </c>
      <c r="D125" s="78">
        <v>0.19691036012933494</v>
      </c>
      <c r="E125" s="80">
        <v>0.85126817114458486</v>
      </c>
      <c r="F125" s="45"/>
    </row>
    <row r="126" spans="1:6" ht="15" x14ac:dyDescent="0.25">
      <c r="A126" s="77">
        <f t="shared" si="1"/>
        <v>1970</v>
      </c>
      <c r="B126" s="78">
        <v>0.90800648265212869</v>
      </c>
      <c r="C126" s="83">
        <f>51.7028408867288%-0.3</f>
        <v>0.21702840886728797</v>
      </c>
      <c r="D126" s="79">
        <v>0.18263376617387772</v>
      </c>
      <c r="E126" s="80">
        <v>0.86644127244262537</v>
      </c>
      <c r="F126" s="45"/>
    </row>
    <row r="127" spans="1:6" ht="15" x14ac:dyDescent="0.25">
      <c r="A127" s="77">
        <f t="shared" si="1"/>
        <v>1971</v>
      </c>
      <c r="B127" s="78">
        <v>0.87993082813207946</v>
      </c>
      <c r="C127" s="83">
        <f>47.9803073125884%-0.25</f>
        <v>0.22980307312588399</v>
      </c>
      <c r="D127" s="78">
        <v>0.18174792145005481</v>
      </c>
      <c r="E127" s="80">
        <v>0.87241714156876593</v>
      </c>
      <c r="F127" s="45"/>
    </row>
    <row r="128" spans="1:6" ht="15" x14ac:dyDescent="0.25">
      <c r="A128" s="77">
        <f t="shared" si="1"/>
        <v>1972</v>
      </c>
      <c r="B128" s="78">
        <v>0.84786994893897139</v>
      </c>
      <c r="C128" s="83">
        <f>44.9973160407198%-0.2</f>
        <v>0.24997316040719803</v>
      </c>
      <c r="D128" s="78">
        <v>0.18669642278380641</v>
      </c>
      <c r="E128" s="80">
        <v>0.86247614055730171</v>
      </c>
      <c r="F128" s="45"/>
    </row>
    <row r="129" spans="1:6" ht="15" x14ac:dyDescent="0.25">
      <c r="A129" s="77">
        <f t="shared" si="1"/>
        <v>1973</v>
      </c>
      <c r="B129" s="78">
        <v>0.76968832266881515</v>
      </c>
      <c r="C129" s="83">
        <f>41.4820743130457%-0.15</f>
        <v>0.264820743130457</v>
      </c>
      <c r="D129" s="78">
        <v>0.17945005487154225</v>
      </c>
      <c r="E129" s="80">
        <v>0.82021276799919485</v>
      </c>
      <c r="F129" s="45"/>
    </row>
    <row r="130" spans="1:6" ht="15" x14ac:dyDescent="0.25">
      <c r="A130" s="77">
        <f t="shared" si="1"/>
        <v>1974</v>
      </c>
      <c r="B130" s="78">
        <v>0.73657328213789497</v>
      </c>
      <c r="C130" s="83">
        <f>38.2292788113735%-0.1</f>
        <v>0.28229278811373493</v>
      </c>
      <c r="D130" s="78">
        <v>0.18146184393648959</v>
      </c>
      <c r="E130" s="80">
        <v>0.81037554147685009</v>
      </c>
      <c r="F130" s="45"/>
    </row>
    <row r="131" spans="1:6" ht="15" x14ac:dyDescent="0.25">
      <c r="A131" s="77">
        <f t="shared" ref="A131:A165" si="2">A130+1</f>
        <v>1975</v>
      </c>
      <c r="B131" s="78">
        <v>0.69008436921604432</v>
      </c>
      <c r="C131" s="83">
        <f>37.7035982474526%-0.05</f>
        <v>0.32703598247452598</v>
      </c>
      <c r="D131" s="78">
        <v>0.21790730835268599</v>
      </c>
      <c r="E131" s="80">
        <v>0.83235078823014197</v>
      </c>
      <c r="F131" s="45"/>
    </row>
    <row r="132" spans="1:6" ht="15" x14ac:dyDescent="0.25">
      <c r="A132" s="77">
        <f t="shared" si="2"/>
        <v>1976</v>
      </c>
      <c r="B132" s="78">
        <v>0.68908919931978874</v>
      </c>
      <c r="C132" s="83">
        <v>0.36434223026250212</v>
      </c>
      <c r="D132" s="78">
        <v>0.25169500105605808</v>
      </c>
      <c r="E132" s="80">
        <v>0.82840528793619161</v>
      </c>
      <c r="F132" s="45"/>
    </row>
    <row r="133" spans="1:6" ht="15" x14ac:dyDescent="0.25">
      <c r="A133" s="77">
        <f t="shared" si="2"/>
        <v>1977</v>
      </c>
      <c r="B133" s="78">
        <v>0.71326476495051339</v>
      </c>
      <c r="C133" s="83">
        <v>0.35932388881433408</v>
      </c>
      <c r="D133" s="78">
        <v>0.27238242971137716</v>
      </c>
      <c r="E133" s="80">
        <v>0.80985495275747088</v>
      </c>
      <c r="F133" s="45"/>
    </row>
    <row r="134" spans="1:6" ht="15" x14ac:dyDescent="0.25">
      <c r="A134" s="77">
        <f t="shared" si="2"/>
        <v>1978</v>
      </c>
      <c r="B134" s="78">
        <v>0.70651681793326704</v>
      </c>
      <c r="C134" s="83">
        <v>0.36085129797405135</v>
      </c>
      <c r="D134" s="78">
        <v>0.28716221921779778</v>
      </c>
      <c r="E134" s="80">
        <v>0.78420157941935265</v>
      </c>
      <c r="F134" s="45"/>
    </row>
    <row r="135" spans="1:6" ht="15" x14ac:dyDescent="0.25">
      <c r="A135" s="77">
        <f t="shared" si="2"/>
        <v>1979</v>
      </c>
      <c r="B135" s="78">
        <v>0.63890374393859506</v>
      </c>
      <c r="C135" s="83">
        <v>0.36597021869714014</v>
      </c>
      <c r="D135" s="78">
        <v>0.29890152619934701</v>
      </c>
      <c r="E135" s="80">
        <v>0.76873805014038643</v>
      </c>
      <c r="F135" s="45"/>
    </row>
    <row r="136" spans="1:6" ht="15" x14ac:dyDescent="0.25">
      <c r="A136" s="77">
        <f t="shared" si="2"/>
        <v>1980</v>
      </c>
      <c r="B136" s="78">
        <v>0.61968587970995925</v>
      </c>
      <c r="C136" s="83">
        <v>0.36781532154461571</v>
      </c>
      <c r="D136" s="79">
        <v>0.31675599613040423</v>
      </c>
      <c r="E136" s="80">
        <v>0.76737120185596464</v>
      </c>
      <c r="F136" s="45"/>
    </row>
    <row r="137" spans="1:6" ht="15" x14ac:dyDescent="0.25">
      <c r="A137" s="77">
        <f t="shared" si="2"/>
        <v>1981</v>
      </c>
      <c r="B137" s="78">
        <v>0.61479921799961146</v>
      </c>
      <c r="C137" s="83">
        <v>0.36656069742670017</v>
      </c>
      <c r="D137" s="78">
        <v>0.35115965454249426</v>
      </c>
      <c r="E137" s="80">
        <v>0.74222588970215198</v>
      </c>
      <c r="F137" s="45"/>
    </row>
    <row r="138" spans="1:6" ht="15" x14ac:dyDescent="0.25">
      <c r="A138" s="77">
        <f t="shared" si="2"/>
        <v>1982</v>
      </c>
      <c r="B138" s="78">
        <v>0.62149121642478544</v>
      </c>
      <c r="C138" s="83">
        <v>0.3868098620533385</v>
      </c>
      <c r="D138" s="78">
        <v>0.3886080464811098</v>
      </c>
      <c r="E138" s="80">
        <v>0.78920189411588071</v>
      </c>
      <c r="F138" s="45"/>
    </row>
    <row r="139" spans="1:6" ht="15" x14ac:dyDescent="0.25">
      <c r="A139" s="77">
        <f t="shared" si="2"/>
        <v>1983</v>
      </c>
      <c r="B139" s="78">
        <v>0.64352227418216623</v>
      </c>
      <c r="C139" s="83">
        <v>0.41718744357002741</v>
      </c>
      <c r="D139" s="78">
        <v>0.41187831123682328</v>
      </c>
      <c r="E139" s="80">
        <v>0.82227771480861533</v>
      </c>
      <c r="F139" s="45"/>
    </row>
    <row r="140" spans="1:6" ht="15" x14ac:dyDescent="0.25">
      <c r="A140" s="77">
        <f t="shared" si="2"/>
        <v>1984</v>
      </c>
      <c r="B140" s="78">
        <v>0.65265089496632389</v>
      </c>
      <c r="C140" s="83">
        <v>0.43191365238351986</v>
      </c>
      <c r="D140" s="78">
        <v>0.42328402976763635</v>
      </c>
      <c r="E140" s="80">
        <v>0.81653848158622311</v>
      </c>
      <c r="F140" s="45"/>
    </row>
    <row r="141" spans="1:6" ht="15" x14ac:dyDescent="0.25">
      <c r="A141" s="77">
        <f t="shared" si="2"/>
        <v>1985</v>
      </c>
      <c r="B141" s="78">
        <v>0.64040687705019039</v>
      </c>
      <c r="C141" s="83">
        <v>0.45356343552089506</v>
      </c>
      <c r="D141" s="78">
        <v>0.4314326888599207</v>
      </c>
      <c r="E141" s="80">
        <v>0.86669687681233043</v>
      </c>
      <c r="F141" s="45"/>
    </row>
    <row r="142" spans="1:6" ht="15" x14ac:dyDescent="0.25">
      <c r="A142" s="77">
        <f t="shared" si="2"/>
        <v>1986</v>
      </c>
      <c r="B142" s="78">
        <v>0.64940789724438253</v>
      </c>
      <c r="C142" s="83">
        <v>0.47235602631416229</v>
      </c>
      <c r="D142" s="78">
        <v>0.43342917103886375</v>
      </c>
      <c r="E142" s="80">
        <v>0.93512550963913066</v>
      </c>
      <c r="F142" s="45"/>
    </row>
    <row r="143" spans="1:6" ht="15" x14ac:dyDescent="0.25">
      <c r="A143" s="77">
        <f t="shared" si="2"/>
        <v>1987</v>
      </c>
      <c r="B143" s="78">
        <v>0.62835004095630453</v>
      </c>
      <c r="C143" s="83">
        <v>0.49376565602214223</v>
      </c>
      <c r="D143" s="78">
        <v>0.4481629363205335</v>
      </c>
      <c r="E143" s="80">
        <v>0.95397372040439654</v>
      </c>
      <c r="F143" s="45"/>
    </row>
    <row r="144" spans="1:6" ht="15" x14ac:dyDescent="0.25">
      <c r="A144" s="77">
        <f t="shared" si="2"/>
        <v>1988</v>
      </c>
      <c r="B144" s="78">
        <v>0.58111758353559284</v>
      </c>
      <c r="C144" s="83">
        <v>0.4907347882119496</v>
      </c>
      <c r="D144" s="78">
        <v>0.44825873798010346</v>
      </c>
      <c r="E144" s="80">
        <v>0.93860582659483682</v>
      </c>
      <c r="F144" s="45"/>
    </row>
    <row r="145" spans="1:6" ht="15" x14ac:dyDescent="0.25">
      <c r="A145" s="77">
        <f t="shared" si="2"/>
        <v>1989</v>
      </c>
      <c r="B145" s="78">
        <v>0.51724214045930106</v>
      </c>
      <c r="C145" s="83">
        <v>0.49034446197823128</v>
      </c>
      <c r="D145" s="78">
        <v>0.43778820731227142</v>
      </c>
      <c r="E145" s="80">
        <v>0.9436349610991196</v>
      </c>
      <c r="F145" s="45"/>
    </row>
    <row r="146" spans="1:6" ht="15" x14ac:dyDescent="0.25">
      <c r="A146" s="77">
        <f t="shared" si="2"/>
        <v>1990</v>
      </c>
      <c r="B146" s="78">
        <v>0.47579200101403296</v>
      </c>
      <c r="C146" s="83">
        <v>0.4994238087981841</v>
      </c>
      <c r="D146" s="79">
        <v>0.44414638470579992</v>
      </c>
      <c r="E146" s="80">
        <v>0.96796527895629458</v>
      </c>
      <c r="F146" s="45"/>
    </row>
    <row r="147" spans="1:6" ht="15" x14ac:dyDescent="0.25">
      <c r="A147" s="77">
        <f t="shared" si="2"/>
        <v>1991</v>
      </c>
      <c r="B147" s="78">
        <v>0.4740310645292331</v>
      </c>
      <c r="C147" s="83">
        <v>0.51951961029737292</v>
      </c>
      <c r="D147" s="78">
        <v>0.41436793659496318</v>
      </c>
      <c r="E147" s="80">
        <v>1.0173188168258909</v>
      </c>
      <c r="F147" s="45"/>
    </row>
    <row r="148" spans="1:6" ht="15" x14ac:dyDescent="0.25">
      <c r="A148" s="77">
        <f t="shared" si="2"/>
        <v>1992</v>
      </c>
      <c r="B148" s="78">
        <v>0.50693265588760117</v>
      </c>
      <c r="C148" s="83">
        <v>0.55212545068600116</v>
      </c>
      <c r="D148" s="78">
        <v>0.43879239582648549</v>
      </c>
      <c r="E148" s="80">
        <v>1.0426453847468633</v>
      </c>
      <c r="F148" s="45"/>
    </row>
    <row r="149" spans="1:6" ht="15" x14ac:dyDescent="0.25">
      <c r="A149" s="77">
        <f t="shared" si="2"/>
        <v>1993</v>
      </c>
      <c r="B149" s="78">
        <v>0.56828075394534827</v>
      </c>
      <c r="C149" s="83">
        <v>0.63689307780876703</v>
      </c>
      <c r="D149" s="78">
        <v>0.49850884725752242</v>
      </c>
      <c r="E149" s="80">
        <v>1.0742462840190796</v>
      </c>
      <c r="F149" s="45"/>
    </row>
    <row r="150" spans="1:6" ht="15" x14ac:dyDescent="0.25">
      <c r="A150" s="77">
        <f t="shared" si="2"/>
        <v>1994</v>
      </c>
      <c r="B150" s="78">
        <v>0.61027281559711377</v>
      </c>
      <c r="C150" s="83">
        <v>0.685897279920475</v>
      </c>
      <c r="D150" s="78">
        <v>0.53061100224866975</v>
      </c>
      <c r="E150" s="80">
        <v>1.0570409246152344</v>
      </c>
      <c r="F150" s="45"/>
    </row>
    <row r="151" spans="1:6" ht="15" x14ac:dyDescent="0.25">
      <c r="A151" s="77">
        <f t="shared" si="2"/>
        <v>1995</v>
      </c>
      <c r="B151" s="78">
        <v>0.62838028578378191</v>
      </c>
      <c r="C151" s="83">
        <v>0.79144692864790678</v>
      </c>
      <c r="D151" s="78">
        <v>0.59181943217794519</v>
      </c>
      <c r="E151" s="80">
        <v>1.0246332872980133</v>
      </c>
      <c r="F151" s="45"/>
    </row>
    <row r="152" spans="1:6" ht="15" x14ac:dyDescent="0.25">
      <c r="A152" s="77">
        <f t="shared" si="2"/>
        <v>1996</v>
      </c>
      <c r="B152" s="78">
        <v>0.63840925873332743</v>
      </c>
      <c r="C152" s="83">
        <v>0.918380652635578</v>
      </c>
      <c r="D152" s="78">
        <v>0.67047091737820363</v>
      </c>
      <c r="E152" s="80">
        <v>0.97507943839170108</v>
      </c>
      <c r="F152" s="45"/>
    </row>
    <row r="153" spans="1:6" ht="15" x14ac:dyDescent="0.25">
      <c r="A153" s="77">
        <f t="shared" si="2"/>
        <v>1997</v>
      </c>
      <c r="B153" s="78">
        <v>0.6365912440050211</v>
      </c>
      <c r="C153" s="83">
        <v>0.95383230705547883</v>
      </c>
      <c r="D153" s="78">
        <v>0.69776518790357622</v>
      </c>
      <c r="E153" s="80">
        <v>0.91712087316542834</v>
      </c>
      <c r="F153" s="45"/>
    </row>
    <row r="154" spans="1:6" ht="15" x14ac:dyDescent="0.25">
      <c r="A154" s="77">
        <f t="shared" si="2"/>
        <v>1998</v>
      </c>
      <c r="B154" s="78">
        <v>0.63865179426068608</v>
      </c>
      <c r="C154" s="83">
        <v>0.96000065476033869</v>
      </c>
      <c r="D154" s="78">
        <v>0.71814718256631127</v>
      </c>
      <c r="E154" s="80">
        <v>0.85843247476270568</v>
      </c>
      <c r="F154" s="45"/>
    </row>
    <row r="155" spans="1:6" ht="15" x14ac:dyDescent="0.25">
      <c r="A155" s="77">
        <f t="shared" si="2"/>
        <v>1999</v>
      </c>
      <c r="B155" s="78">
        <v>0.6147574971246369</v>
      </c>
      <c r="C155" s="83">
        <v>0.940765991448133</v>
      </c>
      <c r="D155" s="78">
        <v>0.72695730130261915</v>
      </c>
      <c r="E155" s="80">
        <v>0.80382370741009757</v>
      </c>
      <c r="F155" s="45"/>
    </row>
    <row r="156" spans="1:6" ht="15" x14ac:dyDescent="0.25">
      <c r="A156" s="77">
        <f t="shared" si="2"/>
        <v>2000</v>
      </c>
      <c r="B156" s="78">
        <v>0.59732172837833986</v>
      </c>
      <c r="C156" s="83">
        <v>0.90411276116263983</v>
      </c>
      <c r="D156" s="79">
        <v>0.71742388705503923</v>
      </c>
      <c r="E156" s="80">
        <v>0.74609499501506349</v>
      </c>
      <c r="F156" s="45"/>
    </row>
    <row r="157" spans="1:6" ht="15" x14ac:dyDescent="0.25">
      <c r="A157" s="77">
        <f t="shared" si="2"/>
        <v>2001</v>
      </c>
      <c r="B157" s="78">
        <v>0.58498327056362509</v>
      </c>
      <c r="C157" s="83">
        <v>0.89816322187855113</v>
      </c>
      <c r="D157" s="78">
        <v>0.70757738648865764</v>
      </c>
      <c r="E157" s="80">
        <v>0.74992854983306356</v>
      </c>
      <c r="F157" s="45"/>
    </row>
    <row r="158" spans="1:6" ht="15" x14ac:dyDescent="0.25">
      <c r="A158" s="77">
        <f t="shared" si="2"/>
        <v>2002</v>
      </c>
      <c r="B158" s="78">
        <v>0.56989888750887607</v>
      </c>
      <c r="C158" s="83">
        <v>0.9345869576216691</v>
      </c>
      <c r="D158" s="78">
        <v>0.72806003661135765</v>
      </c>
      <c r="E158" s="80">
        <v>0.80716826839941047</v>
      </c>
      <c r="F158" s="45"/>
    </row>
    <row r="159" spans="1:6" ht="15" x14ac:dyDescent="0.25">
      <c r="A159" s="77">
        <f t="shared" si="2"/>
        <v>2003</v>
      </c>
      <c r="B159" s="78">
        <v>0.56704170268460219</v>
      </c>
      <c r="C159" s="83">
        <v>0.97878036630151155</v>
      </c>
      <c r="D159" s="78">
        <v>0.76482990358704972</v>
      </c>
      <c r="E159" s="80">
        <v>0.84618534302631543</v>
      </c>
      <c r="F159" s="45"/>
    </row>
    <row r="160" spans="1:6" ht="15" x14ac:dyDescent="0.25">
      <c r="A160" s="77">
        <f t="shared" si="2"/>
        <v>2004</v>
      </c>
      <c r="B160" s="78">
        <v>0.57919183084490544</v>
      </c>
      <c r="C160" s="83">
        <v>0.99486169074634434</v>
      </c>
      <c r="D160" s="78">
        <v>0.78056274596473396</v>
      </c>
      <c r="E160" s="80">
        <v>0.89005895891235876</v>
      </c>
      <c r="F160" s="45"/>
    </row>
    <row r="161" spans="1:6" ht="15" x14ac:dyDescent="0.25">
      <c r="A161" s="77">
        <f t="shared" si="2"/>
        <v>2005</v>
      </c>
      <c r="B161" s="78">
        <v>0.59924409415287472</v>
      </c>
      <c r="C161" s="83">
        <v>1.0180033832561324</v>
      </c>
      <c r="D161" s="78">
        <v>0.81553443367759881</v>
      </c>
      <c r="E161" s="80">
        <v>0.93568351552856044</v>
      </c>
      <c r="F161" s="45"/>
    </row>
    <row r="162" spans="1:6" ht="15" x14ac:dyDescent="0.25">
      <c r="A162" s="77">
        <f t="shared" si="2"/>
        <v>2006</v>
      </c>
      <c r="B162" s="78">
        <v>0.60639286697854367</v>
      </c>
      <c r="C162" s="83">
        <v>1.0003216184399744</v>
      </c>
      <c r="D162" s="78">
        <v>0.7987803077286254</v>
      </c>
      <c r="E162" s="80">
        <v>0.91958887855413884</v>
      </c>
      <c r="F162" s="45"/>
    </row>
    <row r="163" spans="1:6" ht="15" x14ac:dyDescent="0.25">
      <c r="A163" s="77">
        <f t="shared" si="2"/>
        <v>2007</v>
      </c>
      <c r="B163" s="78">
        <v>0.61391872384359758</v>
      </c>
      <c r="C163" s="83">
        <v>0.96962944140171192</v>
      </c>
      <c r="D163" s="78">
        <v>0.76313018296535329</v>
      </c>
      <c r="E163" s="80">
        <v>0.93550250611294461</v>
      </c>
      <c r="F163" s="45"/>
    </row>
    <row r="164" spans="1:6" ht="15" x14ac:dyDescent="0.25">
      <c r="A164" s="77">
        <f t="shared" si="2"/>
        <v>2008</v>
      </c>
      <c r="B164" s="78">
        <v>0.68541359436578031</v>
      </c>
      <c r="C164" s="83">
        <v>1.0203563296514824</v>
      </c>
      <c r="D164" s="78">
        <v>0.78212511765452042</v>
      </c>
      <c r="E164" s="80">
        <v>1.0519141240952974</v>
      </c>
      <c r="F164" s="45"/>
    </row>
    <row r="165" spans="1:6" ht="15" x14ac:dyDescent="0.25">
      <c r="A165" s="77">
        <f t="shared" si="2"/>
        <v>2009</v>
      </c>
      <c r="B165" s="78">
        <v>0.84745610393198556</v>
      </c>
      <c r="C165" s="83">
        <v>1.162484403290714</v>
      </c>
      <c r="D165" s="78">
        <v>0.87198996493589531</v>
      </c>
      <c r="E165" s="80">
        <v>1.2482835681430169</v>
      </c>
      <c r="F165" s="45"/>
    </row>
    <row r="166" spans="1:6" ht="15" x14ac:dyDescent="0.25">
      <c r="A166" s="77">
        <v>2010</v>
      </c>
      <c r="B166" s="78">
        <v>0.97233417750685081</v>
      </c>
      <c r="C166" s="83">
        <v>1.2234179487553591</v>
      </c>
      <c r="D166" s="79">
        <v>0.92947581257966416</v>
      </c>
      <c r="E166" s="80">
        <v>1.3367535680254958</v>
      </c>
      <c r="F166" s="45"/>
    </row>
    <row r="167" spans="1:6" ht="15" x14ac:dyDescent="0.25">
      <c r="A167" s="77">
        <f t="shared" ref="A167:A176" si="3">A166+1</f>
        <v>2011</v>
      </c>
      <c r="B167" s="78">
        <v>1.1193331444465204</v>
      </c>
      <c r="C167" s="83">
        <v>1.266307675239803</v>
      </c>
      <c r="D167" s="79">
        <v>0.97034136397415294</v>
      </c>
      <c r="E167" s="80">
        <v>1.4112274334695327</v>
      </c>
      <c r="F167" s="45"/>
    </row>
    <row r="168" spans="1:6" ht="15" x14ac:dyDescent="0.25">
      <c r="A168" s="77">
        <f t="shared" si="3"/>
        <v>2012</v>
      </c>
      <c r="B168" s="78">
        <v>1.2431012215885306</v>
      </c>
      <c r="C168" s="83">
        <v>1.3718446970218006</v>
      </c>
      <c r="D168" s="79">
        <v>1.0096667481882893</v>
      </c>
      <c r="E168" s="80">
        <v>1.4395670928373829</v>
      </c>
      <c r="F168" s="45"/>
    </row>
    <row r="169" spans="1:6" ht="15" x14ac:dyDescent="0.25">
      <c r="A169" s="77">
        <f t="shared" si="3"/>
        <v>2013</v>
      </c>
      <c r="B169" s="78">
        <v>1.2427100655236203</v>
      </c>
      <c r="C169" s="83">
        <v>1.4544758100078583</v>
      </c>
      <c r="D169" s="79">
        <v>1.0009758263113417</v>
      </c>
      <c r="E169" s="80">
        <v>1.46429092596623</v>
      </c>
      <c r="F169" s="45"/>
    </row>
    <row r="170" spans="1:6" ht="15" x14ac:dyDescent="0.25">
      <c r="A170" s="77">
        <f t="shared" si="3"/>
        <v>2014</v>
      </c>
      <c r="B170" s="78">
        <v>1.2839714254841486</v>
      </c>
      <c r="C170" s="83">
        <v>1.5250953725508019</v>
      </c>
      <c r="D170" s="79">
        <v>0.97111372199349089</v>
      </c>
      <c r="E170" s="80">
        <v>1.4398670885766118</v>
      </c>
      <c r="F170" s="45"/>
    </row>
    <row r="171" spans="1:6" ht="15" x14ac:dyDescent="0.25">
      <c r="A171" s="77">
        <f t="shared" si="3"/>
        <v>2015</v>
      </c>
      <c r="B171" s="78">
        <v>1.3624961052403715</v>
      </c>
      <c r="C171" s="83">
        <v>1.5774385456903006</v>
      </c>
      <c r="D171" s="79">
        <v>0.94545298484788176</v>
      </c>
      <c r="E171" s="80">
        <v>1.4557299449894934</v>
      </c>
      <c r="F171" s="45"/>
    </row>
    <row r="172" spans="1:6" ht="15" x14ac:dyDescent="0.25">
      <c r="A172" s="77">
        <f t="shared" si="3"/>
        <v>2016</v>
      </c>
      <c r="B172" s="188">
        <v>1.3232337653622599</v>
      </c>
      <c r="C172" s="188">
        <v>1.5512669591205512</v>
      </c>
      <c r="D172" s="188">
        <v>0.90656974020070213</v>
      </c>
      <c r="E172" s="189">
        <v>1.4477985167830525</v>
      </c>
      <c r="F172" s="45"/>
    </row>
    <row r="173" spans="1:6" ht="15" x14ac:dyDescent="0.25">
      <c r="A173" s="77">
        <f t="shared" si="3"/>
        <v>2017</v>
      </c>
      <c r="B173" s="188">
        <v>1.3428649353013156</v>
      </c>
      <c r="C173" s="188">
        <v>1.5643527524054259</v>
      </c>
      <c r="D173" s="188">
        <v>0.92601136252429195</v>
      </c>
      <c r="E173" s="189">
        <v>1.451764230886273</v>
      </c>
      <c r="F173" s="45"/>
    </row>
    <row r="174" spans="1:6" ht="15" x14ac:dyDescent="0.25">
      <c r="A174" s="77">
        <f t="shared" si="3"/>
        <v>2018</v>
      </c>
      <c r="B174" s="188">
        <v>1.3330493503317877</v>
      </c>
      <c r="C174" s="188">
        <v>1.5578098557629887</v>
      </c>
      <c r="D174" s="188">
        <v>0.91629055136249704</v>
      </c>
      <c r="E174" s="189">
        <v>1.4497813738346628</v>
      </c>
      <c r="F174" s="45"/>
    </row>
    <row r="175" spans="1:6" ht="15" x14ac:dyDescent="0.25">
      <c r="A175" s="77">
        <f t="shared" si="3"/>
        <v>2019</v>
      </c>
      <c r="B175" s="188">
        <v>1.3379571428165518</v>
      </c>
      <c r="C175" s="188">
        <v>1.5610813040842073</v>
      </c>
      <c r="D175" s="188">
        <v>0.92115095694339444</v>
      </c>
      <c r="E175" s="189">
        <v>1.450772802360468</v>
      </c>
      <c r="F175" s="45"/>
    </row>
    <row r="176" spans="1:6" ht="15.6" thickBot="1" x14ac:dyDescent="0.3">
      <c r="A176" s="84">
        <f t="shared" si="3"/>
        <v>2020</v>
      </c>
      <c r="B176" s="85">
        <f>B175+0.15</f>
        <v>1.4879571428165517</v>
      </c>
      <c r="C176" s="85">
        <f>C175+0.15</f>
        <v>1.7110813040842072</v>
      </c>
      <c r="D176" s="85">
        <f>D175+0.15</f>
        <v>1.0711509569433944</v>
      </c>
      <c r="E176" s="86">
        <f>E175+0.15</f>
        <v>1.6007728023604679</v>
      </c>
      <c r="F176" s="45"/>
    </row>
    <row r="177" spans="1:6" ht="15.6" thickTop="1" x14ac:dyDescent="0.25">
      <c r="A177" s="87"/>
      <c r="B177" s="45"/>
      <c r="C177" s="88"/>
      <c r="D177" s="45"/>
      <c r="E177" s="45"/>
      <c r="F177" s="45"/>
    </row>
  </sheetData>
  <printOptions horizontalCentered="1" verticalCentered="1"/>
  <pageMargins left="0.78740157480314965" right="0.78740157480314965" top="0.98425196850393704" bottom="0.98425196850393704" header="0.51181102362204722" footer="0.51181102362204722"/>
  <pageSetup paperSize="9" scale="2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D26" sqref="D26"/>
    </sheetView>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5" x14ac:dyDescent="0.3">
      <c r="A1" s="2" t="s">
        <v>250</v>
      </c>
    </row>
    <row r="2" spans="1:5" x14ac:dyDescent="0.3">
      <c r="A2" s="19" t="s">
        <v>251</v>
      </c>
    </row>
    <row r="3" spans="1:5" ht="41.55" customHeight="1" x14ac:dyDescent="0.3">
      <c r="A3" s="47"/>
      <c r="B3" s="256" t="s">
        <v>6</v>
      </c>
      <c r="C3" s="256" t="s">
        <v>7</v>
      </c>
      <c r="D3" s="256" t="s">
        <v>8</v>
      </c>
      <c r="E3" s="256" t="s">
        <v>9</v>
      </c>
    </row>
    <row r="4" spans="1:5" x14ac:dyDescent="0.3">
      <c r="A4" s="47" t="s">
        <v>249</v>
      </c>
      <c r="B4" s="46">
        <v>1.4397121637646152E-2</v>
      </c>
      <c r="C4" s="46">
        <v>9.9882189692548265E-2</v>
      </c>
      <c r="D4" s="46">
        <v>0.88572068866980558</v>
      </c>
      <c r="E4" s="46">
        <v>0.61670874905587958</v>
      </c>
    </row>
    <row r="5" spans="1:5" x14ac:dyDescent="0.3">
      <c r="A5" s="47" t="s">
        <v>252</v>
      </c>
      <c r="B5" s="46">
        <v>5.54480802024611E-2</v>
      </c>
      <c r="C5" s="46">
        <v>0.39176584121870556</v>
      </c>
      <c r="D5" s="46">
        <v>0.55278607857883333</v>
      </c>
      <c r="E5" s="46">
        <v>0.21440064715566667</v>
      </c>
    </row>
    <row r="6" spans="1:5" x14ac:dyDescent="0.3">
      <c r="A6" s="47" t="s">
        <v>253</v>
      </c>
      <c r="B6" s="46">
        <v>1.7000000000000001E-2</v>
      </c>
      <c r="C6" s="46">
        <v>0.25885420042499996</v>
      </c>
      <c r="D6" s="46">
        <v>0.72414579957500003</v>
      </c>
      <c r="E6" s="46">
        <v>0.3830132517</v>
      </c>
    </row>
  </sheetData>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zoomScaleNormal="100" workbookViewId="0">
      <pane xSplit="1" ySplit="6" topLeftCell="B89" activePane="bottomRight" state="frozen"/>
      <selection pane="topRight"/>
      <selection pane="bottomLeft"/>
      <selection pane="bottomRight"/>
    </sheetView>
  </sheetViews>
  <sheetFormatPr baseColWidth="10" defaultColWidth="11.44140625" defaultRowHeight="14.4" x14ac:dyDescent="0.3"/>
  <cols>
    <col min="1" max="1" width="11.44140625" style="233"/>
  </cols>
  <sheetData>
    <row r="1" spans="1:7" ht="15" customHeight="1" x14ac:dyDescent="0.3">
      <c r="A1" s="213" t="s">
        <v>248</v>
      </c>
    </row>
    <row r="2" spans="1:7" ht="15" customHeight="1" x14ac:dyDescent="0.3">
      <c r="A2" s="19" t="s">
        <v>245</v>
      </c>
    </row>
    <row r="3" spans="1:7" ht="15" customHeight="1" x14ac:dyDescent="0.3">
      <c r="A3" s="244" t="s">
        <v>254</v>
      </c>
    </row>
    <row r="4" spans="1:7" ht="15" thickBot="1" x14ac:dyDescent="0.35">
      <c r="A4" s="200"/>
    </row>
    <row r="5" spans="1:7" ht="16.8" thickTop="1" thickBot="1" x14ac:dyDescent="0.35">
      <c r="A5" s="213"/>
      <c r="B5" s="422" t="s">
        <v>4</v>
      </c>
      <c r="C5" s="423"/>
      <c r="D5" s="424"/>
      <c r="E5" s="422" t="s">
        <v>243</v>
      </c>
      <c r="F5" s="423"/>
      <c r="G5" s="424"/>
    </row>
    <row r="6" spans="1:7" ht="45.75" customHeight="1" x14ac:dyDescent="0.3">
      <c r="A6" s="243"/>
      <c r="B6" s="245" t="s">
        <v>236</v>
      </c>
      <c r="C6" s="242" t="s">
        <v>235</v>
      </c>
      <c r="D6" s="246" t="s">
        <v>234</v>
      </c>
      <c r="E6" s="245" t="str">
        <f>B6</f>
        <v>P0-50</v>
      </c>
      <c r="F6" s="242" t="str">
        <f>C6</f>
        <v>P50-90</v>
      </c>
      <c r="G6" s="246" t="str">
        <f>D6</f>
        <v>P90-100</v>
      </c>
    </row>
    <row r="7" spans="1:7" x14ac:dyDescent="0.3">
      <c r="A7" s="236">
        <v>1900</v>
      </c>
      <c r="B7" s="247">
        <v>1.2549671398575874E-2</v>
      </c>
      <c r="C7" s="231">
        <v>0.10177155970460287</v>
      </c>
      <c r="D7" s="248">
        <v>0.88225086560258326</v>
      </c>
      <c r="E7" s="247">
        <v>2.5000000000000001E-2</v>
      </c>
      <c r="F7" s="231">
        <f t="shared" ref="F7" si="0">1-E7-G7</f>
        <v>0.14500000000000002</v>
      </c>
      <c r="G7" s="248">
        <v>0.83</v>
      </c>
    </row>
    <row r="8" spans="1:7" x14ac:dyDescent="0.3">
      <c r="A8" s="236">
        <v>1901</v>
      </c>
      <c r="B8" s="247"/>
      <c r="C8" s="231"/>
      <c r="D8" s="248"/>
      <c r="E8" s="247"/>
      <c r="F8" s="231"/>
      <c r="G8" s="248"/>
    </row>
    <row r="9" spans="1:7" x14ac:dyDescent="0.3">
      <c r="A9" s="236">
        <v>1902</v>
      </c>
      <c r="B9" s="247"/>
      <c r="C9" s="231"/>
      <c r="D9" s="248"/>
      <c r="E9" s="247"/>
      <c r="F9" s="231"/>
      <c r="G9" s="248"/>
    </row>
    <row r="10" spans="1:7" x14ac:dyDescent="0.3">
      <c r="A10" s="236">
        <v>1903</v>
      </c>
      <c r="B10" s="247"/>
      <c r="C10" s="231"/>
      <c r="D10" s="248"/>
      <c r="E10" s="247"/>
      <c r="F10" s="231"/>
      <c r="G10" s="248"/>
    </row>
    <row r="11" spans="1:7" x14ac:dyDescent="0.3">
      <c r="A11" s="236">
        <v>1904</v>
      </c>
      <c r="B11" s="247"/>
      <c r="C11" s="231"/>
      <c r="D11" s="248"/>
      <c r="E11" s="247"/>
      <c r="F11" s="231"/>
      <c r="G11" s="248"/>
    </row>
    <row r="12" spans="1:7" x14ac:dyDescent="0.3">
      <c r="A12" s="236">
        <v>1905</v>
      </c>
      <c r="B12" s="247"/>
      <c r="C12" s="231"/>
      <c r="D12" s="248"/>
      <c r="E12" s="247"/>
      <c r="F12" s="231"/>
      <c r="G12" s="248"/>
    </row>
    <row r="13" spans="1:7" x14ac:dyDescent="0.3">
      <c r="A13" s="236">
        <v>1906</v>
      </c>
      <c r="B13" s="247"/>
      <c r="C13" s="231"/>
      <c r="D13" s="248"/>
      <c r="E13" s="247"/>
      <c r="F13" s="231"/>
      <c r="G13" s="248"/>
    </row>
    <row r="14" spans="1:7" x14ac:dyDescent="0.3">
      <c r="A14" s="236">
        <v>1907</v>
      </c>
      <c r="B14" s="247"/>
      <c r="C14" s="231"/>
      <c r="D14" s="248"/>
      <c r="E14" s="247"/>
      <c r="F14" s="231"/>
      <c r="G14" s="248"/>
    </row>
    <row r="15" spans="1:7" x14ac:dyDescent="0.3">
      <c r="A15" s="236">
        <v>1908</v>
      </c>
      <c r="B15" s="247"/>
      <c r="C15" s="231"/>
      <c r="D15" s="248"/>
      <c r="E15" s="247"/>
      <c r="F15" s="231"/>
      <c r="G15" s="248"/>
    </row>
    <row r="16" spans="1:7" x14ac:dyDescent="0.3">
      <c r="A16" s="236">
        <v>1909</v>
      </c>
      <c r="B16" s="247"/>
      <c r="C16" s="231"/>
      <c r="D16" s="248"/>
      <c r="E16" s="247"/>
      <c r="F16" s="231"/>
      <c r="G16" s="248"/>
    </row>
    <row r="17" spans="1:7" x14ac:dyDescent="0.3">
      <c r="A17" s="236">
        <v>1910</v>
      </c>
      <c r="B17" s="247">
        <v>1.2377876069232796E-2</v>
      </c>
      <c r="C17" s="231">
        <v>9.1901435260922995E-2</v>
      </c>
      <c r="D17" s="248">
        <v>0.89572068866980603</v>
      </c>
      <c r="E17" s="252">
        <v>2.1999999999999999E-2</v>
      </c>
      <c r="F17" s="231">
        <f t="shared" ref="F17" si="1">1-E17-G17</f>
        <v>0.13800000000000001</v>
      </c>
      <c r="G17" s="248">
        <v>0.84</v>
      </c>
    </row>
    <row r="18" spans="1:7" x14ac:dyDescent="0.3">
      <c r="A18" s="236">
        <v>1911</v>
      </c>
      <c r="B18" s="247"/>
      <c r="C18" s="231"/>
      <c r="D18" s="248"/>
      <c r="E18" s="247"/>
      <c r="F18" s="231"/>
      <c r="G18" s="248"/>
    </row>
    <row r="19" spans="1:7" x14ac:dyDescent="0.3">
      <c r="A19" s="236">
        <v>1912</v>
      </c>
      <c r="B19" s="247"/>
      <c r="C19" s="231"/>
      <c r="D19" s="248"/>
      <c r="E19" s="247"/>
      <c r="F19" s="231"/>
      <c r="G19" s="248"/>
    </row>
    <row r="20" spans="1:7" x14ac:dyDescent="0.3">
      <c r="A20" s="236">
        <v>1913</v>
      </c>
      <c r="B20" s="247"/>
      <c r="C20" s="231"/>
      <c r="D20" s="248"/>
      <c r="E20" s="252"/>
      <c r="F20" s="231"/>
      <c r="G20" s="253"/>
    </row>
    <row r="21" spans="1:7" x14ac:dyDescent="0.3">
      <c r="A21" s="236">
        <v>1914</v>
      </c>
      <c r="B21" s="247"/>
      <c r="C21" s="231"/>
      <c r="D21" s="248"/>
      <c r="E21" s="252"/>
      <c r="F21" s="231"/>
      <c r="G21" s="253"/>
    </row>
    <row r="22" spans="1:7" x14ac:dyDescent="0.3">
      <c r="A22" s="236">
        <v>1915</v>
      </c>
      <c r="B22" s="247">
        <v>1.2999999999999999E-2</v>
      </c>
      <c r="C22" s="231">
        <f t="shared" ref="C22" si="2">1-B22-D22</f>
        <v>0.10199999999999998</v>
      </c>
      <c r="D22" s="248">
        <v>0.88500000000000001</v>
      </c>
      <c r="E22" s="252">
        <v>2.1000000000000001E-2</v>
      </c>
      <c r="F22" s="231">
        <f t="shared" ref="F22" si="3">1-E22-G22</f>
        <v>0.15484072489999989</v>
      </c>
      <c r="G22" s="253">
        <v>0.82415927510000009</v>
      </c>
    </row>
    <row r="23" spans="1:7" x14ac:dyDescent="0.3">
      <c r="A23" s="236">
        <v>1916</v>
      </c>
      <c r="B23" s="247"/>
      <c r="C23" s="231"/>
      <c r="D23" s="248"/>
      <c r="E23" s="252"/>
      <c r="F23" s="231"/>
      <c r="G23" s="253"/>
    </row>
    <row r="24" spans="1:7" x14ac:dyDescent="0.3">
      <c r="A24" s="236">
        <v>1917</v>
      </c>
      <c r="B24" s="247"/>
      <c r="C24" s="231"/>
      <c r="D24" s="248"/>
      <c r="E24" s="252"/>
      <c r="F24" s="231"/>
      <c r="G24" s="253"/>
    </row>
    <row r="25" spans="1:7" x14ac:dyDescent="0.3">
      <c r="A25" s="236">
        <v>1918</v>
      </c>
      <c r="B25" s="247"/>
      <c r="C25" s="231"/>
      <c r="D25" s="248"/>
      <c r="E25" s="252"/>
      <c r="F25" s="231"/>
      <c r="G25" s="253"/>
    </row>
    <row r="26" spans="1:7" x14ac:dyDescent="0.3">
      <c r="A26" s="236">
        <v>1919</v>
      </c>
      <c r="B26" s="247"/>
      <c r="C26" s="231"/>
      <c r="D26" s="248"/>
      <c r="E26" s="252"/>
      <c r="F26" s="231"/>
      <c r="G26" s="253"/>
    </row>
    <row r="27" spans="1:7" x14ac:dyDescent="0.3">
      <c r="A27" s="236">
        <v>1920</v>
      </c>
      <c r="B27" s="247">
        <v>1.3312131847837722E-2</v>
      </c>
      <c r="C27" s="231">
        <v>0.12846536693363456</v>
      </c>
      <c r="D27" s="248">
        <v>0.85822248201364992</v>
      </c>
      <c r="E27" s="252">
        <v>1.8870212796736865E-2</v>
      </c>
      <c r="F27" s="231">
        <v>0.18014916310326301</v>
      </c>
      <c r="G27" s="253">
        <v>0.80098062410000004</v>
      </c>
    </row>
    <row r="28" spans="1:7" x14ac:dyDescent="0.3">
      <c r="A28" s="236">
        <v>1921</v>
      </c>
      <c r="B28" s="247"/>
      <c r="C28" s="231"/>
      <c r="D28" s="248"/>
      <c r="E28" s="252"/>
      <c r="F28" s="231"/>
      <c r="G28" s="253"/>
    </row>
    <row r="29" spans="1:7" x14ac:dyDescent="0.3">
      <c r="A29" s="236">
        <v>1922</v>
      </c>
      <c r="B29" s="247"/>
      <c r="C29" s="231"/>
      <c r="D29" s="248"/>
      <c r="E29" s="252"/>
      <c r="F29" s="231"/>
      <c r="G29" s="253"/>
    </row>
    <row r="30" spans="1:7" x14ac:dyDescent="0.3">
      <c r="A30" s="236">
        <v>1923</v>
      </c>
      <c r="B30" s="247"/>
      <c r="C30" s="231"/>
      <c r="D30" s="248"/>
      <c r="E30" s="252"/>
      <c r="F30" s="231"/>
      <c r="G30" s="253"/>
    </row>
    <row r="31" spans="1:7" x14ac:dyDescent="0.3">
      <c r="A31" s="236">
        <v>1924</v>
      </c>
      <c r="B31" s="247"/>
      <c r="C31" s="231"/>
      <c r="D31" s="248"/>
      <c r="E31" s="252"/>
      <c r="F31" s="231"/>
      <c r="G31" s="253"/>
    </row>
    <row r="32" spans="1:7" x14ac:dyDescent="0.3">
      <c r="A32" s="236">
        <v>1925</v>
      </c>
      <c r="B32" s="247">
        <v>1.6724958699479476E-2</v>
      </c>
      <c r="C32" s="231">
        <v>0.14111748144325578</v>
      </c>
      <c r="D32" s="248">
        <v>0.84615754419959999</v>
      </c>
      <c r="E32" s="252">
        <v>1.5319470882882099E-2</v>
      </c>
      <c r="F32" s="231">
        <v>0.16248779541711789</v>
      </c>
      <c r="G32" s="253">
        <v>0.82219273370000001</v>
      </c>
    </row>
    <row r="33" spans="1:7" x14ac:dyDescent="0.3">
      <c r="A33" s="236">
        <v>1926</v>
      </c>
      <c r="B33" s="247"/>
      <c r="C33" s="231"/>
      <c r="D33" s="248"/>
      <c r="E33" s="252"/>
      <c r="F33" s="231"/>
      <c r="G33" s="253"/>
    </row>
    <row r="34" spans="1:7" x14ac:dyDescent="0.3">
      <c r="A34" s="236">
        <v>1927</v>
      </c>
      <c r="B34" s="247"/>
      <c r="C34" s="231"/>
      <c r="D34" s="248"/>
      <c r="E34" s="252"/>
      <c r="F34" s="231"/>
      <c r="G34" s="253"/>
    </row>
    <row r="35" spans="1:7" x14ac:dyDescent="0.3">
      <c r="A35" s="236">
        <v>1928</v>
      </c>
      <c r="B35" s="247"/>
      <c r="C35" s="231"/>
      <c r="D35" s="248"/>
      <c r="E35" s="252"/>
      <c r="F35" s="231"/>
      <c r="G35" s="253"/>
    </row>
    <row r="36" spans="1:7" x14ac:dyDescent="0.3">
      <c r="A36" s="236">
        <v>1929</v>
      </c>
      <c r="B36" s="247"/>
      <c r="C36" s="231"/>
      <c r="D36" s="248"/>
      <c r="E36" s="252"/>
      <c r="F36" s="231"/>
      <c r="G36" s="253"/>
    </row>
    <row r="37" spans="1:7" x14ac:dyDescent="0.3">
      <c r="A37" s="236">
        <v>1930</v>
      </c>
      <c r="B37" s="247">
        <v>1.7626719366768202E-2</v>
      </c>
      <c r="C37" s="231">
        <f>1-B37-D37</f>
        <v>0.11190611540156481</v>
      </c>
      <c r="D37" s="248">
        <v>0.87046716523166701</v>
      </c>
      <c r="E37" s="252">
        <v>1.3276177568751872E-2</v>
      </c>
      <c r="F37" s="231">
        <v>0.14081536113124815</v>
      </c>
      <c r="G37" s="253">
        <v>0.84590846129999997</v>
      </c>
    </row>
    <row r="38" spans="1:7" x14ac:dyDescent="0.3">
      <c r="A38" s="236">
        <v>1931</v>
      </c>
      <c r="B38" s="247"/>
      <c r="C38" s="231"/>
      <c r="D38" s="248"/>
      <c r="E38" s="252"/>
      <c r="F38" s="231"/>
      <c r="G38" s="253"/>
    </row>
    <row r="39" spans="1:7" x14ac:dyDescent="0.3">
      <c r="A39" s="236">
        <v>1932</v>
      </c>
      <c r="B39" s="247"/>
      <c r="C39" s="231"/>
      <c r="D39" s="248"/>
      <c r="E39" s="252"/>
      <c r="F39" s="231"/>
      <c r="G39" s="253"/>
    </row>
    <row r="40" spans="1:7" x14ac:dyDescent="0.3">
      <c r="A40" s="236">
        <v>1933</v>
      </c>
      <c r="B40" s="247"/>
      <c r="C40" s="231"/>
      <c r="D40" s="248"/>
      <c r="E40" s="252"/>
      <c r="F40" s="231"/>
      <c r="G40" s="253"/>
    </row>
    <row r="41" spans="1:7" x14ac:dyDescent="0.3">
      <c r="A41" s="236">
        <v>1934</v>
      </c>
      <c r="B41" s="247"/>
      <c r="C41" s="231"/>
      <c r="D41" s="248"/>
      <c r="E41" s="252"/>
      <c r="F41" s="231"/>
      <c r="G41" s="253"/>
    </row>
    <row r="42" spans="1:7" x14ac:dyDescent="0.3">
      <c r="A42" s="236">
        <v>1935</v>
      </c>
      <c r="B42" s="247">
        <v>1.9352884631039319E-2</v>
      </c>
      <c r="C42" s="231">
        <f>1-B42-D42</f>
        <v>0.13975433296699369</v>
      </c>
      <c r="D42" s="248">
        <v>0.84089278240196697</v>
      </c>
      <c r="E42" s="252">
        <v>1.5783067229449752E-2</v>
      </c>
      <c r="F42" s="231">
        <v>0.16740498537055026</v>
      </c>
      <c r="G42" s="253">
        <v>0.81681194739999996</v>
      </c>
    </row>
    <row r="43" spans="1:7" x14ac:dyDescent="0.3">
      <c r="A43" s="236">
        <v>1936</v>
      </c>
      <c r="B43" s="247"/>
      <c r="C43" s="231"/>
      <c r="D43" s="248"/>
      <c r="E43" s="252"/>
      <c r="F43" s="231"/>
      <c r="G43" s="253"/>
    </row>
    <row r="44" spans="1:7" x14ac:dyDescent="0.3">
      <c r="A44" s="236">
        <v>1937</v>
      </c>
      <c r="B44" s="247"/>
      <c r="C44" s="231"/>
      <c r="D44" s="248"/>
      <c r="E44" s="252"/>
      <c r="F44" s="231"/>
      <c r="G44" s="253"/>
    </row>
    <row r="45" spans="1:7" x14ac:dyDescent="0.3">
      <c r="A45" s="236">
        <v>1938</v>
      </c>
      <c r="B45" s="247"/>
      <c r="C45" s="231"/>
      <c r="D45" s="248"/>
      <c r="E45" s="252"/>
      <c r="F45" s="231"/>
      <c r="G45" s="253"/>
    </row>
    <row r="46" spans="1:7" x14ac:dyDescent="0.3">
      <c r="A46" s="236">
        <v>1939</v>
      </c>
      <c r="B46" s="247"/>
      <c r="C46" s="231"/>
      <c r="D46" s="248"/>
      <c r="E46" s="252"/>
      <c r="F46" s="231"/>
      <c r="G46" s="253"/>
    </row>
    <row r="47" spans="1:7" x14ac:dyDescent="0.3">
      <c r="A47" s="236">
        <v>1940</v>
      </c>
      <c r="B47" s="247">
        <v>2.3476657263253486E-2</v>
      </c>
      <c r="C47" s="231">
        <f>1-B47-D47</f>
        <v>0.16245352671962954</v>
      </c>
      <c r="D47" s="248">
        <v>0.81406981601711703</v>
      </c>
      <c r="E47" s="252">
        <v>1.9708290203677738E-2</v>
      </c>
      <c r="F47" s="231">
        <v>0.20903833109632231</v>
      </c>
      <c r="G47" s="253">
        <v>0.77125337869999999</v>
      </c>
    </row>
    <row r="48" spans="1:7" x14ac:dyDescent="0.3">
      <c r="A48" s="236">
        <v>1941</v>
      </c>
      <c r="B48" s="247"/>
      <c r="C48" s="231"/>
      <c r="D48" s="248"/>
      <c r="E48" s="252"/>
      <c r="F48" s="231"/>
      <c r="G48" s="253"/>
    </row>
    <row r="49" spans="1:7" x14ac:dyDescent="0.3">
      <c r="A49" s="236">
        <v>1942</v>
      </c>
      <c r="B49" s="247"/>
      <c r="C49" s="231"/>
      <c r="D49" s="248"/>
      <c r="E49" s="252"/>
      <c r="F49" s="231"/>
      <c r="G49" s="253"/>
    </row>
    <row r="50" spans="1:7" x14ac:dyDescent="0.3">
      <c r="A50" s="236">
        <v>1943</v>
      </c>
      <c r="B50" s="247"/>
      <c r="C50" s="231"/>
      <c r="D50" s="248"/>
      <c r="E50" s="252"/>
      <c r="F50" s="231"/>
      <c r="G50" s="253"/>
    </row>
    <row r="51" spans="1:7" x14ac:dyDescent="0.3">
      <c r="A51" s="236">
        <v>1944</v>
      </c>
      <c r="B51" s="247"/>
      <c r="C51" s="231"/>
      <c r="D51" s="248"/>
      <c r="E51" s="252"/>
      <c r="F51" s="231"/>
      <c r="G51" s="253"/>
    </row>
    <row r="52" spans="1:7" x14ac:dyDescent="0.3">
      <c r="A52" s="236">
        <v>1945</v>
      </c>
      <c r="B52" s="247">
        <v>2.2911574555757142E-2</v>
      </c>
      <c r="C52" s="231">
        <f>1-B52-D52</f>
        <v>0.19913943722904293</v>
      </c>
      <c r="D52" s="248">
        <v>0.77794898821519998</v>
      </c>
      <c r="E52" s="252">
        <v>2.4324936132149817E-2</v>
      </c>
      <c r="F52" s="231">
        <v>0.25800533686785021</v>
      </c>
      <c r="G52" s="253">
        <v>0.71766972699999998</v>
      </c>
    </row>
    <row r="53" spans="1:7" x14ac:dyDescent="0.3">
      <c r="A53" s="236">
        <v>1946</v>
      </c>
      <c r="B53" s="247"/>
      <c r="C53" s="231"/>
      <c r="D53" s="248"/>
      <c r="E53" s="252"/>
      <c r="F53" s="231"/>
      <c r="G53" s="253"/>
    </row>
    <row r="54" spans="1:7" x14ac:dyDescent="0.3">
      <c r="A54" s="236">
        <v>1947</v>
      </c>
      <c r="B54" s="247"/>
      <c r="C54" s="231"/>
      <c r="D54" s="248"/>
      <c r="E54" s="252"/>
      <c r="F54" s="231"/>
      <c r="G54" s="253"/>
    </row>
    <row r="55" spans="1:7" x14ac:dyDescent="0.3">
      <c r="A55" s="236">
        <v>1948</v>
      </c>
      <c r="B55" s="247"/>
      <c r="C55" s="231"/>
      <c r="D55" s="248"/>
      <c r="E55" s="252"/>
      <c r="F55" s="231"/>
      <c r="G55" s="253"/>
    </row>
    <row r="56" spans="1:7" x14ac:dyDescent="0.3">
      <c r="A56" s="236">
        <v>1949</v>
      </c>
      <c r="B56" s="247"/>
      <c r="C56" s="231"/>
      <c r="D56" s="248"/>
      <c r="E56" s="252"/>
      <c r="F56" s="231"/>
      <c r="G56" s="253"/>
    </row>
    <row r="57" spans="1:7" x14ac:dyDescent="0.3">
      <c r="A57" s="236">
        <v>1950</v>
      </c>
      <c r="B57" s="247">
        <v>2.6371817850593268E-2</v>
      </c>
      <c r="C57" s="231">
        <f>1-B57-D57</f>
        <v>0.23161095214733973</v>
      </c>
      <c r="D57" s="248">
        <v>0.74201723000206699</v>
      </c>
      <c r="E57" s="252">
        <v>2.7339990310987463E-2</v>
      </c>
      <c r="F57" s="231">
        <v>0.28998486868901252</v>
      </c>
      <c r="G57" s="253">
        <v>0.68267514100000004</v>
      </c>
    </row>
    <row r="58" spans="1:7" x14ac:dyDescent="0.3">
      <c r="A58" s="236">
        <v>1951</v>
      </c>
      <c r="B58" s="247"/>
      <c r="C58" s="231"/>
      <c r="D58" s="248"/>
      <c r="E58" s="252"/>
      <c r="F58" s="231"/>
      <c r="G58" s="253"/>
    </row>
    <row r="59" spans="1:7" x14ac:dyDescent="0.3">
      <c r="A59" s="236">
        <v>1952</v>
      </c>
      <c r="B59" s="247"/>
      <c r="C59" s="231"/>
      <c r="D59" s="248"/>
      <c r="E59" s="252"/>
      <c r="F59" s="231"/>
      <c r="G59" s="253"/>
    </row>
    <row r="60" spans="1:7" x14ac:dyDescent="0.3">
      <c r="A60" s="236">
        <v>1953</v>
      </c>
      <c r="B60" s="247"/>
      <c r="C60" s="231"/>
      <c r="D60" s="248"/>
      <c r="E60" s="252"/>
      <c r="F60" s="231"/>
      <c r="G60" s="253"/>
    </row>
    <row r="61" spans="1:7" x14ac:dyDescent="0.3">
      <c r="A61" s="236">
        <v>1954</v>
      </c>
      <c r="B61" s="247"/>
      <c r="C61" s="231"/>
      <c r="D61" s="248"/>
      <c r="E61" s="252"/>
      <c r="F61" s="231"/>
      <c r="G61" s="253"/>
    </row>
    <row r="62" spans="1:7" x14ac:dyDescent="0.3">
      <c r="A62" s="236">
        <v>1955</v>
      </c>
      <c r="B62" s="247">
        <v>3.4670606820506746E-2</v>
      </c>
      <c r="C62" s="231">
        <v>0.24439730116744998</v>
      </c>
      <c r="D62" s="248">
        <v>0.72093207410180005</v>
      </c>
      <c r="E62" s="252">
        <v>2.7453188251480791E-2</v>
      </c>
      <c r="F62" s="231">
        <v>0.29118551614851917</v>
      </c>
      <c r="G62" s="253">
        <v>0.68136129560000003</v>
      </c>
    </row>
    <row r="63" spans="1:7" x14ac:dyDescent="0.3">
      <c r="A63" s="236">
        <v>1956</v>
      </c>
      <c r="B63" s="247"/>
      <c r="C63" s="231"/>
      <c r="D63" s="248"/>
      <c r="E63" s="252"/>
      <c r="F63" s="231"/>
      <c r="G63" s="253"/>
    </row>
    <row r="64" spans="1:7" x14ac:dyDescent="0.3">
      <c r="A64" s="236">
        <v>1957</v>
      </c>
      <c r="B64" s="247"/>
      <c r="C64" s="231"/>
      <c r="D64" s="248"/>
      <c r="E64" s="252"/>
      <c r="F64" s="231"/>
      <c r="G64" s="253"/>
    </row>
    <row r="65" spans="1:44" x14ac:dyDescent="0.3">
      <c r="A65" s="236">
        <v>1958</v>
      </c>
      <c r="B65" s="247"/>
      <c r="C65" s="231"/>
      <c r="D65" s="248"/>
      <c r="E65" s="252"/>
      <c r="F65" s="231"/>
      <c r="G65" s="253"/>
    </row>
    <row r="66" spans="1:44" x14ac:dyDescent="0.3">
      <c r="A66" s="236">
        <v>1959</v>
      </c>
      <c r="B66" s="247"/>
      <c r="C66" s="231"/>
      <c r="D66" s="248"/>
      <c r="E66" s="252"/>
      <c r="F66" s="231"/>
      <c r="G66" s="253"/>
    </row>
    <row r="67" spans="1:44" x14ac:dyDescent="0.3">
      <c r="A67" s="236">
        <v>1960</v>
      </c>
      <c r="B67" s="247">
        <v>4.3159636603077672E-2</v>
      </c>
      <c r="C67" s="231">
        <v>0.27746569335242649</v>
      </c>
      <c r="D67" s="248">
        <v>0.67937467004454988</v>
      </c>
      <c r="E67" s="252">
        <v>2.597493041708266E-2</v>
      </c>
      <c r="F67" s="231">
        <v>0.27550619808291732</v>
      </c>
      <c r="G67" s="253">
        <v>0.69851887150000003</v>
      </c>
    </row>
    <row r="68" spans="1:44" x14ac:dyDescent="0.3">
      <c r="A68" s="236">
        <v>1961</v>
      </c>
      <c r="B68" s="247"/>
      <c r="C68" s="231"/>
      <c r="D68" s="248"/>
      <c r="E68" s="252"/>
      <c r="F68" s="231"/>
      <c r="G68" s="253"/>
    </row>
    <row r="69" spans="1:44" x14ac:dyDescent="0.3">
      <c r="A69" s="236">
        <v>1962</v>
      </c>
      <c r="B69" s="247"/>
      <c r="C69" s="231"/>
      <c r="D69" s="248"/>
      <c r="E69" s="252"/>
      <c r="F69" s="231"/>
      <c r="G69" s="253"/>
    </row>
    <row r="70" spans="1:44" x14ac:dyDescent="0.3">
      <c r="A70" s="236">
        <v>1963</v>
      </c>
      <c r="B70" s="247"/>
      <c r="C70" s="231"/>
      <c r="D70" s="248"/>
      <c r="E70" s="252"/>
      <c r="F70" s="231"/>
      <c r="G70" s="253"/>
    </row>
    <row r="71" spans="1:44" x14ac:dyDescent="0.3">
      <c r="A71" s="236">
        <v>1964</v>
      </c>
      <c r="B71" s="247"/>
      <c r="C71" s="231"/>
      <c r="D71" s="248"/>
      <c r="E71" s="252"/>
      <c r="F71" s="231"/>
      <c r="G71" s="253"/>
    </row>
    <row r="72" spans="1:44" x14ac:dyDescent="0.3">
      <c r="A72" s="236">
        <v>1965</v>
      </c>
      <c r="B72" s="247">
        <v>6.0167019907335521E-2</v>
      </c>
      <c r="C72" s="231">
        <v>0.29432705375527857</v>
      </c>
      <c r="D72" s="248">
        <v>0.64550589499251798</v>
      </c>
      <c r="E72" s="252">
        <v>2.3099999999999999E-2</v>
      </c>
      <c r="F72" s="231">
        <v>0.27849999999999997</v>
      </c>
      <c r="G72" s="253">
        <v>0.69840000000000002</v>
      </c>
    </row>
    <row r="73" spans="1:44" x14ac:dyDescent="0.3">
      <c r="A73" s="236">
        <v>1966</v>
      </c>
      <c r="B73" s="247"/>
      <c r="C73" s="231"/>
      <c r="D73" s="248"/>
      <c r="E73" s="252"/>
      <c r="F73" s="231"/>
      <c r="G73" s="253"/>
    </row>
    <row r="74" spans="1:44" x14ac:dyDescent="0.3">
      <c r="A74" s="236">
        <v>1967</v>
      </c>
      <c r="B74" s="247"/>
      <c r="C74" s="231"/>
      <c r="D74" s="248"/>
      <c r="E74" s="252"/>
      <c r="F74" s="231"/>
      <c r="G74" s="253"/>
    </row>
    <row r="75" spans="1:44" x14ac:dyDescent="0.3">
      <c r="A75" s="236">
        <v>1968</v>
      </c>
      <c r="B75" s="247"/>
      <c r="C75" s="231"/>
      <c r="D75" s="248"/>
      <c r="E75" s="252"/>
      <c r="F75" s="231"/>
      <c r="G75" s="253"/>
    </row>
    <row r="76" spans="1:44" x14ac:dyDescent="0.3">
      <c r="A76" s="236">
        <v>1969</v>
      </c>
      <c r="B76" s="247"/>
      <c r="C76" s="231"/>
      <c r="D76" s="248"/>
      <c r="E76" s="252"/>
      <c r="F76" s="231"/>
      <c r="G76" s="253"/>
    </row>
    <row r="77" spans="1:44" s="241" customFormat="1" x14ac:dyDescent="0.3">
      <c r="A77" s="239">
        <v>1970</v>
      </c>
      <c r="B77" s="247">
        <v>6.9406709039375306E-2</v>
      </c>
      <c r="C77" s="231">
        <v>0.31200150153660799</v>
      </c>
      <c r="D77" s="248">
        <v>0.61859174659522231</v>
      </c>
      <c r="E77" s="252">
        <v>2.1299999999999999E-2</v>
      </c>
      <c r="F77" s="231">
        <v>0.2913</v>
      </c>
      <c r="G77" s="253">
        <v>0.68740000000000001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236">
        <v>1971</v>
      </c>
      <c r="B78" s="247"/>
      <c r="C78" s="231"/>
      <c r="D78" s="248"/>
      <c r="E78" s="252"/>
      <c r="F78" s="231"/>
      <c r="G78" s="253"/>
    </row>
    <row r="79" spans="1:44" x14ac:dyDescent="0.3">
      <c r="A79" s="236">
        <v>1972</v>
      </c>
      <c r="B79" s="247"/>
      <c r="C79" s="231"/>
      <c r="D79" s="248"/>
      <c r="E79" s="252"/>
      <c r="F79" s="231"/>
      <c r="G79" s="253"/>
    </row>
    <row r="80" spans="1:44" x14ac:dyDescent="0.3">
      <c r="A80" s="236">
        <v>1973</v>
      </c>
      <c r="B80" s="247"/>
      <c r="C80" s="231"/>
      <c r="D80" s="248"/>
      <c r="E80" s="252"/>
      <c r="F80" s="231"/>
      <c r="G80" s="253"/>
    </row>
    <row r="81" spans="1:7" x14ac:dyDescent="0.3">
      <c r="A81" s="236">
        <v>1974</v>
      </c>
      <c r="B81" s="247"/>
      <c r="C81" s="231"/>
      <c r="D81" s="248"/>
      <c r="E81" s="252"/>
      <c r="F81" s="231"/>
      <c r="G81" s="253"/>
    </row>
    <row r="82" spans="1:7" x14ac:dyDescent="0.3">
      <c r="A82" s="236">
        <v>1975</v>
      </c>
      <c r="B82" s="247">
        <v>7.2679173245130901E-2</v>
      </c>
      <c r="C82" s="231">
        <v>0.35057141477574882</v>
      </c>
      <c r="D82" s="248">
        <v>0.57674940350116677</v>
      </c>
      <c r="E82" s="252">
        <v>2.1999999999999999E-2</v>
      </c>
      <c r="F82" s="231">
        <v>0.31630000000000003</v>
      </c>
      <c r="G82" s="253">
        <v>0.66169999999999995</v>
      </c>
    </row>
    <row r="83" spans="1:7" x14ac:dyDescent="0.3">
      <c r="A83" s="236">
        <v>1976</v>
      </c>
      <c r="B83" s="247"/>
      <c r="C83" s="231"/>
      <c r="D83" s="248"/>
      <c r="E83" s="252"/>
      <c r="F83" s="231"/>
      <c r="G83" s="253"/>
    </row>
    <row r="84" spans="1:7" x14ac:dyDescent="0.3">
      <c r="A84" s="236">
        <v>1977</v>
      </c>
      <c r="B84" s="247"/>
      <c r="C84" s="231"/>
      <c r="D84" s="248"/>
      <c r="E84" s="252"/>
      <c r="F84" s="231"/>
      <c r="G84" s="253"/>
    </row>
    <row r="85" spans="1:7" x14ac:dyDescent="0.3">
      <c r="A85" s="236">
        <v>1978</v>
      </c>
      <c r="B85" s="247"/>
      <c r="C85" s="231"/>
      <c r="D85" s="248"/>
      <c r="E85" s="252"/>
      <c r="F85" s="231"/>
      <c r="G85" s="253"/>
    </row>
    <row r="86" spans="1:7" x14ac:dyDescent="0.3">
      <c r="A86" s="236">
        <v>1979</v>
      </c>
      <c r="B86" s="247"/>
      <c r="C86" s="231"/>
      <c r="D86" s="248"/>
      <c r="E86" s="252"/>
      <c r="F86" s="231"/>
      <c r="G86" s="253"/>
    </row>
    <row r="87" spans="1:7" x14ac:dyDescent="0.3">
      <c r="A87" s="236">
        <v>1980</v>
      </c>
      <c r="B87" s="247">
        <v>7.932259339251492E-2</v>
      </c>
      <c r="C87" s="231">
        <v>0.37925754680493623</v>
      </c>
      <c r="D87" s="248">
        <v>0.54141985980249996</v>
      </c>
      <c r="E87" s="252">
        <v>2.1999999999999999E-2</v>
      </c>
      <c r="F87" s="231">
        <v>0.33599999999999997</v>
      </c>
      <c r="G87" s="253">
        <v>0.64200000000000002</v>
      </c>
    </row>
    <row r="88" spans="1:7" x14ac:dyDescent="0.3">
      <c r="A88" s="236">
        <v>1981</v>
      </c>
      <c r="B88" s="247"/>
      <c r="C88" s="231"/>
      <c r="D88" s="248"/>
      <c r="E88" s="252"/>
      <c r="F88" s="231"/>
      <c r="G88" s="253"/>
    </row>
    <row r="89" spans="1:7" x14ac:dyDescent="0.3">
      <c r="A89" s="236">
        <v>1982</v>
      </c>
      <c r="B89" s="247"/>
      <c r="C89" s="231"/>
      <c r="D89" s="248"/>
      <c r="E89" s="252"/>
      <c r="F89" s="231"/>
      <c r="G89" s="253"/>
    </row>
    <row r="90" spans="1:7" x14ac:dyDescent="0.3">
      <c r="A90" s="236">
        <v>1983</v>
      </c>
      <c r="B90" s="247"/>
      <c r="C90" s="231"/>
      <c r="D90" s="248"/>
      <c r="E90" s="252"/>
      <c r="F90" s="231"/>
      <c r="G90" s="253"/>
    </row>
    <row r="91" spans="1:7" x14ac:dyDescent="0.3">
      <c r="A91" s="236">
        <v>1984</v>
      </c>
      <c r="B91" s="247"/>
      <c r="C91" s="231"/>
      <c r="D91" s="248"/>
      <c r="E91" s="252"/>
      <c r="F91" s="231"/>
      <c r="G91" s="253"/>
    </row>
    <row r="92" spans="1:7" x14ac:dyDescent="0.3">
      <c r="A92" s="236">
        <v>1985</v>
      </c>
      <c r="B92" s="247">
        <v>8.9499726027370163E-2</v>
      </c>
      <c r="C92" s="231">
        <v>0.40289779853906976</v>
      </c>
      <c r="D92" s="248">
        <v>0.50893147543333295</v>
      </c>
      <c r="E92" s="252">
        <v>2.6599999999999999E-2</v>
      </c>
      <c r="F92" s="231">
        <v>0.3523</v>
      </c>
      <c r="G92" s="253">
        <v>0.62109999999999999</v>
      </c>
    </row>
    <row r="93" spans="1:7" x14ac:dyDescent="0.3">
      <c r="A93" s="236">
        <v>1986</v>
      </c>
      <c r="B93" s="247"/>
      <c r="C93" s="231"/>
      <c r="D93" s="248"/>
      <c r="E93" s="252"/>
      <c r="F93" s="231"/>
      <c r="G93" s="253"/>
    </row>
    <row r="94" spans="1:7" x14ac:dyDescent="0.3">
      <c r="A94" s="236">
        <v>1987</v>
      </c>
      <c r="B94" s="247"/>
      <c r="C94" s="231"/>
      <c r="D94" s="248"/>
      <c r="E94" s="252"/>
      <c r="F94" s="231"/>
      <c r="G94" s="253"/>
    </row>
    <row r="95" spans="1:7" x14ac:dyDescent="0.3">
      <c r="A95" s="236">
        <v>1988</v>
      </c>
      <c r="B95" s="247"/>
      <c r="C95" s="231"/>
      <c r="D95" s="248"/>
      <c r="E95" s="252"/>
      <c r="F95" s="231"/>
      <c r="G95" s="253"/>
    </row>
    <row r="96" spans="1:7" x14ac:dyDescent="0.3">
      <c r="A96" s="236">
        <v>1989</v>
      </c>
      <c r="B96" s="247"/>
      <c r="C96" s="231"/>
      <c r="D96" s="248"/>
      <c r="E96" s="252"/>
      <c r="F96" s="231"/>
      <c r="G96" s="253"/>
    </row>
    <row r="97" spans="1:7" x14ac:dyDescent="0.3">
      <c r="A97" s="236">
        <v>1990</v>
      </c>
      <c r="B97" s="247">
        <v>8.8843315716586657E-2</v>
      </c>
      <c r="C97" s="231">
        <v>0.39598028080518599</v>
      </c>
      <c r="D97" s="248">
        <v>0.51517640347786697</v>
      </c>
      <c r="E97" s="252">
        <v>2.6800000000000001E-2</v>
      </c>
      <c r="F97" s="231">
        <v>0.33170000000000005</v>
      </c>
      <c r="G97" s="253">
        <v>0.64149999999999996</v>
      </c>
    </row>
    <row r="98" spans="1:7" x14ac:dyDescent="0.3">
      <c r="A98" s="236">
        <v>1991</v>
      </c>
      <c r="B98" s="247"/>
      <c r="C98" s="231"/>
      <c r="D98" s="248"/>
      <c r="E98" s="252"/>
      <c r="F98" s="231"/>
      <c r="G98" s="253"/>
    </row>
    <row r="99" spans="1:7" x14ac:dyDescent="0.3">
      <c r="A99" s="236">
        <v>1992</v>
      </c>
      <c r="B99" s="247"/>
      <c r="C99" s="231"/>
      <c r="D99" s="248"/>
      <c r="E99" s="252"/>
      <c r="F99" s="231"/>
      <c r="G99" s="253"/>
    </row>
    <row r="100" spans="1:7" x14ac:dyDescent="0.3">
      <c r="A100" s="236">
        <v>1993</v>
      </c>
      <c r="B100" s="247"/>
      <c r="C100" s="231"/>
      <c r="D100" s="248"/>
      <c r="E100" s="252"/>
      <c r="F100" s="231"/>
      <c r="G100" s="253"/>
    </row>
    <row r="101" spans="1:7" x14ac:dyDescent="0.3">
      <c r="A101" s="236">
        <v>1994</v>
      </c>
      <c r="B101" s="247"/>
      <c r="C101" s="231"/>
      <c r="D101" s="248"/>
      <c r="E101" s="252"/>
      <c r="F101" s="231"/>
      <c r="G101" s="253"/>
    </row>
    <row r="102" spans="1:7" x14ac:dyDescent="0.3">
      <c r="A102" s="236">
        <v>1995</v>
      </c>
      <c r="B102" s="247">
        <v>7.8742030674573915E-2</v>
      </c>
      <c r="C102" s="231">
        <v>0.39998138525071186</v>
      </c>
      <c r="D102" s="248">
        <v>0.5212765840746667</v>
      </c>
      <c r="E102" s="252">
        <v>2.06E-2</v>
      </c>
      <c r="F102" s="231">
        <v>0.31819999999999998</v>
      </c>
      <c r="G102" s="253">
        <v>0.66120000000000001</v>
      </c>
    </row>
    <row r="103" spans="1:7" x14ac:dyDescent="0.3">
      <c r="A103" s="236">
        <v>1996</v>
      </c>
      <c r="B103" s="247"/>
      <c r="C103" s="231"/>
      <c r="D103" s="248"/>
      <c r="E103" s="252"/>
      <c r="F103" s="231"/>
      <c r="G103" s="253"/>
    </row>
    <row r="104" spans="1:7" x14ac:dyDescent="0.3">
      <c r="A104" s="236">
        <v>1997</v>
      </c>
      <c r="B104" s="247"/>
      <c r="C104" s="231"/>
      <c r="D104" s="248"/>
      <c r="E104" s="252"/>
      <c r="F104" s="231"/>
      <c r="G104" s="253"/>
    </row>
    <row r="105" spans="1:7" x14ac:dyDescent="0.3">
      <c r="A105" s="236">
        <v>1998</v>
      </c>
      <c r="B105" s="247"/>
      <c r="C105" s="231"/>
      <c r="D105" s="248"/>
      <c r="E105" s="252"/>
      <c r="F105" s="231"/>
      <c r="G105" s="253"/>
    </row>
    <row r="106" spans="1:7" x14ac:dyDescent="0.3">
      <c r="A106" s="236">
        <v>1999</v>
      </c>
      <c r="B106" s="247"/>
      <c r="C106" s="231"/>
      <c r="D106" s="248"/>
      <c r="E106" s="252"/>
      <c r="F106" s="231"/>
      <c r="G106" s="253"/>
    </row>
    <row r="107" spans="1:7" x14ac:dyDescent="0.3">
      <c r="A107" s="236">
        <v>2000</v>
      </c>
      <c r="B107" s="247">
        <v>7.4751688975235889E-2</v>
      </c>
      <c r="C107" s="231">
        <v>0.39160119208263938</v>
      </c>
      <c r="D107" s="248">
        <v>0.53364711894226657</v>
      </c>
      <c r="E107" s="252">
        <v>1.7500000000000002E-2</v>
      </c>
      <c r="F107" s="231">
        <v>0.3039</v>
      </c>
      <c r="G107" s="253">
        <v>0.67859999999999998</v>
      </c>
    </row>
    <row r="108" spans="1:7" x14ac:dyDescent="0.3">
      <c r="A108" s="236">
        <v>2001</v>
      </c>
      <c r="B108" s="247"/>
      <c r="C108" s="231"/>
      <c r="D108" s="248"/>
      <c r="E108" s="252"/>
      <c r="F108" s="231"/>
      <c r="G108" s="253"/>
    </row>
    <row r="109" spans="1:7" x14ac:dyDescent="0.3">
      <c r="A109" s="236">
        <v>2002</v>
      </c>
      <c r="B109" s="247"/>
      <c r="C109" s="231"/>
      <c r="D109" s="248"/>
      <c r="E109" s="252"/>
      <c r="F109" s="231"/>
      <c r="G109" s="253"/>
    </row>
    <row r="110" spans="1:7" x14ac:dyDescent="0.3">
      <c r="A110" s="236">
        <v>2003</v>
      </c>
      <c r="B110" s="247"/>
      <c r="C110" s="231"/>
      <c r="D110" s="248"/>
      <c r="E110" s="252"/>
      <c r="F110" s="231"/>
      <c r="G110" s="253"/>
    </row>
    <row r="111" spans="1:7" x14ac:dyDescent="0.3">
      <c r="A111" s="236">
        <v>2004</v>
      </c>
      <c r="B111" s="247"/>
      <c r="C111" s="231"/>
      <c r="D111" s="248"/>
      <c r="E111" s="252"/>
      <c r="F111" s="231"/>
      <c r="G111" s="253"/>
    </row>
    <row r="112" spans="1:7" x14ac:dyDescent="0.3">
      <c r="A112" s="236">
        <v>2005</v>
      </c>
      <c r="B112" s="247">
        <v>7.1879844592417322E-2</v>
      </c>
      <c r="C112" s="231">
        <v>0.39308598511070819</v>
      </c>
      <c r="D112" s="248">
        <v>0.53604037029697771</v>
      </c>
      <c r="E112" s="252">
        <v>1.8599999999999998E-2</v>
      </c>
      <c r="F112" s="231">
        <v>0.30219999999999997</v>
      </c>
      <c r="G112" s="253">
        <v>0.67920000000000003</v>
      </c>
    </row>
    <row r="113" spans="1:7" x14ac:dyDescent="0.3">
      <c r="A113" s="236">
        <v>2006</v>
      </c>
      <c r="B113" s="247"/>
      <c r="C113" s="231"/>
      <c r="D113" s="248"/>
      <c r="E113" s="252"/>
      <c r="F113" s="231"/>
      <c r="G113" s="253"/>
    </row>
    <row r="114" spans="1:7" x14ac:dyDescent="0.3">
      <c r="A114" s="236">
        <v>2007</v>
      </c>
      <c r="B114" s="247"/>
      <c r="C114" s="231"/>
      <c r="D114" s="248"/>
      <c r="E114" s="252"/>
      <c r="F114" s="231"/>
      <c r="G114" s="253"/>
    </row>
    <row r="115" spans="1:7" x14ac:dyDescent="0.3">
      <c r="A115" s="236">
        <v>2008</v>
      </c>
      <c r="B115" s="247"/>
      <c r="C115" s="231"/>
      <c r="D115" s="248"/>
      <c r="E115" s="252"/>
      <c r="F115" s="231"/>
      <c r="G115" s="253"/>
    </row>
    <row r="116" spans="1:7" x14ac:dyDescent="0.3">
      <c r="A116" s="236">
        <v>2009</v>
      </c>
      <c r="B116" s="247"/>
      <c r="C116" s="231"/>
      <c r="D116" s="248"/>
      <c r="E116" s="252"/>
      <c r="F116" s="231"/>
      <c r="G116" s="253"/>
    </row>
    <row r="117" spans="1:7" x14ac:dyDescent="0.3">
      <c r="A117" s="236">
        <v>2010</v>
      </c>
      <c r="B117" s="247">
        <v>6.2656320844281355E-2</v>
      </c>
      <c r="C117" s="231">
        <v>0.38893418086356485</v>
      </c>
      <c r="D117" s="248">
        <v>0.54840949829223329</v>
      </c>
      <c r="E117" s="252">
        <v>8.8999999999999999E-3</v>
      </c>
      <c r="F117" s="231">
        <v>0.2823</v>
      </c>
      <c r="G117" s="253">
        <v>0.70879999999999999</v>
      </c>
    </row>
    <row r="118" spans="1:7" x14ac:dyDescent="0.3">
      <c r="A118" s="236">
        <v>2011</v>
      </c>
      <c r="B118" s="247"/>
      <c r="C118" s="231"/>
      <c r="D118" s="248"/>
      <c r="E118" s="252"/>
      <c r="F118" s="231"/>
      <c r="G118" s="253"/>
    </row>
    <row r="119" spans="1:7" x14ac:dyDescent="0.3">
      <c r="A119" s="236">
        <v>2012</v>
      </c>
      <c r="B119" s="247"/>
      <c r="C119" s="231"/>
      <c r="D119" s="248"/>
      <c r="E119" s="252"/>
      <c r="F119" s="231"/>
      <c r="G119" s="253"/>
    </row>
    <row r="120" spans="1:7" x14ac:dyDescent="0.3">
      <c r="A120" s="236">
        <v>2013</v>
      </c>
      <c r="B120" s="247"/>
      <c r="C120" s="231"/>
      <c r="D120" s="248"/>
      <c r="E120" s="252"/>
      <c r="F120" s="231"/>
      <c r="G120" s="253"/>
    </row>
    <row r="121" spans="1:7" ht="15" thickBot="1" x14ac:dyDescent="0.35">
      <c r="A121" s="240">
        <v>2014</v>
      </c>
      <c r="B121" s="247"/>
      <c r="C121" s="231"/>
      <c r="D121" s="248"/>
      <c r="E121" s="252"/>
      <c r="F121" s="231"/>
      <c r="G121" s="253"/>
    </row>
    <row r="122" spans="1:7" x14ac:dyDescent="0.3">
      <c r="A122" s="237">
        <v>2015</v>
      </c>
      <c r="B122" s="247">
        <v>6.3448080202461107E-2</v>
      </c>
      <c r="C122" s="231">
        <v>0.38376584121840568</v>
      </c>
      <c r="D122" s="248">
        <v>0.55278607857883333</v>
      </c>
      <c r="E122" s="252">
        <v>1.3899999999999999E-2</v>
      </c>
      <c r="F122" s="231">
        <v>0.26239999999999997</v>
      </c>
      <c r="G122" s="253">
        <v>0.72370000000000001</v>
      </c>
    </row>
    <row r="123" spans="1:7" x14ac:dyDescent="0.3">
      <c r="A123" s="237">
        <v>2016</v>
      </c>
      <c r="B123" s="247"/>
      <c r="C123" s="231"/>
      <c r="D123" s="248"/>
      <c r="E123" s="252"/>
      <c r="F123" s="231"/>
      <c r="G123" s="253"/>
    </row>
    <row r="124" spans="1:7" x14ac:dyDescent="0.3">
      <c r="A124" s="237">
        <v>2017</v>
      </c>
      <c r="B124" s="247"/>
      <c r="C124" s="231"/>
      <c r="D124" s="248"/>
      <c r="E124" s="252"/>
      <c r="F124" s="231"/>
      <c r="G124" s="253"/>
    </row>
    <row r="125" spans="1:7" x14ac:dyDescent="0.3">
      <c r="A125" s="237">
        <v>2018</v>
      </c>
      <c r="B125" s="247"/>
      <c r="C125" s="231"/>
      <c r="D125" s="248"/>
      <c r="E125" s="252"/>
      <c r="F125" s="231"/>
      <c r="G125" s="253"/>
    </row>
    <row r="126" spans="1:7" x14ac:dyDescent="0.3">
      <c r="A126" s="237">
        <v>2019</v>
      </c>
      <c r="B126" s="247"/>
      <c r="C126" s="231"/>
      <c r="D126" s="248"/>
      <c r="E126" s="252"/>
      <c r="F126" s="231"/>
      <c r="G126" s="253"/>
    </row>
    <row r="127" spans="1:7" ht="15" thickBot="1" x14ac:dyDescent="0.35">
      <c r="A127" s="238">
        <v>2020</v>
      </c>
      <c r="B127" s="249">
        <v>6.2448080202461113E-2</v>
      </c>
      <c r="C127" s="250">
        <v>0.38143250788507227</v>
      </c>
      <c r="D127" s="251">
        <v>0.55611941191216674</v>
      </c>
      <c r="E127" s="254">
        <v>1.61E-2</v>
      </c>
      <c r="F127" s="250">
        <v>0.26119999999999999</v>
      </c>
      <c r="G127" s="255">
        <v>0.72270000000000001</v>
      </c>
    </row>
    <row r="128" spans="1:7" ht="15" thickTop="1" x14ac:dyDescent="0.3">
      <c r="A128" s="235"/>
      <c r="B128" s="72"/>
      <c r="C128" s="72"/>
      <c r="D128" s="72"/>
      <c r="E128" s="72"/>
      <c r="F128" s="72"/>
      <c r="G128" s="72"/>
    </row>
    <row r="129" spans="1:7" x14ac:dyDescent="0.3">
      <c r="A129" s="235"/>
      <c r="B129" s="72"/>
      <c r="C129" s="72"/>
      <c r="D129" s="72"/>
      <c r="E129" s="72"/>
      <c r="F129" s="72"/>
      <c r="G129" s="72"/>
    </row>
    <row r="130" spans="1:7" x14ac:dyDescent="0.3">
      <c r="A130" s="235"/>
      <c r="B130" s="72"/>
      <c r="C130" s="72"/>
      <c r="D130" s="72"/>
      <c r="E130" s="72"/>
      <c r="F130" s="72"/>
      <c r="G130" s="72"/>
    </row>
    <row r="131" spans="1:7" x14ac:dyDescent="0.3">
      <c r="A131" s="235"/>
      <c r="B131" s="72"/>
      <c r="C131" s="72"/>
      <c r="D131" s="72"/>
      <c r="E131" s="72"/>
      <c r="F131" s="72"/>
      <c r="G131" s="72"/>
    </row>
    <row r="132" spans="1:7" x14ac:dyDescent="0.3">
      <c r="A132" s="235"/>
      <c r="B132" s="72"/>
      <c r="C132" s="72"/>
      <c r="D132" s="72"/>
      <c r="E132" s="72"/>
      <c r="F132" s="72"/>
      <c r="G132" s="72"/>
    </row>
    <row r="133" spans="1:7" x14ac:dyDescent="0.3">
      <c r="A133" s="235"/>
      <c r="B133" s="72"/>
      <c r="C133" s="72"/>
      <c r="D133" s="72"/>
      <c r="E133" s="72"/>
      <c r="F133" s="72"/>
      <c r="G133" s="72"/>
    </row>
    <row r="134" spans="1:7" x14ac:dyDescent="0.3">
      <c r="A134" s="235"/>
      <c r="B134" s="72"/>
      <c r="C134" s="72"/>
      <c r="D134" s="72"/>
      <c r="E134" s="72"/>
      <c r="F134" s="72"/>
      <c r="G134" s="72"/>
    </row>
    <row r="135" spans="1:7" x14ac:dyDescent="0.3">
      <c r="A135" s="235"/>
      <c r="B135" s="72"/>
      <c r="C135" s="72"/>
      <c r="D135" s="72"/>
      <c r="E135" s="72"/>
      <c r="F135" s="72"/>
      <c r="G135" s="72"/>
    </row>
    <row r="136" spans="1:7" x14ac:dyDescent="0.3">
      <c r="A136" s="235"/>
      <c r="B136" s="72"/>
      <c r="C136" s="72"/>
      <c r="D136" s="72"/>
      <c r="E136" s="72"/>
      <c r="F136" s="72"/>
      <c r="G136" s="72"/>
    </row>
    <row r="137" spans="1:7" x14ac:dyDescent="0.3">
      <c r="A137" s="235"/>
      <c r="B137" s="72"/>
      <c r="C137" s="72"/>
      <c r="D137" s="72"/>
      <c r="E137" s="72"/>
      <c r="F137" s="72"/>
      <c r="G137" s="72"/>
    </row>
    <row r="138" spans="1:7" x14ac:dyDescent="0.3">
      <c r="A138" s="235"/>
      <c r="B138" s="72"/>
      <c r="C138" s="72"/>
      <c r="D138" s="72"/>
      <c r="E138" s="72"/>
      <c r="F138" s="72"/>
      <c r="G138" s="72"/>
    </row>
    <row r="139" spans="1:7" x14ac:dyDescent="0.3">
      <c r="A139" s="235"/>
      <c r="B139" s="72"/>
      <c r="C139" s="72"/>
      <c r="D139" s="72"/>
      <c r="E139" s="72"/>
      <c r="F139" s="72"/>
      <c r="G139" s="72"/>
    </row>
    <row r="140" spans="1:7" x14ac:dyDescent="0.3">
      <c r="A140" s="235"/>
      <c r="B140" s="72"/>
      <c r="C140" s="72"/>
      <c r="D140" s="72"/>
      <c r="E140" s="72"/>
      <c r="F140" s="72"/>
      <c r="G140" s="72"/>
    </row>
    <row r="141" spans="1:7" x14ac:dyDescent="0.3">
      <c r="A141" s="235"/>
      <c r="B141" s="72"/>
      <c r="C141" s="72"/>
      <c r="D141" s="72"/>
      <c r="E141" s="72"/>
      <c r="F141" s="72"/>
      <c r="G141" s="72"/>
    </row>
    <row r="142" spans="1:7" x14ac:dyDescent="0.3">
      <c r="A142" s="235"/>
      <c r="B142" s="72"/>
      <c r="C142" s="72"/>
      <c r="D142" s="72"/>
      <c r="E142" s="72"/>
      <c r="F142" s="72"/>
      <c r="G142" s="72"/>
    </row>
    <row r="143" spans="1:7" x14ac:dyDescent="0.3">
      <c r="A143" s="235"/>
      <c r="B143" s="72"/>
      <c r="C143" s="72"/>
      <c r="D143" s="72"/>
      <c r="E143" s="72"/>
      <c r="F143" s="72"/>
      <c r="G143" s="72"/>
    </row>
    <row r="144" spans="1:7" x14ac:dyDescent="0.3">
      <c r="A144" s="235"/>
      <c r="B144" s="72"/>
      <c r="C144" s="72"/>
      <c r="D144" s="72"/>
      <c r="E144" s="72"/>
      <c r="F144" s="72"/>
      <c r="G144" s="72"/>
    </row>
    <row r="145" spans="1:7" x14ac:dyDescent="0.3">
      <c r="A145" s="235"/>
      <c r="B145" s="72"/>
      <c r="C145" s="72"/>
      <c r="D145" s="72"/>
      <c r="E145" s="72"/>
      <c r="F145" s="72"/>
      <c r="G145" s="72"/>
    </row>
    <row r="146" spans="1:7" x14ac:dyDescent="0.3">
      <c r="A146" s="235"/>
      <c r="B146" s="72"/>
      <c r="C146" s="72"/>
      <c r="D146" s="72"/>
      <c r="E146" s="72"/>
      <c r="F146" s="72"/>
      <c r="G146" s="72"/>
    </row>
    <row r="147" spans="1:7" x14ac:dyDescent="0.3">
      <c r="A147" s="235"/>
      <c r="B147" s="72"/>
      <c r="C147" s="72"/>
      <c r="D147" s="72"/>
      <c r="E147" s="72"/>
      <c r="F147" s="72"/>
      <c r="G147" s="72"/>
    </row>
    <row r="148" spans="1:7" x14ac:dyDescent="0.3">
      <c r="A148" s="235"/>
      <c r="B148" s="72"/>
      <c r="C148" s="72"/>
      <c r="D148" s="72"/>
      <c r="E148" s="72"/>
      <c r="F148" s="72"/>
      <c r="G148" s="72"/>
    </row>
    <row r="149" spans="1:7" x14ac:dyDescent="0.3">
      <c r="A149" s="235"/>
      <c r="B149" s="72"/>
      <c r="C149" s="72"/>
      <c r="D149" s="72"/>
      <c r="E149" s="72"/>
      <c r="F149" s="72"/>
      <c r="G149" s="72"/>
    </row>
    <row r="150" spans="1:7" x14ac:dyDescent="0.3">
      <c r="A150" s="235"/>
      <c r="B150" s="72"/>
      <c r="C150" s="72"/>
      <c r="D150" s="72"/>
      <c r="E150" s="72"/>
      <c r="F150" s="72"/>
      <c r="G150" s="72"/>
    </row>
    <row r="151" spans="1:7" x14ac:dyDescent="0.3">
      <c r="A151" s="235"/>
      <c r="B151" s="72"/>
      <c r="C151" s="72"/>
      <c r="D151" s="72"/>
      <c r="E151" s="72"/>
      <c r="F151" s="72"/>
      <c r="G151" s="72"/>
    </row>
    <row r="152" spans="1:7" x14ac:dyDescent="0.3">
      <c r="A152" s="235"/>
      <c r="B152" s="72"/>
      <c r="C152" s="72"/>
      <c r="D152" s="72"/>
      <c r="E152" s="72"/>
      <c r="F152" s="72"/>
      <c r="G152" s="72"/>
    </row>
    <row r="153" spans="1:7" x14ac:dyDescent="0.3">
      <c r="A153" s="235"/>
      <c r="B153" s="72"/>
      <c r="C153" s="72"/>
      <c r="D153" s="72"/>
      <c r="E153" s="72"/>
      <c r="F153" s="72"/>
      <c r="G153" s="72"/>
    </row>
    <row r="154" spans="1:7" x14ac:dyDescent="0.3">
      <c r="A154" s="235"/>
      <c r="B154" s="72"/>
      <c r="C154" s="72"/>
      <c r="D154" s="72"/>
      <c r="E154" s="72"/>
      <c r="F154" s="72"/>
      <c r="G154" s="72"/>
    </row>
    <row r="155" spans="1:7" x14ac:dyDescent="0.3">
      <c r="A155" s="235"/>
      <c r="B155" s="72"/>
      <c r="C155" s="72"/>
      <c r="D155" s="72"/>
      <c r="E155" s="72"/>
      <c r="F155" s="72"/>
      <c r="G155" s="72"/>
    </row>
    <row r="156" spans="1:7" x14ac:dyDescent="0.3">
      <c r="A156" s="235"/>
      <c r="B156" s="72"/>
      <c r="C156" s="72"/>
      <c r="D156" s="72"/>
      <c r="E156" s="72"/>
      <c r="F156" s="72"/>
      <c r="G156" s="72"/>
    </row>
    <row r="157" spans="1:7" x14ac:dyDescent="0.3">
      <c r="A157" s="235"/>
      <c r="B157" s="72"/>
      <c r="C157" s="72"/>
      <c r="D157" s="72"/>
      <c r="E157" s="72"/>
      <c r="F157" s="72"/>
      <c r="G157" s="72"/>
    </row>
    <row r="158" spans="1:7" x14ac:dyDescent="0.3">
      <c r="A158" s="235"/>
      <c r="B158" s="72"/>
      <c r="C158" s="72"/>
      <c r="D158" s="72"/>
      <c r="E158" s="72"/>
      <c r="F158" s="72"/>
      <c r="G158" s="72"/>
    </row>
    <row r="159" spans="1:7" x14ac:dyDescent="0.3">
      <c r="A159" s="235"/>
      <c r="B159" s="72"/>
      <c r="C159" s="72"/>
      <c r="D159" s="72"/>
      <c r="E159" s="72"/>
      <c r="F159" s="72"/>
      <c r="G159" s="72"/>
    </row>
    <row r="160" spans="1:7" x14ac:dyDescent="0.3">
      <c r="A160" s="235"/>
      <c r="B160" s="72"/>
      <c r="C160" s="72"/>
      <c r="D160" s="72"/>
      <c r="E160" s="72"/>
      <c r="F160" s="72"/>
      <c r="G160" s="72"/>
    </row>
    <row r="161" spans="1:7" x14ac:dyDescent="0.3">
      <c r="A161" s="235"/>
      <c r="B161" s="72"/>
      <c r="C161" s="72"/>
      <c r="D161" s="72"/>
      <c r="E161" s="72"/>
      <c r="F161" s="72"/>
      <c r="G161" s="72"/>
    </row>
    <row r="162" spans="1:7" x14ac:dyDescent="0.3">
      <c r="A162" s="235"/>
      <c r="B162" s="72"/>
      <c r="C162" s="72"/>
      <c r="D162" s="72"/>
      <c r="E162" s="72"/>
      <c r="F162" s="72"/>
      <c r="G162" s="72"/>
    </row>
    <row r="163" spans="1:7" x14ac:dyDescent="0.3">
      <c r="A163" s="235"/>
      <c r="B163" s="72"/>
      <c r="C163" s="72"/>
      <c r="D163" s="72"/>
      <c r="E163" s="72"/>
      <c r="F163" s="72"/>
      <c r="G163" s="72"/>
    </row>
    <row r="164" spans="1:7" x14ac:dyDescent="0.3">
      <c r="A164" s="235"/>
      <c r="B164" s="72"/>
      <c r="C164" s="72"/>
      <c r="D164" s="72"/>
      <c r="E164" s="72"/>
      <c r="F164" s="72"/>
      <c r="G164" s="72"/>
    </row>
    <row r="165" spans="1:7" x14ac:dyDescent="0.3">
      <c r="A165" s="235"/>
      <c r="B165" s="72"/>
      <c r="C165" s="72"/>
      <c r="D165" s="72"/>
      <c r="E165" s="72"/>
      <c r="F165" s="72"/>
      <c r="G165" s="72"/>
    </row>
    <row r="166" spans="1:7" x14ac:dyDescent="0.3">
      <c r="A166" s="235"/>
      <c r="B166" s="72"/>
      <c r="C166" s="72"/>
      <c r="D166" s="72"/>
      <c r="E166" s="72"/>
      <c r="F166" s="72"/>
      <c r="G166" s="72"/>
    </row>
    <row r="167" spans="1:7" x14ac:dyDescent="0.3">
      <c r="A167" s="235"/>
      <c r="B167" s="72"/>
      <c r="C167" s="72"/>
      <c r="D167" s="72"/>
      <c r="E167" s="72"/>
      <c r="F167" s="72"/>
      <c r="G167" s="72"/>
    </row>
    <row r="168" spans="1:7" x14ac:dyDescent="0.3">
      <c r="A168" s="235"/>
      <c r="B168" s="72"/>
      <c r="C168" s="72"/>
      <c r="D168" s="72"/>
      <c r="E168" s="72"/>
      <c r="F168" s="72"/>
      <c r="G168" s="72"/>
    </row>
    <row r="169" spans="1:7" x14ac:dyDescent="0.3">
      <c r="A169" s="235"/>
      <c r="B169" s="72"/>
      <c r="C169" s="72"/>
      <c r="D169" s="72"/>
      <c r="E169" s="72"/>
      <c r="F169" s="72"/>
      <c r="G169" s="72"/>
    </row>
    <row r="170" spans="1:7" x14ac:dyDescent="0.3">
      <c r="A170" s="235"/>
      <c r="B170" s="72"/>
      <c r="C170" s="72"/>
      <c r="D170" s="72"/>
      <c r="E170" s="72"/>
      <c r="F170" s="72"/>
      <c r="G170" s="72"/>
    </row>
    <row r="171" spans="1:7" x14ac:dyDescent="0.3">
      <c r="A171" s="235"/>
      <c r="B171" s="72"/>
      <c r="C171" s="72"/>
      <c r="D171" s="72"/>
      <c r="E171" s="72"/>
      <c r="F171" s="72"/>
      <c r="G171" s="72"/>
    </row>
    <row r="172" spans="1:7" x14ac:dyDescent="0.3">
      <c r="A172" s="235"/>
      <c r="B172" s="72"/>
      <c r="C172" s="72"/>
      <c r="D172" s="72"/>
      <c r="E172" s="72"/>
      <c r="F172" s="72"/>
      <c r="G172" s="72"/>
    </row>
    <row r="173" spans="1:7" x14ac:dyDescent="0.3">
      <c r="A173" s="235"/>
      <c r="B173" s="72"/>
      <c r="C173" s="72"/>
      <c r="D173" s="72"/>
      <c r="E173" s="72"/>
      <c r="F173" s="72"/>
      <c r="G173" s="72"/>
    </row>
    <row r="174" spans="1:7" x14ac:dyDescent="0.3">
      <c r="A174" s="235"/>
      <c r="B174" s="72"/>
      <c r="C174" s="72"/>
      <c r="D174" s="72"/>
      <c r="E174" s="72"/>
      <c r="F174" s="72"/>
      <c r="G174" s="72"/>
    </row>
    <row r="175" spans="1:7" x14ac:dyDescent="0.3">
      <c r="A175" s="235"/>
      <c r="B175" s="72"/>
      <c r="C175" s="72"/>
      <c r="D175" s="72"/>
      <c r="E175" s="72"/>
      <c r="F175" s="72"/>
      <c r="G175" s="72"/>
    </row>
    <row r="176" spans="1:7" x14ac:dyDescent="0.3">
      <c r="A176" s="235"/>
      <c r="B176" s="72"/>
      <c r="C176" s="72"/>
      <c r="D176" s="72"/>
      <c r="E176" s="72"/>
      <c r="F176" s="72"/>
      <c r="G176" s="72"/>
    </row>
    <row r="177" spans="1:7" x14ac:dyDescent="0.3">
      <c r="A177" s="235"/>
      <c r="B177" s="72"/>
      <c r="C177" s="72"/>
      <c r="D177" s="72"/>
      <c r="E177" s="72"/>
      <c r="F177" s="72"/>
      <c r="G177" s="72"/>
    </row>
    <row r="178" spans="1:7" x14ac:dyDescent="0.3">
      <c r="A178" s="235"/>
      <c r="B178" s="72"/>
      <c r="C178" s="72"/>
      <c r="D178" s="72"/>
      <c r="E178" s="72"/>
      <c r="F178" s="72"/>
      <c r="G178" s="72"/>
    </row>
    <row r="179" spans="1:7" x14ac:dyDescent="0.3">
      <c r="A179" s="235"/>
      <c r="B179" s="72"/>
      <c r="C179" s="72"/>
      <c r="D179" s="72"/>
      <c r="E179" s="72"/>
      <c r="F179" s="72"/>
      <c r="G179" s="72"/>
    </row>
    <row r="180" spans="1:7" x14ac:dyDescent="0.3">
      <c r="A180" s="235"/>
      <c r="B180" s="72"/>
      <c r="C180" s="72"/>
      <c r="D180" s="72"/>
      <c r="E180" s="72"/>
      <c r="F180" s="72"/>
      <c r="G180" s="72"/>
    </row>
    <row r="181" spans="1:7" x14ac:dyDescent="0.3">
      <c r="A181" s="235"/>
      <c r="B181" s="72"/>
      <c r="C181" s="72"/>
      <c r="D181" s="72"/>
      <c r="E181" s="72"/>
      <c r="F181" s="72"/>
      <c r="G181" s="72"/>
    </row>
    <row r="182" spans="1:7" x14ac:dyDescent="0.3">
      <c r="A182" s="235"/>
      <c r="B182" s="72"/>
      <c r="C182" s="72"/>
      <c r="D182" s="72"/>
      <c r="E182" s="72"/>
      <c r="F182" s="72"/>
      <c r="G182" s="72"/>
    </row>
    <row r="183" spans="1:7" x14ac:dyDescent="0.3">
      <c r="A183" s="235"/>
      <c r="B183" s="72"/>
      <c r="C183" s="72"/>
      <c r="D183" s="72"/>
      <c r="E183" s="72"/>
      <c r="F183" s="72"/>
      <c r="G183" s="72"/>
    </row>
    <row r="184" spans="1:7" x14ac:dyDescent="0.3">
      <c r="A184" s="235"/>
      <c r="B184" s="72"/>
      <c r="C184" s="72"/>
      <c r="D184" s="72"/>
      <c r="E184" s="72"/>
      <c r="F184" s="72"/>
      <c r="G184" s="72"/>
    </row>
    <row r="185" spans="1:7" x14ac:dyDescent="0.3">
      <c r="A185" s="235"/>
      <c r="B185" s="72"/>
      <c r="C185" s="72"/>
      <c r="D185" s="72"/>
      <c r="E185" s="72"/>
      <c r="F185" s="72"/>
      <c r="G185" s="72"/>
    </row>
    <row r="186" spans="1:7" x14ac:dyDescent="0.3">
      <c r="A186" s="235"/>
      <c r="B186" s="72"/>
      <c r="C186" s="72"/>
      <c r="D186" s="72"/>
      <c r="E186" s="72"/>
      <c r="F186" s="72"/>
      <c r="G186" s="72"/>
    </row>
    <row r="187" spans="1:7" x14ac:dyDescent="0.3">
      <c r="A187" s="235"/>
      <c r="B187" s="72"/>
      <c r="C187" s="72"/>
      <c r="D187" s="72"/>
      <c r="E187" s="72"/>
      <c r="F187" s="72"/>
      <c r="G187" s="72"/>
    </row>
    <row r="188" spans="1:7" x14ac:dyDescent="0.3">
      <c r="A188" s="235"/>
      <c r="B188" s="72"/>
      <c r="C188" s="72"/>
      <c r="D188" s="72"/>
      <c r="E188" s="72"/>
      <c r="F188" s="72"/>
      <c r="G188" s="72"/>
    </row>
    <row r="189" spans="1:7" x14ac:dyDescent="0.3">
      <c r="A189" s="235"/>
      <c r="B189" s="72"/>
      <c r="C189" s="72"/>
      <c r="D189" s="72"/>
      <c r="E189" s="72"/>
      <c r="F189" s="72"/>
      <c r="G189" s="72"/>
    </row>
    <row r="190" spans="1:7" x14ac:dyDescent="0.3">
      <c r="A190" s="235"/>
      <c r="B190" s="72"/>
      <c r="C190" s="72"/>
      <c r="D190" s="72"/>
      <c r="E190" s="72"/>
      <c r="F190" s="72"/>
      <c r="G190" s="72"/>
    </row>
    <row r="191" spans="1:7" x14ac:dyDescent="0.3">
      <c r="A191" s="235"/>
      <c r="B191" s="72"/>
      <c r="C191" s="72"/>
      <c r="D191" s="72"/>
      <c r="E191" s="72"/>
      <c r="F191" s="72"/>
      <c r="G191" s="72"/>
    </row>
    <row r="192" spans="1:7" x14ac:dyDescent="0.3">
      <c r="A192" s="235"/>
      <c r="B192" s="72"/>
      <c r="C192" s="72"/>
      <c r="D192" s="72"/>
      <c r="E192" s="72"/>
      <c r="F192" s="72"/>
      <c r="G192" s="72"/>
    </row>
    <row r="193" spans="1:7" x14ac:dyDescent="0.3">
      <c r="A193" s="235"/>
      <c r="B193" s="72"/>
      <c r="C193" s="72"/>
      <c r="D193" s="72"/>
      <c r="E193" s="72"/>
      <c r="F193" s="72"/>
      <c r="G193" s="72"/>
    </row>
    <row r="194" spans="1:7" x14ac:dyDescent="0.3">
      <c r="A194" s="235"/>
      <c r="B194" s="72"/>
      <c r="C194" s="72"/>
      <c r="D194" s="72"/>
      <c r="E194" s="72"/>
      <c r="F194" s="72"/>
      <c r="G194" s="72"/>
    </row>
    <row r="195" spans="1:7" x14ac:dyDescent="0.3">
      <c r="A195" s="235"/>
      <c r="B195" s="72"/>
      <c r="C195" s="72"/>
      <c r="D195" s="72"/>
      <c r="E195" s="72"/>
      <c r="F195" s="72"/>
      <c r="G195" s="72"/>
    </row>
    <row r="196" spans="1:7" x14ac:dyDescent="0.3">
      <c r="A196" s="235"/>
      <c r="B196" s="72"/>
      <c r="C196" s="72"/>
      <c r="D196" s="72"/>
      <c r="E196" s="72"/>
      <c r="F196" s="72"/>
      <c r="G196" s="72"/>
    </row>
    <row r="197" spans="1:7" x14ac:dyDescent="0.3">
      <c r="A197" s="235"/>
      <c r="B197" s="72"/>
      <c r="C197" s="72"/>
      <c r="D197" s="72"/>
      <c r="E197" s="72"/>
      <c r="F197" s="72"/>
      <c r="G197" s="72"/>
    </row>
    <row r="198" spans="1:7" x14ac:dyDescent="0.3">
      <c r="A198" s="235"/>
      <c r="B198" s="72"/>
      <c r="C198" s="72"/>
      <c r="D198" s="72"/>
      <c r="E198" s="72"/>
      <c r="F198" s="72"/>
      <c r="G198" s="72"/>
    </row>
    <row r="199" spans="1:7" x14ac:dyDescent="0.3">
      <c r="A199" s="235"/>
      <c r="B199" s="72"/>
      <c r="C199" s="72"/>
      <c r="D199" s="72"/>
      <c r="E199" s="72"/>
      <c r="F199" s="72"/>
      <c r="G199" s="72"/>
    </row>
    <row r="200" spans="1:7" x14ac:dyDescent="0.3">
      <c r="A200" s="235"/>
      <c r="B200" s="72"/>
      <c r="C200" s="72"/>
      <c r="D200" s="72"/>
      <c r="E200" s="72"/>
      <c r="F200" s="72"/>
      <c r="G200" s="72"/>
    </row>
    <row r="201" spans="1:7" x14ac:dyDescent="0.3">
      <c r="A201" s="235"/>
      <c r="B201" s="72"/>
      <c r="C201" s="72"/>
      <c r="D201" s="72"/>
      <c r="E201" s="72"/>
      <c r="F201" s="72"/>
      <c r="G201" s="72"/>
    </row>
    <row r="202" spans="1:7" x14ac:dyDescent="0.3">
      <c r="A202" s="235"/>
      <c r="B202" s="72"/>
      <c r="C202" s="72"/>
      <c r="D202" s="72"/>
      <c r="E202" s="72"/>
      <c r="F202" s="72"/>
      <c r="G202" s="72"/>
    </row>
    <row r="203" spans="1:7" x14ac:dyDescent="0.3">
      <c r="A203" s="235"/>
      <c r="B203" s="72"/>
      <c r="C203" s="72"/>
      <c r="D203" s="72"/>
      <c r="E203" s="72"/>
      <c r="F203" s="72"/>
      <c r="G203" s="72"/>
    </row>
    <row r="204" spans="1:7" x14ac:dyDescent="0.3">
      <c r="A204" s="235"/>
      <c r="B204" s="72"/>
      <c r="C204" s="72"/>
      <c r="D204" s="72"/>
      <c r="E204" s="72"/>
      <c r="F204" s="72"/>
      <c r="G204" s="72"/>
    </row>
    <row r="205" spans="1:7" x14ac:dyDescent="0.3">
      <c r="A205" s="235"/>
      <c r="B205" s="72"/>
      <c r="C205" s="72"/>
      <c r="D205" s="72"/>
      <c r="E205" s="72"/>
      <c r="F205" s="72"/>
      <c r="G205" s="72"/>
    </row>
    <row r="206" spans="1:7" x14ac:dyDescent="0.3">
      <c r="A206" s="235"/>
      <c r="B206" s="72"/>
      <c r="C206" s="72"/>
      <c r="D206" s="72"/>
      <c r="E206" s="72"/>
      <c r="F206" s="72"/>
      <c r="G206" s="72"/>
    </row>
    <row r="207" spans="1:7" x14ac:dyDescent="0.3">
      <c r="A207" s="235"/>
      <c r="B207" s="72"/>
      <c r="C207" s="72"/>
      <c r="D207" s="72"/>
      <c r="E207" s="72"/>
      <c r="F207" s="72"/>
      <c r="G207" s="72"/>
    </row>
    <row r="208" spans="1:7" x14ac:dyDescent="0.3">
      <c r="A208" s="235"/>
      <c r="B208" s="72"/>
      <c r="C208" s="72"/>
      <c r="D208" s="72"/>
      <c r="E208" s="72"/>
      <c r="F208" s="72"/>
      <c r="G208" s="72"/>
    </row>
    <row r="209" spans="1:7" x14ac:dyDescent="0.3">
      <c r="A209" s="235"/>
      <c r="B209" s="72"/>
      <c r="C209" s="72"/>
      <c r="D209" s="72"/>
      <c r="E209" s="72"/>
      <c r="F209" s="72"/>
      <c r="G209" s="72"/>
    </row>
    <row r="210" spans="1:7" x14ac:dyDescent="0.3">
      <c r="A210" s="235"/>
      <c r="B210" s="72"/>
      <c r="C210" s="72"/>
      <c r="D210" s="72"/>
      <c r="E210" s="72"/>
      <c r="F210" s="72"/>
      <c r="G210" s="72"/>
    </row>
    <row r="211" spans="1:7" x14ac:dyDescent="0.3">
      <c r="A211" s="235"/>
      <c r="B211" s="72"/>
      <c r="C211" s="72"/>
      <c r="D211" s="72"/>
      <c r="E211" s="72"/>
      <c r="F211" s="72"/>
      <c r="G211" s="72"/>
    </row>
    <row r="212" spans="1:7" x14ac:dyDescent="0.3">
      <c r="A212" s="235"/>
      <c r="B212" s="72"/>
      <c r="C212" s="72"/>
      <c r="D212" s="72"/>
      <c r="E212" s="72"/>
      <c r="F212" s="72"/>
      <c r="G212" s="72"/>
    </row>
    <row r="213" spans="1:7" x14ac:dyDescent="0.3">
      <c r="A213" s="235"/>
      <c r="B213" s="72"/>
      <c r="C213" s="72"/>
      <c r="D213" s="72"/>
      <c r="E213" s="72"/>
      <c r="F213" s="72"/>
      <c r="G213" s="72"/>
    </row>
    <row r="214" spans="1:7" x14ac:dyDescent="0.3">
      <c r="A214" s="235"/>
      <c r="B214" s="72"/>
      <c r="C214" s="72"/>
      <c r="D214" s="72"/>
      <c r="E214" s="72"/>
      <c r="F214" s="72"/>
      <c r="G214" s="72"/>
    </row>
    <row r="215" spans="1:7" x14ac:dyDescent="0.3">
      <c r="A215" s="235"/>
      <c r="B215" s="72"/>
      <c r="C215" s="72"/>
      <c r="D215" s="72"/>
      <c r="E215" s="72"/>
      <c r="F215" s="72"/>
      <c r="G215" s="72"/>
    </row>
    <row r="216" spans="1:7" x14ac:dyDescent="0.3">
      <c r="A216" s="235"/>
      <c r="B216" s="72"/>
      <c r="C216" s="72"/>
      <c r="D216" s="72"/>
      <c r="E216" s="72"/>
      <c r="F216" s="72"/>
      <c r="G216" s="72"/>
    </row>
    <row r="217" spans="1:7" x14ac:dyDescent="0.3">
      <c r="A217" s="235"/>
      <c r="B217" s="72"/>
      <c r="C217" s="72"/>
      <c r="D217" s="72"/>
      <c r="E217" s="72"/>
      <c r="F217" s="72"/>
      <c r="G217" s="72"/>
    </row>
    <row r="218" spans="1:7" x14ac:dyDescent="0.3">
      <c r="A218" s="235"/>
      <c r="B218" s="72"/>
      <c r="C218" s="72"/>
      <c r="D218" s="72"/>
      <c r="E218" s="72"/>
      <c r="F218" s="72"/>
      <c r="G218" s="72"/>
    </row>
    <row r="219" spans="1:7" x14ac:dyDescent="0.3">
      <c r="A219" s="235"/>
      <c r="B219" s="72"/>
      <c r="C219" s="72"/>
      <c r="D219" s="72"/>
      <c r="E219" s="72"/>
      <c r="F219" s="72"/>
      <c r="G219" s="72"/>
    </row>
    <row r="220" spans="1:7" x14ac:dyDescent="0.3">
      <c r="A220" s="235"/>
      <c r="B220" s="72"/>
      <c r="C220" s="72"/>
      <c r="D220" s="72"/>
      <c r="E220" s="72"/>
      <c r="F220" s="72"/>
      <c r="G220" s="72"/>
    </row>
    <row r="221" spans="1:7" x14ac:dyDescent="0.3">
      <c r="A221" s="235"/>
      <c r="B221" s="72"/>
      <c r="C221" s="72"/>
      <c r="D221" s="72"/>
      <c r="E221" s="72"/>
      <c r="F221" s="72"/>
      <c r="G221" s="72"/>
    </row>
    <row r="222" spans="1:7" x14ac:dyDescent="0.3">
      <c r="A222" s="235"/>
      <c r="B222" s="72"/>
      <c r="C222" s="72"/>
      <c r="D222" s="72"/>
      <c r="E222" s="72"/>
      <c r="F222" s="72"/>
      <c r="G222" s="72"/>
    </row>
    <row r="223" spans="1:7" x14ac:dyDescent="0.3">
      <c r="A223" s="235"/>
      <c r="B223" s="72"/>
      <c r="C223" s="72"/>
      <c r="D223" s="72"/>
      <c r="E223" s="72"/>
      <c r="F223" s="72"/>
      <c r="G223" s="72"/>
    </row>
    <row r="224" spans="1:7" x14ac:dyDescent="0.3">
      <c r="A224" s="235"/>
      <c r="B224" s="72"/>
      <c r="C224" s="72"/>
      <c r="D224" s="72"/>
      <c r="E224" s="72"/>
      <c r="F224" s="72"/>
      <c r="G224" s="72"/>
    </row>
    <row r="225" spans="1:7" x14ac:dyDescent="0.3">
      <c r="A225" s="235"/>
      <c r="B225" s="72"/>
      <c r="C225" s="72"/>
      <c r="D225" s="72"/>
      <c r="E225" s="72"/>
      <c r="F225" s="72"/>
      <c r="G225" s="72"/>
    </row>
    <row r="226" spans="1:7" x14ac:dyDescent="0.3">
      <c r="A226" s="235"/>
      <c r="B226" s="72"/>
      <c r="C226" s="72"/>
      <c r="D226" s="72"/>
      <c r="E226" s="72"/>
      <c r="F226" s="72"/>
      <c r="G226" s="72"/>
    </row>
    <row r="227" spans="1:7" x14ac:dyDescent="0.3">
      <c r="A227" s="235"/>
      <c r="B227" s="72"/>
      <c r="C227" s="72"/>
      <c r="D227" s="72"/>
      <c r="E227" s="72"/>
      <c r="F227" s="72"/>
      <c r="G227" s="72"/>
    </row>
    <row r="228" spans="1:7" x14ac:dyDescent="0.3">
      <c r="A228" s="235"/>
      <c r="B228" s="72"/>
      <c r="C228" s="72"/>
      <c r="D228" s="72"/>
      <c r="E228" s="72"/>
      <c r="F228" s="72"/>
      <c r="G228" s="72"/>
    </row>
    <row r="229" spans="1:7" x14ac:dyDescent="0.3">
      <c r="A229" s="235"/>
      <c r="B229" s="72"/>
      <c r="C229" s="72"/>
      <c r="D229" s="72"/>
      <c r="E229" s="72"/>
      <c r="F229" s="72"/>
      <c r="G229" s="72"/>
    </row>
    <row r="230" spans="1:7" x14ac:dyDescent="0.3">
      <c r="A230" s="235"/>
      <c r="B230" s="72"/>
      <c r="C230" s="72"/>
      <c r="D230" s="72"/>
      <c r="E230" s="72"/>
      <c r="F230" s="72"/>
      <c r="G230" s="72"/>
    </row>
    <row r="231" spans="1:7" x14ac:dyDescent="0.3">
      <c r="A231" s="235"/>
      <c r="B231" s="72"/>
      <c r="C231" s="72"/>
      <c r="D231" s="72"/>
      <c r="E231" s="72"/>
      <c r="F231" s="72"/>
      <c r="G231" s="72"/>
    </row>
    <row r="232" spans="1:7" x14ac:dyDescent="0.3">
      <c r="A232" s="235"/>
      <c r="B232" s="72"/>
      <c r="C232" s="72"/>
      <c r="D232" s="72"/>
      <c r="E232" s="72"/>
      <c r="F232" s="72"/>
      <c r="G232" s="72"/>
    </row>
    <row r="233" spans="1:7" x14ac:dyDescent="0.3">
      <c r="A233" s="235"/>
      <c r="B233" s="72"/>
      <c r="C233" s="72"/>
      <c r="D233" s="72"/>
      <c r="E233" s="72"/>
      <c r="F233" s="72"/>
      <c r="G233" s="72"/>
    </row>
    <row r="234" spans="1:7" x14ac:dyDescent="0.3">
      <c r="A234" s="235"/>
      <c r="B234" s="72"/>
      <c r="C234" s="72"/>
      <c r="D234" s="72"/>
      <c r="E234" s="72"/>
      <c r="F234" s="72"/>
      <c r="G234" s="72"/>
    </row>
    <row r="235" spans="1:7" x14ac:dyDescent="0.3">
      <c r="A235" s="235"/>
      <c r="B235" s="72"/>
      <c r="C235" s="72"/>
      <c r="D235" s="72"/>
      <c r="E235" s="72"/>
      <c r="F235" s="72"/>
      <c r="G235" s="72"/>
    </row>
    <row r="236" spans="1:7" x14ac:dyDescent="0.3">
      <c r="A236" s="235"/>
      <c r="B236" s="72"/>
      <c r="C236" s="72"/>
      <c r="D236" s="72"/>
      <c r="E236" s="72"/>
      <c r="F236" s="72"/>
      <c r="G236" s="72"/>
    </row>
    <row r="237" spans="1:7" x14ac:dyDescent="0.3">
      <c r="A237" s="235"/>
      <c r="B237" s="72"/>
      <c r="C237" s="72"/>
      <c r="D237" s="72"/>
      <c r="E237" s="72"/>
      <c r="F237" s="72"/>
      <c r="G237" s="72"/>
    </row>
    <row r="238" spans="1:7" x14ac:dyDescent="0.3">
      <c r="A238" s="235"/>
      <c r="B238" s="72"/>
      <c r="C238" s="72"/>
      <c r="D238" s="72"/>
      <c r="E238" s="72"/>
      <c r="F238" s="72"/>
      <c r="G238" s="72"/>
    </row>
    <row r="239" spans="1:7" x14ac:dyDescent="0.3">
      <c r="A239" s="235"/>
      <c r="B239" s="72"/>
      <c r="C239" s="72"/>
      <c r="D239" s="72"/>
      <c r="E239" s="72"/>
      <c r="F239" s="72"/>
      <c r="G239" s="72"/>
    </row>
    <row r="240" spans="1:7" x14ac:dyDescent="0.3">
      <c r="A240" s="235"/>
      <c r="B240" s="72"/>
      <c r="C240" s="72"/>
      <c r="D240" s="72"/>
      <c r="E240" s="72"/>
      <c r="F240" s="72"/>
      <c r="G240" s="72"/>
    </row>
    <row r="241" spans="1:7" x14ac:dyDescent="0.3">
      <c r="A241" s="235"/>
      <c r="B241" s="72"/>
      <c r="C241" s="72"/>
      <c r="D241" s="72"/>
      <c r="E241" s="72"/>
      <c r="F241" s="72"/>
      <c r="G241" s="72"/>
    </row>
    <row r="242" spans="1:7" x14ac:dyDescent="0.3">
      <c r="A242" s="235"/>
      <c r="B242" s="72"/>
      <c r="C242" s="72"/>
      <c r="D242" s="72"/>
      <c r="E242" s="72"/>
      <c r="F242" s="72"/>
      <c r="G242" s="72"/>
    </row>
    <row r="243" spans="1:7" x14ac:dyDescent="0.3">
      <c r="A243" s="235"/>
      <c r="B243" s="72"/>
      <c r="C243" s="72"/>
      <c r="D243" s="72"/>
      <c r="E243" s="72"/>
      <c r="F243" s="72"/>
      <c r="G243" s="72"/>
    </row>
    <row r="244" spans="1:7" x14ac:dyDescent="0.3">
      <c r="A244" s="235"/>
      <c r="B244" s="72"/>
      <c r="C244" s="72"/>
      <c r="D244" s="72"/>
      <c r="E244" s="72"/>
      <c r="F244" s="72"/>
      <c r="G244" s="72"/>
    </row>
    <row r="245" spans="1:7" x14ac:dyDescent="0.3">
      <c r="A245" s="235"/>
      <c r="B245" s="72"/>
      <c r="C245" s="72"/>
      <c r="D245" s="72"/>
      <c r="E245" s="72"/>
      <c r="F245" s="72"/>
      <c r="G245" s="72"/>
    </row>
    <row r="246" spans="1:7" x14ac:dyDescent="0.3">
      <c r="A246" s="235"/>
      <c r="B246" s="72"/>
      <c r="C246" s="72"/>
      <c r="D246" s="72"/>
      <c r="E246" s="72"/>
      <c r="F246" s="72"/>
      <c r="G246" s="72"/>
    </row>
    <row r="247" spans="1:7" x14ac:dyDescent="0.3">
      <c r="A247" s="235"/>
      <c r="B247" s="72"/>
      <c r="C247" s="72"/>
      <c r="D247" s="72"/>
      <c r="E247" s="72"/>
      <c r="F247" s="72"/>
      <c r="G247" s="72"/>
    </row>
    <row r="248" spans="1:7" x14ac:dyDescent="0.3">
      <c r="A248" s="235"/>
      <c r="B248" s="72"/>
      <c r="C248" s="72"/>
      <c r="D248" s="72"/>
      <c r="E248" s="72"/>
      <c r="F248" s="72"/>
      <c r="G248" s="72"/>
    </row>
    <row r="249" spans="1:7" x14ac:dyDescent="0.3">
      <c r="A249" s="235"/>
      <c r="B249" s="72"/>
      <c r="C249" s="72"/>
      <c r="D249" s="72"/>
      <c r="E249" s="72"/>
      <c r="F249" s="72"/>
      <c r="G249" s="72"/>
    </row>
    <row r="250" spans="1:7" x14ac:dyDescent="0.3">
      <c r="A250" s="235"/>
      <c r="B250" s="72"/>
      <c r="C250" s="72"/>
      <c r="D250" s="72"/>
      <c r="E250" s="72"/>
      <c r="F250" s="72"/>
      <c r="G250" s="72"/>
    </row>
    <row r="251" spans="1:7" x14ac:dyDescent="0.3">
      <c r="A251" s="235"/>
      <c r="B251" s="72"/>
      <c r="C251" s="72"/>
      <c r="D251" s="72"/>
      <c r="E251" s="72"/>
      <c r="F251" s="72"/>
      <c r="G251" s="72"/>
    </row>
    <row r="252" spans="1:7" x14ac:dyDescent="0.3">
      <c r="A252" s="235"/>
      <c r="B252" s="72"/>
      <c r="C252" s="72"/>
      <c r="D252" s="72"/>
      <c r="E252" s="72"/>
      <c r="F252" s="72"/>
      <c r="G252" s="72"/>
    </row>
    <row r="253" spans="1:7" x14ac:dyDescent="0.3">
      <c r="A253" s="235"/>
      <c r="B253" s="72"/>
      <c r="C253" s="72"/>
      <c r="D253" s="72"/>
      <c r="E253" s="72"/>
      <c r="F253" s="72"/>
      <c r="G253" s="72"/>
    </row>
    <row r="254" spans="1:7" x14ac:dyDescent="0.3">
      <c r="A254" s="235"/>
      <c r="B254" s="72"/>
      <c r="C254" s="72"/>
      <c r="D254" s="72"/>
      <c r="E254" s="72"/>
      <c r="F254" s="72"/>
      <c r="G254" s="72"/>
    </row>
    <row r="255" spans="1:7" x14ac:dyDescent="0.3">
      <c r="A255" s="235"/>
      <c r="B255" s="72"/>
      <c r="C255" s="72"/>
      <c r="D255" s="72"/>
      <c r="E255" s="72"/>
      <c r="F255" s="72"/>
      <c r="G255" s="72"/>
    </row>
    <row r="256" spans="1:7" x14ac:dyDescent="0.3">
      <c r="A256" s="235"/>
      <c r="B256" s="72"/>
      <c r="C256" s="72"/>
      <c r="D256" s="72"/>
      <c r="E256" s="72"/>
      <c r="F256" s="72"/>
      <c r="G256" s="72"/>
    </row>
    <row r="257" spans="1:7" x14ac:dyDescent="0.3">
      <c r="A257" s="235"/>
      <c r="B257" s="72"/>
      <c r="C257" s="72"/>
      <c r="D257" s="72"/>
      <c r="E257" s="72"/>
      <c r="F257" s="72"/>
      <c r="G257" s="72"/>
    </row>
    <row r="258" spans="1:7" x14ac:dyDescent="0.3">
      <c r="A258" s="235"/>
      <c r="B258" s="72"/>
      <c r="C258" s="72"/>
      <c r="D258" s="72"/>
      <c r="E258" s="72"/>
      <c r="F258" s="72"/>
      <c r="G258" s="72"/>
    </row>
    <row r="259" spans="1:7" x14ac:dyDescent="0.3">
      <c r="A259" s="235"/>
      <c r="B259" s="72"/>
      <c r="C259" s="72"/>
      <c r="D259" s="72"/>
      <c r="E259" s="72"/>
      <c r="F259" s="72"/>
      <c r="G259" s="72"/>
    </row>
    <row r="260" spans="1:7" x14ac:dyDescent="0.3">
      <c r="A260" s="235"/>
      <c r="B260" s="72"/>
      <c r="C260" s="72"/>
      <c r="D260" s="72"/>
      <c r="E260" s="72"/>
      <c r="F260" s="72"/>
      <c r="G260" s="72"/>
    </row>
    <row r="261" spans="1:7" x14ac:dyDescent="0.3">
      <c r="A261" s="235"/>
      <c r="B261" s="72"/>
      <c r="C261" s="72"/>
      <c r="D261" s="72"/>
      <c r="E261" s="72"/>
      <c r="F261" s="72"/>
      <c r="G261" s="72"/>
    </row>
    <row r="262" spans="1:7" x14ac:dyDescent="0.3">
      <c r="A262" s="235"/>
      <c r="B262" s="72"/>
      <c r="C262" s="72"/>
      <c r="D262" s="72"/>
      <c r="E262" s="72"/>
      <c r="F262" s="72"/>
      <c r="G262" s="72"/>
    </row>
    <row r="263" spans="1:7" x14ac:dyDescent="0.3">
      <c r="A263" s="235"/>
      <c r="B263" s="72"/>
      <c r="C263" s="72"/>
      <c r="D263" s="72"/>
      <c r="E263" s="72"/>
      <c r="F263" s="72"/>
      <c r="G263" s="72"/>
    </row>
    <row r="264" spans="1:7" x14ac:dyDescent="0.3">
      <c r="A264" s="235"/>
      <c r="B264" s="72"/>
      <c r="C264" s="72"/>
      <c r="D264" s="72"/>
      <c r="E264" s="72"/>
      <c r="F264" s="72"/>
      <c r="G264" s="72"/>
    </row>
    <row r="265" spans="1:7" x14ac:dyDescent="0.3">
      <c r="A265" s="235"/>
      <c r="B265" s="72"/>
      <c r="C265" s="72"/>
      <c r="D265" s="72"/>
      <c r="E265" s="72"/>
      <c r="F265" s="72"/>
      <c r="G265" s="72"/>
    </row>
    <row r="266" spans="1:7" x14ac:dyDescent="0.3">
      <c r="A266" s="235"/>
      <c r="B266" s="72"/>
      <c r="C266" s="72"/>
      <c r="D266" s="72"/>
      <c r="E266" s="72"/>
      <c r="F266" s="72"/>
      <c r="G266" s="72"/>
    </row>
    <row r="267" spans="1:7" x14ac:dyDescent="0.3">
      <c r="A267" s="235"/>
      <c r="B267" s="72"/>
      <c r="C267" s="72"/>
      <c r="D267" s="72"/>
      <c r="E267" s="72"/>
      <c r="F267" s="72"/>
      <c r="G267" s="72"/>
    </row>
    <row r="268" spans="1:7" x14ac:dyDescent="0.3">
      <c r="A268" s="235"/>
      <c r="B268" s="72"/>
      <c r="C268" s="72"/>
      <c r="D268" s="72"/>
      <c r="E268" s="72"/>
      <c r="F268" s="72"/>
      <c r="G268" s="72"/>
    </row>
    <row r="269" spans="1:7" x14ac:dyDescent="0.3">
      <c r="A269" s="235"/>
      <c r="B269" s="72"/>
      <c r="C269" s="72"/>
      <c r="D269" s="72"/>
      <c r="E269" s="72"/>
      <c r="F269" s="72"/>
      <c r="G269" s="72"/>
    </row>
    <row r="270" spans="1:7" x14ac:dyDescent="0.3">
      <c r="A270" s="235"/>
      <c r="B270" s="72"/>
      <c r="C270" s="72"/>
      <c r="D270" s="72"/>
      <c r="E270" s="72"/>
      <c r="F270" s="72"/>
      <c r="G270" s="72"/>
    </row>
    <row r="271" spans="1:7" x14ac:dyDescent="0.3">
      <c r="A271" s="235"/>
      <c r="B271" s="72"/>
      <c r="C271" s="72"/>
      <c r="D271" s="72"/>
      <c r="E271" s="72"/>
      <c r="F271" s="72"/>
      <c r="G271" s="72"/>
    </row>
    <row r="272" spans="1:7" x14ac:dyDescent="0.3">
      <c r="A272" s="235"/>
      <c r="B272" s="72"/>
      <c r="C272" s="72"/>
      <c r="D272" s="72"/>
      <c r="E272" s="72"/>
      <c r="F272" s="72"/>
      <c r="G272" s="72"/>
    </row>
    <row r="273" spans="1:7" x14ac:dyDescent="0.3">
      <c r="A273" s="235"/>
      <c r="B273" s="72"/>
      <c r="C273" s="72"/>
      <c r="D273" s="72"/>
      <c r="E273" s="72"/>
      <c r="F273" s="72"/>
      <c r="G273" s="72"/>
    </row>
    <row r="274" spans="1:7" x14ac:dyDescent="0.3">
      <c r="A274" s="235"/>
      <c r="B274" s="72"/>
      <c r="C274" s="72"/>
      <c r="D274" s="72"/>
      <c r="E274" s="72"/>
      <c r="F274" s="72"/>
      <c r="G274" s="72"/>
    </row>
    <row r="275" spans="1:7" x14ac:dyDescent="0.3">
      <c r="A275" s="235"/>
      <c r="B275" s="72"/>
      <c r="C275" s="72"/>
      <c r="D275" s="72"/>
      <c r="E275" s="72"/>
      <c r="F275" s="72"/>
      <c r="G275" s="72"/>
    </row>
    <row r="276" spans="1:7" x14ac:dyDescent="0.3">
      <c r="A276" s="235"/>
      <c r="B276" s="72"/>
      <c r="C276" s="72"/>
      <c r="D276" s="72"/>
      <c r="E276" s="72"/>
      <c r="F276" s="72"/>
      <c r="G276" s="72"/>
    </row>
    <row r="277" spans="1:7" x14ac:dyDescent="0.3">
      <c r="A277" s="235"/>
      <c r="B277" s="72"/>
      <c r="C277" s="72"/>
      <c r="D277" s="72"/>
      <c r="E277" s="72"/>
      <c r="F277" s="72"/>
      <c r="G277" s="72"/>
    </row>
    <row r="278" spans="1:7" x14ac:dyDescent="0.3">
      <c r="A278" s="235"/>
      <c r="B278" s="72"/>
      <c r="C278" s="72"/>
      <c r="D278" s="72"/>
      <c r="E278" s="72"/>
      <c r="F278" s="72"/>
      <c r="G278" s="72"/>
    </row>
    <row r="279" spans="1:7" x14ac:dyDescent="0.3">
      <c r="A279" s="235"/>
      <c r="B279" s="72"/>
      <c r="C279" s="72"/>
      <c r="D279" s="72"/>
      <c r="E279" s="72"/>
      <c r="F279" s="72"/>
      <c r="G279" s="72"/>
    </row>
    <row r="280" spans="1:7" x14ac:dyDescent="0.3">
      <c r="A280" s="235"/>
      <c r="B280" s="72"/>
      <c r="C280" s="72"/>
      <c r="D280" s="72"/>
      <c r="E280" s="72"/>
      <c r="F280" s="72"/>
      <c r="G280" s="72"/>
    </row>
    <row r="281" spans="1:7" x14ac:dyDescent="0.3">
      <c r="A281" s="235"/>
      <c r="B281" s="72"/>
      <c r="C281" s="72"/>
      <c r="D281" s="72"/>
      <c r="E281" s="72"/>
      <c r="F281" s="72"/>
      <c r="G281" s="72"/>
    </row>
    <row r="282" spans="1:7" x14ac:dyDescent="0.3">
      <c r="A282" s="235"/>
      <c r="B282" s="72"/>
      <c r="C282" s="72"/>
      <c r="D282" s="72"/>
      <c r="E282" s="72"/>
      <c r="F282" s="72"/>
      <c r="G282" s="72"/>
    </row>
    <row r="283" spans="1:7" x14ac:dyDescent="0.3">
      <c r="A283" s="235"/>
      <c r="B283" s="72"/>
      <c r="C283" s="72"/>
      <c r="D283" s="72"/>
      <c r="E283" s="72"/>
      <c r="F283" s="72"/>
      <c r="G283" s="72"/>
    </row>
    <row r="284" spans="1:7" x14ac:dyDescent="0.3">
      <c r="A284" s="235"/>
      <c r="B284" s="72"/>
      <c r="C284" s="72"/>
      <c r="D284" s="72"/>
      <c r="E284" s="72"/>
      <c r="F284" s="72"/>
      <c r="G284" s="72"/>
    </row>
    <row r="285" spans="1:7" x14ac:dyDescent="0.3">
      <c r="A285" s="235"/>
      <c r="B285" s="72"/>
      <c r="C285" s="72"/>
      <c r="D285" s="72"/>
      <c r="E285" s="72"/>
      <c r="F285" s="72"/>
      <c r="G285" s="72"/>
    </row>
    <row r="286" spans="1:7" x14ac:dyDescent="0.3">
      <c r="A286" s="235"/>
      <c r="B286" s="72"/>
      <c r="C286" s="72"/>
      <c r="D286" s="72"/>
      <c r="E286" s="72"/>
      <c r="F286" s="72"/>
      <c r="G286" s="72"/>
    </row>
    <row r="287" spans="1:7" x14ac:dyDescent="0.3">
      <c r="A287" s="235"/>
      <c r="B287" s="72"/>
      <c r="C287" s="72"/>
      <c r="D287" s="72"/>
      <c r="E287" s="72"/>
      <c r="F287" s="72"/>
      <c r="G287" s="72"/>
    </row>
    <row r="288" spans="1:7" x14ac:dyDescent="0.3">
      <c r="A288" s="235"/>
      <c r="B288" s="72"/>
      <c r="C288" s="72"/>
      <c r="D288" s="72"/>
      <c r="E288" s="72"/>
      <c r="F288" s="72"/>
      <c r="G288" s="72"/>
    </row>
    <row r="289" spans="1:7" x14ac:dyDescent="0.3">
      <c r="A289" s="235"/>
      <c r="B289" s="72"/>
      <c r="C289" s="72"/>
      <c r="D289" s="72"/>
      <c r="E289" s="72"/>
      <c r="F289" s="72"/>
      <c r="G289" s="72"/>
    </row>
    <row r="290" spans="1:7" x14ac:dyDescent="0.3">
      <c r="A290" s="235"/>
      <c r="B290" s="72"/>
      <c r="C290" s="72"/>
      <c r="D290" s="72"/>
      <c r="E290" s="72"/>
      <c r="F290" s="72"/>
      <c r="G290" s="72"/>
    </row>
    <row r="291" spans="1:7" x14ac:dyDescent="0.3">
      <c r="A291" s="235"/>
      <c r="B291" s="72"/>
      <c r="C291" s="72"/>
      <c r="D291" s="72"/>
      <c r="E291" s="72"/>
      <c r="F291" s="72"/>
      <c r="G291" s="72"/>
    </row>
    <row r="292" spans="1:7" x14ac:dyDescent="0.3">
      <c r="A292" s="235"/>
      <c r="B292" s="72"/>
      <c r="C292" s="72"/>
      <c r="D292" s="72"/>
      <c r="E292" s="72"/>
      <c r="F292" s="72"/>
      <c r="G292" s="72"/>
    </row>
    <row r="293" spans="1:7" x14ac:dyDescent="0.3">
      <c r="A293" s="235"/>
      <c r="B293" s="72"/>
      <c r="C293" s="72"/>
      <c r="D293" s="72"/>
      <c r="E293" s="72"/>
      <c r="F293" s="72"/>
      <c r="G293" s="72"/>
    </row>
    <row r="294" spans="1:7" x14ac:dyDescent="0.3">
      <c r="A294" s="235"/>
      <c r="B294" s="72"/>
      <c r="C294" s="72"/>
      <c r="D294" s="72"/>
      <c r="E294" s="72"/>
      <c r="F294" s="72"/>
      <c r="G294" s="72"/>
    </row>
    <row r="295" spans="1:7" x14ac:dyDescent="0.3">
      <c r="A295" s="235"/>
      <c r="B295" s="72"/>
      <c r="C295" s="72"/>
      <c r="D295" s="72"/>
      <c r="E295" s="72"/>
      <c r="F295" s="72"/>
      <c r="G295" s="72"/>
    </row>
    <row r="296" spans="1:7" x14ac:dyDescent="0.3">
      <c r="A296" s="235"/>
      <c r="B296" s="72"/>
      <c r="C296" s="72"/>
      <c r="D296" s="72"/>
      <c r="E296" s="72"/>
      <c r="F296" s="72"/>
      <c r="G296" s="72"/>
    </row>
    <row r="297" spans="1:7" x14ac:dyDescent="0.3">
      <c r="A297" s="235"/>
      <c r="B297" s="72"/>
      <c r="C297" s="72"/>
      <c r="D297" s="72"/>
      <c r="E297" s="72"/>
      <c r="F297" s="72"/>
      <c r="G297" s="72"/>
    </row>
    <row r="298" spans="1:7" x14ac:dyDescent="0.3">
      <c r="A298" s="235"/>
      <c r="B298" s="72"/>
      <c r="C298" s="72"/>
      <c r="D298" s="72"/>
      <c r="E298" s="72"/>
      <c r="F298" s="72"/>
      <c r="G298" s="72"/>
    </row>
    <row r="299" spans="1:7" x14ac:dyDescent="0.3">
      <c r="A299" s="235"/>
      <c r="B299" s="72"/>
      <c r="C299" s="72"/>
      <c r="D299" s="72"/>
      <c r="E299" s="72"/>
      <c r="F299" s="72"/>
      <c r="G299" s="72"/>
    </row>
    <row r="300" spans="1:7" x14ac:dyDescent="0.3">
      <c r="A300" s="235"/>
      <c r="B300" s="72"/>
      <c r="C300" s="72"/>
      <c r="D300" s="72"/>
      <c r="E300" s="72"/>
      <c r="F300" s="72"/>
      <c r="G300" s="72"/>
    </row>
    <row r="301" spans="1:7" x14ac:dyDescent="0.3">
      <c r="A301" s="235"/>
      <c r="B301" s="72"/>
      <c r="C301" s="72"/>
      <c r="D301" s="72"/>
      <c r="E301" s="72"/>
      <c r="F301" s="72"/>
      <c r="G301" s="72"/>
    </row>
    <row r="302" spans="1:7" x14ac:dyDescent="0.3">
      <c r="A302" s="235"/>
      <c r="B302" s="72"/>
      <c r="C302" s="72"/>
      <c r="D302" s="72"/>
      <c r="E302" s="72"/>
      <c r="F302" s="72"/>
      <c r="G302" s="72"/>
    </row>
    <row r="303" spans="1:7" x14ac:dyDescent="0.3">
      <c r="A303" s="235"/>
      <c r="B303" s="72"/>
      <c r="C303" s="72"/>
      <c r="D303" s="72"/>
      <c r="E303" s="72"/>
      <c r="F303" s="72"/>
      <c r="G303" s="72"/>
    </row>
    <row r="304" spans="1:7" x14ac:dyDescent="0.3">
      <c r="A304" s="235"/>
      <c r="B304" s="72"/>
      <c r="C304" s="72"/>
      <c r="D304" s="72"/>
      <c r="E304" s="72"/>
      <c r="F304" s="72"/>
      <c r="G304" s="72"/>
    </row>
    <row r="305" spans="1:7" x14ac:dyDescent="0.3">
      <c r="A305" s="235"/>
      <c r="B305" s="72"/>
      <c r="C305" s="72"/>
      <c r="D305" s="72"/>
      <c r="E305" s="72"/>
      <c r="F305" s="72"/>
      <c r="G305" s="72"/>
    </row>
    <row r="306" spans="1:7" x14ac:dyDescent="0.3">
      <c r="A306" s="235"/>
      <c r="B306" s="72"/>
      <c r="C306" s="72"/>
      <c r="D306" s="72"/>
      <c r="E306" s="72"/>
      <c r="F306" s="72"/>
      <c r="G306" s="72"/>
    </row>
    <row r="307" spans="1:7" x14ac:dyDescent="0.3">
      <c r="A307" s="235"/>
      <c r="B307" s="72"/>
      <c r="C307" s="72"/>
      <c r="D307" s="72"/>
      <c r="E307" s="72"/>
      <c r="F307" s="72"/>
      <c r="G307" s="72"/>
    </row>
    <row r="308" spans="1:7" x14ac:dyDescent="0.3">
      <c r="A308" s="235"/>
      <c r="B308" s="72"/>
      <c r="C308" s="72"/>
      <c r="D308" s="72"/>
      <c r="E308" s="72"/>
      <c r="F308" s="72"/>
      <c r="G308" s="72"/>
    </row>
    <row r="309" spans="1:7" x14ac:dyDescent="0.3">
      <c r="A309" s="235"/>
      <c r="B309" s="72"/>
      <c r="C309" s="72"/>
      <c r="D309" s="72"/>
      <c r="E309" s="72"/>
      <c r="F309" s="72"/>
      <c r="G309" s="72"/>
    </row>
    <row r="310" spans="1:7" x14ac:dyDescent="0.3">
      <c r="A310" s="235"/>
      <c r="B310" s="72"/>
      <c r="C310" s="72"/>
      <c r="D310" s="72"/>
      <c r="E310" s="72"/>
      <c r="F310" s="72"/>
      <c r="G310" s="72"/>
    </row>
    <row r="311" spans="1:7" x14ac:dyDescent="0.3">
      <c r="A311" s="235"/>
      <c r="B311" s="72"/>
      <c r="C311" s="72"/>
      <c r="D311" s="72"/>
      <c r="E311" s="72"/>
      <c r="F311" s="72"/>
      <c r="G311" s="72"/>
    </row>
    <row r="312" spans="1:7" x14ac:dyDescent="0.3">
      <c r="A312" s="235"/>
      <c r="B312" s="72"/>
      <c r="C312" s="72"/>
      <c r="D312" s="72"/>
      <c r="E312" s="72"/>
      <c r="F312" s="72"/>
      <c r="G312" s="72"/>
    </row>
    <row r="313" spans="1:7" x14ac:dyDescent="0.3">
      <c r="A313" s="235"/>
      <c r="B313" s="72"/>
      <c r="C313" s="72"/>
      <c r="D313" s="72"/>
      <c r="E313" s="72"/>
      <c r="F313" s="72"/>
      <c r="G313" s="72"/>
    </row>
    <row r="314" spans="1:7" x14ac:dyDescent="0.3">
      <c r="A314" s="235"/>
      <c r="B314" s="72"/>
      <c r="C314" s="72"/>
      <c r="D314" s="72"/>
      <c r="E314" s="72"/>
      <c r="F314" s="72"/>
      <c r="G314" s="72"/>
    </row>
    <row r="315" spans="1:7" x14ac:dyDescent="0.3">
      <c r="A315" s="235"/>
      <c r="B315" s="72"/>
      <c r="C315" s="72"/>
      <c r="D315" s="72"/>
      <c r="E315" s="72"/>
      <c r="F315" s="72"/>
      <c r="G315" s="72"/>
    </row>
    <row r="316" spans="1:7" x14ac:dyDescent="0.3">
      <c r="A316" s="235"/>
      <c r="B316" s="72"/>
      <c r="C316" s="72"/>
      <c r="D316" s="72"/>
      <c r="E316" s="72"/>
      <c r="F316" s="72"/>
      <c r="G316" s="72"/>
    </row>
    <row r="317" spans="1:7" x14ac:dyDescent="0.3">
      <c r="A317" s="235"/>
      <c r="B317" s="72"/>
      <c r="C317" s="72"/>
      <c r="D317" s="72"/>
      <c r="E317" s="72"/>
      <c r="F317" s="72"/>
      <c r="G317" s="72"/>
    </row>
    <row r="318" spans="1:7" x14ac:dyDescent="0.3">
      <c r="A318" s="235"/>
      <c r="B318" s="72"/>
      <c r="C318" s="72"/>
      <c r="D318" s="72"/>
      <c r="E318" s="72"/>
      <c r="F318" s="72"/>
      <c r="G318" s="72"/>
    </row>
    <row r="319" spans="1:7" x14ac:dyDescent="0.3">
      <c r="A319" s="235"/>
      <c r="B319" s="72"/>
      <c r="C319" s="72"/>
      <c r="D319" s="72"/>
      <c r="E319" s="72"/>
      <c r="F319" s="72"/>
      <c r="G319" s="72"/>
    </row>
    <row r="320" spans="1:7" x14ac:dyDescent="0.3">
      <c r="A320" s="235"/>
      <c r="B320" s="72"/>
      <c r="C320" s="72"/>
      <c r="D320" s="72"/>
      <c r="E320" s="72"/>
      <c r="F320" s="72"/>
      <c r="G320" s="72"/>
    </row>
    <row r="321" spans="1:7" x14ac:dyDescent="0.3">
      <c r="A321" s="235"/>
      <c r="B321" s="72"/>
      <c r="C321" s="72"/>
      <c r="D321" s="72"/>
      <c r="E321" s="72"/>
      <c r="F321" s="72"/>
      <c r="G321" s="72"/>
    </row>
    <row r="322" spans="1:7" x14ac:dyDescent="0.3">
      <c r="A322" s="235"/>
      <c r="B322" s="72"/>
      <c r="C322" s="72"/>
      <c r="D322" s="72"/>
      <c r="E322" s="72"/>
      <c r="F322" s="72"/>
      <c r="G322" s="72"/>
    </row>
    <row r="323" spans="1:7" x14ac:dyDescent="0.3">
      <c r="A323" s="235"/>
      <c r="B323" s="72"/>
      <c r="C323" s="72"/>
      <c r="D323" s="72"/>
      <c r="E323" s="72"/>
      <c r="F323" s="72"/>
      <c r="G323" s="72"/>
    </row>
    <row r="324" spans="1:7" x14ac:dyDescent="0.3">
      <c r="A324" s="235"/>
      <c r="B324" s="72"/>
      <c r="C324" s="72"/>
      <c r="D324" s="72"/>
      <c r="E324" s="72"/>
      <c r="F324" s="72"/>
      <c r="G324" s="72"/>
    </row>
    <row r="325" spans="1:7" x14ac:dyDescent="0.3">
      <c r="A325" s="235"/>
      <c r="B325" s="72"/>
      <c r="C325" s="72"/>
      <c r="D325" s="72"/>
      <c r="E325" s="72"/>
      <c r="F325" s="72"/>
      <c r="G325" s="72"/>
    </row>
    <row r="326" spans="1:7" x14ac:dyDescent="0.3">
      <c r="A326" s="235"/>
      <c r="B326" s="72"/>
      <c r="C326" s="72"/>
      <c r="D326" s="72"/>
      <c r="E326" s="72"/>
      <c r="F326" s="72"/>
      <c r="G326" s="72"/>
    </row>
    <row r="327" spans="1:7" x14ac:dyDescent="0.3">
      <c r="A327" s="235"/>
      <c r="B327" s="72"/>
      <c r="C327" s="72"/>
      <c r="D327" s="72"/>
      <c r="E327" s="72"/>
      <c r="F327" s="72"/>
      <c r="G327" s="72"/>
    </row>
    <row r="328" spans="1:7" x14ac:dyDescent="0.3">
      <c r="A328" s="235"/>
      <c r="B328" s="72"/>
      <c r="C328" s="72"/>
      <c r="D328" s="72"/>
      <c r="E328" s="72"/>
      <c r="F328" s="72"/>
      <c r="G328" s="72"/>
    </row>
    <row r="329" spans="1:7" x14ac:dyDescent="0.3">
      <c r="A329" s="235"/>
      <c r="B329" s="72"/>
      <c r="C329" s="72"/>
      <c r="D329" s="72"/>
      <c r="E329" s="72"/>
      <c r="F329" s="72"/>
      <c r="G329" s="72"/>
    </row>
    <row r="330" spans="1:7" x14ac:dyDescent="0.3">
      <c r="A330" s="235"/>
      <c r="B330" s="72"/>
      <c r="C330" s="72"/>
      <c r="D330" s="72"/>
      <c r="E330" s="72"/>
      <c r="F330" s="72"/>
      <c r="G330" s="72"/>
    </row>
    <row r="331" spans="1:7" x14ac:dyDescent="0.3">
      <c r="A331" s="235"/>
      <c r="B331" s="72"/>
      <c r="C331" s="72"/>
      <c r="D331" s="72"/>
      <c r="E331" s="72"/>
      <c r="F331" s="72"/>
      <c r="G331" s="72"/>
    </row>
    <row r="332" spans="1:7" x14ac:dyDescent="0.3">
      <c r="A332" s="235"/>
      <c r="B332" s="72"/>
      <c r="C332" s="72"/>
      <c r="D332" s="72"/>
      <c r="E332" s="72"/>
      <c r="F332" s="72"/>
      <c r="G332" s="72"/>
    </row>
    <row r="333" spans="1:7" x14ac:dyDescent="0.3">
      <c r="A333" s="235"/>
      <c r="B333" s="72"/>
      <c r="C333" s="72"/>
      <c r="D333" s="72"/>
      <c r="E333" s="72"/>
      <c r="F333" s="72"/>
      <c r="G333" s="72"/>
    </row>
    <row r="334" spans="1:7" x14ac:dyDescent="0.3">
      <c r="A334" s="235"/>
      <c r="B334" s="72"/>
      <c r="C334" s="72"/>
      <c r="D334" s="72"/>
      <c r="E334" s="72"/>
      <c r="F334" s="72"/>
      <c r="G334" s="72"/>
    </row>
    <row r="335" spans="1:7" x14ac:dyDescent="0.3">
      <c r="A335" s="235"/>
      <c r="B335" s="72"/>
      <c r="C335" s="72"/>
      <c r="D335" s="72"/>
      <c r="E335" s="72"/>
      <c r="F335" s="72"/>
      <c r="G335" s="72"/>
    </row>
    <row r="336" spans="1:7" x14ac:dyDescent="0.3">
      <c r="A336" s="235"/>
      <c r="B336" s="72"/>
      <c r="C336" s="72"/>
      <c r="D336" s="72"/>
      <c r="E336" s="72"/>
      <c r="F336" s="72"/>
      <c r="G336" s="72"/>
    </row>
    <row r="337" spans="1:7" x14ac:dyDescent="0.3">
      <c r="A337" s="235"/>
      <c r="B337" s="72"/>
      <c r="C337" s="72"/>
      <c r="D337" s="72"/>
      <c r="E337" s="72"/>
      <c r="F337" s="72"/>
      <c r="G337" s="72"/>
    </row>
    <row r="338" spans="1:7" x14ac:dyDescent="0.3">
      <c r="A338" s="235"/>
      <c r="B338" s="72"/>
      <c r="C338" s="72"/>
      <c r="D338" s="72"/>
      <c r="E338" s="72"/>
      <c r="F338" s="72"/>
      <c r="G338" s="72"/>
    </row>
    <row r="339" spans="1:7" x14ac:dyDescent="0.3">
      <c r="A339" s="235"/>
      <c r="B339" s="72"/>
      <c r="C339" s="72"/>
      <c r="D339" s="72"/>
      <c r="E339" s="72"/>
      <c r="F339" s="72"/>
      <c r="G339" s="72"/>
    </row>
    <row r="340" spans="1:7" x14ac:dyDescent="0.3">
      <c r="A340" s="235"/>
      <c r="B340" s="72"/>
      <c r="C340" s="72"/>
      <c r="D340" s="72"/>
      <c r="E340" s="72"/>
      <c r="F340" s="72"/>
      <c r="G340" s="72"/>
    </row>
    <row r="341" spans="1:7" x14ac:dyDescent="0.3">
      <c r="A341" s="235"/>
      <c r="B341" s="72"/>
      <c r="C341" s="72"/>
      <c r="D341" s="72"/>
      <c r="E341" s="72"/>
      <c r="F341" s="72"/>
      <c r="G341" s="72"/>
    </row>
    <row r="342" spans="1:7" x14ac:dyDescent="0.3">
      <c r="A342" s="235"/>
      <c r="B342" s="72"/>
      <c r="C342" s="72"/>
      <c r="D342" s="72"/>
      <c r="E342" s="72"/>
      <c r="F342" s="72"/>
      <c r="G342" s="72"/>
    </row>
    <row r="343" spans="1:7" x14ac:dyDescent="0.3">
      <c r="A343" s="235"/>
      <c r="B343" s="72"/>
      <c r="C343" s="72"/>
      <c r="D343" s="72"/>
      <c r="E343" s="72"/>
      <c r="F343" s="72"/>
      <c r="G343" s="72"/>
    </row>
    <row r="344" spans="1:7" x14ac:dyDescent="0.3">
      <c r="A344" s="235"/>
      <c r="B344" s="72"/>
      <c r="C344" s="72"/>
      <c r="D344" s="72"/>
      <c r="E344" s="72"/>
      <c r="F344" s="72"/>
      <c r="G344" s="72"/>
    </row>
    <row r="345" spans="1:7" x14ac:dyDescent="0.3">
      <c r="A345" s="235"/>
      <c r="B345" s="72"/>
      <c r="C345" s="72"/>
      <c r="D345" s="72"/>
      <c r="E345" s="72"/>
      <c r="F345" s="72"/>
      <c r="G345" s="72"/>
    </row>
    <row r="346" spans="1:7" x14ac:dyDescent="0.3">
      <c r="A346" s="235"/>
      <c r="B346" s="72"/>
      <c r="C346" s="72"/>
      <c r="D346" s="72"/>
      <c r="E346" s="72"/>
      <c r="F346" s="72"/>
      <c r="G346" s="72"/>
    </row>
    <row r="347" spans="1:7" x14ac:dyDescent="0.3">
      <c r="A347" s="235"/>
      <c r="B347" s="72"/>
      <c r="C347" s="72"/>
      <c r="D347" s="72"/>
      <c r="E347" s="72"/>
      <c r="F347" s="72"/>
      <c r="G347" s="72"/>
    </row>
    <row r="348" spans="1:7" x14ac:dyDescent="0.3">
      <c r="A348" s="235"/>
      <c r="B348" s="72"/>
      <c r="C348" s="72"/>
      <c r="D348" s="72"/>
      <c r="E348" s="72"/>
      <c r="F348" s="72"/>
      <c r="G348" s="72"/>
    </row>
    <row r="349" spans="1:7" x14ac:dyDescent="0.3">
      <c r="A349" s="235"/>
      <c r="B349" s="72"/>
      <c r="C349" s="72"/>
      <c r="D349" s="72"/>
      <c r="E349" s="72"/>
      <c r="F349" s="72"/>
      <c r="G349" s="72"/>
    </row>
    <row r="350" spans="1:7" x14ac:dyDescent="0.3">
      <c r="A350" s="235"/>
      <c r="B350" s="72"/>
      <c r="C350" s="72"/>
      <c r="D350" s="72"/>
      <c r="E350" s="72"/>
      <c r="F350" s="72"/>
      <c r="G350" s="72"/>
    </row>
    <row r="351" spans="1:7" x14ac:dyDescent="0.3">
      <c r="A351" s="235"/>
      <c r="B351" s="72"/>
      <c r="C351" s="72"/>
      <c r="D351" s="72"/>
      <c r="E351" s="72"/>
      <c r="F351" s="72"/>
      <c r="G351" s="72"/>
    </row>
    <row r="352" spans="1:7" x14ac:dyDescent="0.3">
      <c r="A352" s="235"/>
      <c r="B352" s="72"/>
      <c r="C352" s="72"/>
      <c r="D352" s="72"/>
      <c r="E352" s="72"/>
      <c r="F352" s="72"/>
      <c r="G352" s="72"/>
    </row>
    <row r="353" spans="1:7" x14ac:dyDescent="0.3">
      <c r="A353" s="235"/>
      <c r="B353" s="72"/>
      <c r="C353" s="72"/>
      <c r="D353" s="72"/>
      <c r="E353" s="72"/>
      <c r="F353" s="72"/>
      <c r="G353" s="72"/>
    </row>
    <row r="354" spans="1:7" x14ac:dyDescent="0.3">
      <c r="A354" s="235"/>
      <c r="B354" s="72"/>
      <c r="C354" s="72"/>
      <c r="D354" s="72"/>
      <c r="E354" s="72"/>
      <c r="F354" s="72"/>
      <c r="G354" s="72"/>
    </row>
    <row r="355" spans="1:7" x14ac:dyDescent="0.3">
      <c r="A355" s="235"/>
      <c r="B355" s="72"/>
      <c r="C355" s="72"/>
      <c r="D355" s="72"/>
      <c r="E355" s="72"/>
      <c r="F355" s="72"/>
      <c r="G355" s="72"/>
    </row>
    <row r="356" spans="1:7" x14ac:dyDescent="0.3">
      <c r="A356" s="235"/>
      <c r="B356" s="72"/>
      <c r="C356" s="72"/>
      <c r="D356" s="72"/>
      <c r="E356" s="72"/>
      <c r="F356" s="72"/>
      <c r="G356" s="72"/>
    </row>
    <row r="357" spans="1:7" x14ac:dyDescent="0.3">
      <c r="A357" s="235"/>
      <c r="B357" s="72"/>
      <c r="C357" s="72"/>
      <c r="D357" s="72"/>
      <c r="E357" s="72"/>
      <c r="F357" s="72"/>
      <c r="G357" s="72"/>
    </row>
    <row r="358" spans="1:7" x14ac:dyDescent="0.3">
      <c r="A358" s="235"/>
      <c r="B358" s="72"/>
      <c r="C358" s="72"/>
      <c r="D358" s="72"/>
      <c r="E358" s="72"/>
      <c r="F358" s="72"/>
      <c r="G358" s="72"/>
    </row>
    <row r="359" spans="1:7" x14ac:dyDescent="0.3">
      <c r="A359" s="235"/>
      <c r="B359" s="72"/>
      <c r="C359" s="72"/>
      <c r="D359" s="72"/>
      <c r="E359" s="72"/>
      <c r="F359" s="72"/>
      <c r="G359" s="72"/>
    </row>
    <row r="360" spans="1:7" x14ac:dyDescent="0.3">
      <c r="A360" s="235"/>
      <c r="B360" s="72"/>
      <c r="C360" s="72"/>
      <c r="D360" s="72"/>
      <c r="E360" s="72"/>
      <c r="F360" s="72"/>
      <c r="G360" s="72"/>
    </row>
    <row r="361" spans="1:7" x14ac:dyDescent="0.3">
      <c r="A361" s="235"/>
      <c r="B361" s="72"/>
      <c r="C361" s="72"/>
      <c r="D361" s="72"/>
      <c r="E361" s="72"/>
      <c r="F361" s="72"/>
      <c r="G361" s="72"/>
    </row>
    <row r="362" spans="1:7" x14ac:dyDescent="0.3">
      <c r="A362" s="235"/>
      <c r="B362" s="72"/>
      <c r="C362" s="72"/>
      <c r="D362" s="72"/>
      <c r="E362" s="72"/>
      <c r="F362" s="72"/>
      <c r="G362" s="72"/>
    </row>
    <row r="363" spans="1:7" x14ac:dyDescent="0.3">
      <c r="A363" s="235"/>
      <c r="B363" s="72"/>
      <c r="C363" s="72"/>
      <c r="D363" s="72"/>
      <c r="E363" s="72"/>
      <c r="F363" s="72"/>
      <c r="G363" s="72"/>
    </row>
    <row r="364" spans="1:7" x14ac:dyDescent="0.3">
      <c r="A364" s="235"/>
      <c r="B364" s="72"/>
      <c r="C364" s="72"/>
      <c r="D364" s="72"/>
      <c r="E364" s="72"/>
      <c r="F364" s="72"/>
      <c r="G364" s="72"/>
    </row>
    <row r="365" spans="1:7" x14ac:dyDescent="0.3">
      <c r="A365" s="235"/>
      <c r="B365" s="72"/>
      <c r="C365" s="72"/>
      <c r="D365" s="72"/>
      <c r="E365" s="72"/>
      <c r="F365" s="72"/>
      <c r="G365" s="72"/>
    </row>
    <row r="366" spans="1:7" x14ac:dyDescent="0.3">
      <c r="A366" s="235"/>
      <c r="B366" s="72"/>
      <c r="C366" s="72"/>
      <c r="D366" s="72"/>
      <c r="E366" s="72"/>
      <c r="F366" s="72"/>
      <c r="G366" s="72"/>
    </row>
    <row r="367" spans="1:7" x14ac:dyDescent="0.3">
      <c r="A367" s="235"/>
      <c r="B367" s="72"/>
      <c r="C367" s="72"/>
      <c r="D367" s="72"/>
      <c r="E367" s="72"/>
      <c r="F367" s="72"/>
      <c r="G367" s="72"/>
    </row>
    <row r="368" spans="1:7" x14ac:dyDescent="0.3">
      <c r="A368" s="235"/>
      <c r="B368" s="72"/>
      <c r="C368" s="72"/>
      <c r="D368" s="72"/>
      <c r="E368" s="72"/>
      <c r="F368" s="72"/>
      <c r="G368" s="72"/>
    </row>
    <row r="369" spans="1:7" x14ac:dyDescent="0.3">
      <c r="A369" s="235"/>
      <c r="B369" s="72"/>
      <c r="C369" s="72"/>
      <c r="D369" s="72"/>
      <c r="E369" s="72"/>
      <c r="F369" s="72"/>
      <c r="G369" s="72"/>
    </row>
    <row r="370" spans="1:7" x14ac:dyDescent="0.3">
      <c r="A370" s="235"/>
      <c r="B370" s="72"/>
      <c r="C370" s="72"/>
      <c r="D370" s="72"/>
      <c r="E370" s="72"/>
      <c r="F370" s="72"/>
      <c r="G370" s="72"/>
    </row>
    <row r="371" spans="1:7" x14ac:dyDescent="0.3">
      <c r="A371" s="235"/>
      <c r="B371" s="72"/>
      <c r="C371" s="72"/>
      <c r="D371" s="72"/>
      <c r="E371" s="72"/>
      <c r="F371" s="72"/>
      <c r="G371" s="72"/>
    </row>
    <row r="372" spans="1:7" x14ac:dyDescent="0.3">
      <c r="A372" s="235"/>
      <c r="B372" s="72"/>
      <c r="C372" s="72"/>
      <c r="D372" s="72"/>
      <c r="E372" s="72"/>
      <c r="F372" s="72"/>
      <c r="G372" s="72"/>
    </row>
    <row r="373" spans="1:7" x14ac:dyDescent="0.3">
      <c r="A373" s="235"/>
      <c r="B373" s="72"/>
      <c r="C373" s="72"/>
      <c r="D373" s="72"/>
      <c r="E373" s="72"/>
      <c r="F373" s="72"/>
      <c r="G373" s="72"/>
    </row>
    <row r="374" spans="1:7" x14ac:dyDescent="0.3">
      <c r="A374" s="235"/>
      <c r="B374" s="72"/>
      <c r="C374" s="72"/>
      <c r="D374" s="72"/>
      <c r="E374" s="72"/>
      <c r="F374" s="72"/>
      <c r="G374" s="72"/>
    </row>
    <row r="375" spans="1:7" x14ac:dyDescent="0.3">
      <c r="A375" s="235"/>
      <c r="B375" s="72"/>
      <c r="C375" s="72"/>
      <c r="D375" s="72"/>
      <c r="E375" s="72"/>
      <c r="F375" s="72"/>
      <c r="G375" s="72"/>
    </row>
    <row r="376" spans="1:7" x14ac:dyDescent="0.3">
      <c r="A376" s="235"/>
      <c r="B376" s="72"/>
      <c r="C376" s="72"/>
      <c r="D376" s="72"/>
      <c r="E376" s="72"/>
      <c r="F376" s="72"/>
      <c r="G376" s="72"/>
    </row>
    <row r="377" spans="1:7" x14ac:dyDescent="0.3">
      <c r="A377" s="235"/>
      <c r="B377" s="72"/>
      <c r="C377" s="72"/>
      <c r="D377" s="72"/>
      <c r="E377" s="72"/>
      <c r="F377" s="72"/>
      <c r="G377" s="72"/>
    </row>
    <row r="378" spans="1:7" x14ac:dyDescent="0.3">
      <c r="A378" s="235"/>
      <c r="B378" s="72"/>
      <c r="C378" s="72"/>
      <c r="D378" s="72"/>
      <c r="E378" s="72"/>
      <c r="F378" s="72"/>
      <c r="G378" s="72"/>
    </row>
    <row r="379" spans="1:7" x14ac:dyDescent="0.3">
      <c r="A379" s="235"/>
      <c r="B379" s="72"/>
      <c r="C379" s="72"/>
      <c r="D379" s="72"/>
      <c r="E379" s="72"/>
      <c r="F379" s="72"/>
      <c r="G379" s="72"/>
    </row>
    <row r="380" spans="1:7" x14ac:dyDescent="0.3">
      <c r="A380" s="235"/>
      <c r="B380" s="72"/>
      <c r="C380" s="72"/>
      <c r="D380" s="72"/>
      <c r="E380" s="72"/>
      <c r="F380" s="72"/>
      <c r="G380" s="72"/>
    </row>
    <row r="381" spans="1:7" x14ac:dyDescent="0.3">
      <c r="A381" s="235"/>
      <c r="B381" s="72"/>
      <c r="C381" s="72"/>
      <c r="D381" s="72"/>
      <c r="E381" s="72"/>
      <c r="F381" s="72"/>
      <c r="G381" s="72"/>
    </row>
    <row r="382" spans="1:7" x14ac:dyDescent="0.3">
      <c r="A382" s="235"/>
      <c r="B382" s="72"/>
      <c r="C382" s="72"/>
      <c r="D382" s="72"/>
      <c r="E382" s="72"/>
      <c r="F382" s="72"/>
      <c r="G382" s="72"/>
    </row>
    <row r="383" spans="1:7" x14ac:dyDescent="0.3">
      <c r="A383" s="235"/>
      <c r="B383" s="72"/>
      <c r="C383" s="72"/>
      <c r="D383" s="72"/>
      <c r="E383" s="72"/>
      <c r="F383" s="72"/>
      <c r="G383" s="72"/>
    </row>
    <row r="384" spans="1:7" x14ac:dyDescent="0.3">
      <c r="A384" s="235"/>
      <c r="B384" s="72"/>
      <c r="C384" s="72"/>
      <c r="D384" s="72"/>
      <c r="E384" s="72"/>
      <c r="F384" s="72"/>
      <c r="G384" s="72"/>
    </row>
    <row r="385" spans="1:7" x14ac:dyDescent="0.3">
      <c r="A385" s="235"/>
      <c r="B385" s="72"/>
      <c r="C385" s="72"/>
      <c r="D385" s="72"/>
      <c r="E385" s="72"/>
      <c r="F385" s="72"/>
      <c r="G385" s="72"/>
    </row>
    <row r="386" spans="1:7" x14ac:dyDescent="0.3">
      <c r="A386" s="235"/>
      <c r="B386" s="72"/>
      <c r="C386" s="72"/>
      <c r="D386" s="72"/>
      <c r="E386" s="72"/>
      <c r="F386" s="72"/>
      <c r="G386" s="72"/>
    </row>
    <row r="387" spans="1:7" x14ac:dyDescent="0.3">
      <c r="A387" s="235"/>
      <c r="B387" s="72"/>
      <c r="C387" s="72"/>
      <c r="D387" s="72"/>
      <c r="E387" s="72"/>
      <c r="F387" s="72"/>
      <c r="G387" s="72"/>
    </row>
    <row r="388" spans="1:7" x14ac:dyDescent="0.3">
      <c r="A388" s="235"/>
      <c r="B388" s="72"/>
      <c r="C388" s="72"/>
      <c r="D388" s="72"/>
      <c r="E388" s="72"/>
      <c r="F388" s="72"/>
      <c r="G388" s="72"/>
    </row>
    <row r="389" spans="1:7" x14ac:dyDescent="0.3">
      <c r="A389" s="235"/>
      <c r="B389" s="72"/>
      <c r="C389" s="72"/>
      <c r="D389" s="72"/>
      <c r="E389" s="72"/>
      <c r="F389" s="72"/>
      <c r="G389" s="72"/>
    </row>
    <row r="390" spans="1:7" x14ac:dyDescent="0.3">
      <c r="A390" s="235"/>
      <c r="B390" s="72"/>
      <c r="C390" s="72"/>
      <c r="D390" s="72"/>
      <c r="E390" s="72"/>
      <c r="F390" s="72"/>
      <c r="G390" s="72"/>
    </row>
    <row r="391" spans="1:7" x14ac:dyDescent="0.3">
      <c r="A391" s="235"/>
      <c r="B391" s="72"/>
      <c r="C391" s="72"/>
      <c r="D391" s="72"/>
      <c r="E391" s="72"/>
      <c r="F391" s="72"/>
      <c r="G391" s="72"/>
    </row>
    <row r="392" spans="1:7" x14ac:dyDescent="0.3">
      <c r="A392" s="235"/>
      <c r="B392" s="72"/>
      <c r="C392" s="72"/>
      <c r="D392" s="72"/>
      <c r="E392" s="72"/>
      <c r="F392" s="72"/>
      <c r="G392" s="72"/>
    </row>
    <row r="393" spans="1:7" x14ac:dyDescent="0.3">
      <c r="A393" s="235"/>
      <c r="B393" s="72"/>
      <c r="C393" s="72"/>
      <c r="D393" s="72"/>
      <c r="E393" s="72"/>
      <c r="F393" s="72"/>
      <c r="G393" s="72"/>
    </row>
    <row r="394" spans="1:7" x14ac:dyDescent="0.3">
      <c r="A394" s="235"/>
      <c r="B394" s="72"/>
      <c r="C394" s="72"/>
      <c r="D394" s="72"/>
      <c r="E394" s="72"/>
      <c r="F394" s="72"/>
      <c r="G394" s="72"/>
    </row>
    <row r="395" spans="1:7" x14ac:dyDescent="0.3">
      <c r="A395" s="235"/>
      <c r="B395" s="72"/>
      <c r="C395" s="72"/>
      <c r="D395" s="72"/>
      <c r="E395" s="72"/>
      <c r="F395" s="72"/>
      <c r="G395" s="72"/>
    </row>
    <row r="396" spans="1:7" x14ac:dyDescent="0.3">
      <c r="A396" s="235"/>
      <c r="B396" s="72"/>
      <c r="C396" s="72"/>
      <c r="D396" s="72"/>
      <c r="E396" s="72"/>
      <c r="F396" s="72"/>
      <c r="G396" s="72"/>
    </row>
    <row r="397" spans="1:7" x14ac:dyDescent="0.3">
      <c r="A397" s="235"/>
      <c r="B397" s="72"/>
      <c r="C397" s="72"/>
      <c r="D397" s="72"/>
      <c r="E397" s="72"/>
      <c r="F397" s="72"/>
      <c r="G397" s="72"/>
    </row>
    <row r="398" spans="1:7" x14ac:dyDescent="0.3">
      <c r="A398" s="235"/>
      <c r="B398" s="72"/>
      <c r="C398" s="72"/>
      <c r="D398" s="72"/>
      <c r="E398" s="72"/>
      <c r="F398" s="72"/>
      <c r="G398" s="72"/>
    </row>
    <row r="399" spans="1:7" x14ac:dyDescent="0.3">
      <c r="A399" s="235"/>
      <c r="B399" s="72"/>
      <c r="C399" s="72"/>
      <c r="D399" s="72"/>
      <c r="E399" s="72"/>
      <c r="F399" s="72"/>
      <c r="G399" s="72"/>
    </row>
    <row r="400" spans="1:7" x14ac:dyDescent="0.3">
      <c r="A400" s="235"/>
      <c r="B400" s="72"/>
      <c r="C400" s="72"/>
      <c r="D400" s="72"/>
      <c r="E400" s="72"/>
      <c r="F400" s="72"/>
      <c r="G400" s="72"/>
    </row>
    <row r="401" spans="1:7" x14ac:dyDescent="0.3">
      <c r="A401" s="235"/>
      <c r="B401" s="72"/>
      <c r="C401" s="72"/>
      <c r="D401" s="72"/>
      <c r="E401" s="72"/>
      <c r="F401" s="72"/>
      <c r="G401" s="72"/>
    </row>
    <row r="402" spans="1:7" x14ac:dyDescent="0.3">
      <c r="A402" s="235"/>
      <c r="B402" s="72"/>
      <c r="C402" s="72"/>
      <c r="D402" s="72"/>
      <c r="E402" s="72"/>
      <c r="F402" s="72"/>
      <c r="G402" s="72"/>
    </row>
    <row r="403" spans="1:7" x14ac:dyDescent="0.3">
      <c r="A403" s="235"/>
      <c r="B403" s="72"/>
      <c r="C403" s="72"/>
      <c r="D403" s="72"/>
      <c r="E403" s="72"/>
      <c r="F403" s="72"/>
      <c r="G403" s="72"/>
    </row>
    <row r="404" spans="1:7" x14ac:dyDescent="0.3">
      <c r="A404" s="235"/>
      <c r="B404" s="72"/>
      <c r="C404" s="72"/>
      <c r="D404" s="72"/>
      <c r="E404" s="72"/>
      <c r="F404" s="72"/>
      <c r="G404" s="72"/>
    </row>
    <row r="405" spans="1:7" x14ac:dyDescent="0.3">
      <c r="A405" s="235"/>
      <c r="B405" s="72"/>
      <c r="C405" s="72"/>
      <c r="D405" s="72"/>
      <c r="E405" s="72"/>
      <c r="F405" s="72"/>
      <c r="G405" s="72"/>
    </row>
    <row r="406" spans="1:7" x14ac:dyDescent="0.3">
      <c r="A406" s="235"/>
      <c r="B406" s="72"/>
      <c r="C406" s="72"/>
      <c r="D406" s="72"/>
      <c r="E406" s="72"/>
      <c r="F406" s="72"/>
      <c r="G406" s="72"/>
    </row>
    <row r="407" spans="1:7" x14ac:dyDescent="0.3">
      <c r="A407" s="235"/>
      <c r="B407" s="72"/>
      <c r="C407" s="72"/>
      <c r="D407" s="72"/>
      <c r="E407" s="72"/>
      <c r="F407" s="72"/>
      <c r="G407" s="72"/>
    </row>
    <row r="408" spans="1:7" x14ac:dyDescent="0.3">
      <c r="A408" s="235"/>
      <c r="B408" s="72"/>
      <c r="C408" s="72"/>
      <c r="D408" s="72"/>
      <c r="E408" s="72"/>
      <c r="F408" s="72"/>
      <c r="G408" s="72"/>
    </row>
    <row r="409" spans="1:7" x14ac:dyDescent="0.3">
      <c r="A409" s="235"/>
      <c r="B409" s="72"/>
      <c r="C409" s="72"/>
      <c r="D409" s="72"/>
      <c r="E409" s="72"/>
      <c r="F409" s="72"/>
      <c r="G409" s="72"/>
    </row>
    <row r="410" spans="1:7" x14ac:dyDescent="0.3">
      <c r="A410" s="235"/>
      <c r="B410" s="72"/>
      <c r="C410" s="72"/>
      <c r="D410" s="72"/>
      <c r="E410" s="72"/>
      <c r="F410" s="72"/>
      <c r="G410" s="72"/>
    </row>
    <row r="411" spans="1:7" x14ac:dyDescent="0.3">
      <c r="A411" s="235"/>
      <c r="B411" s="72"/>
      <c r="C411" s="72"/>
      <c r="D411" s="72"/>
      <c r="E411" s="72"/>
      <c r="F411" s="72"/>
      <c r="G411" s="72"/>
    </row>
    <row r="412" spans="1:7" x14ac:dyDescent="0.3">
      <c r="A412" s="235"/>
      <c r="B412" s="72"/>
      <c r="C412" s="72"/>
      <c r="D412" s="72"/>
      <c r="E412" s="72"/>
      <c r="F412" s="72"/>
      <c r="G412" s="72"/>
    </row>
    <row r="413" spans="1:7" x14ac:dyDescent="0.3">
      <c r="A413" s="235"/>
      <c r="B413" s="72"/>
      <c r="C413" s="72"/>
      <c r="D413" s="72"/>
      <c r="E413" s="72"/>
      <c r="F413" s="72"/>
      <c r="G413" s="72"/>
    </row>
    <row r="414" spans="1:7" x14ac:dyDescent="0.3">
      <c r="A414" s="235"/>
      <c r="B414" s="72"/>
      <c r="C414" s="72"/>
      <c r="D414" s="72"/>
      <c r="E414" s="72"/>
      <c r="F414" s="72"/>
      <c r="G414" s="72"/>
    </row>
    <row r="415" spans="1:7" x14ac:dyDescent="0.3">
      <c r="A415" s="235"/>
      <c r="B415" s="72"/>
      <c r="C415" s="72"/>
      <c r="D415" s="72"/>
      <c r="E415" s="72"/>
      <c r="F415" s="72"/>
      <c r="G415" s="72"/>
    </row>
    <row r="416" spans="1:7" x14ac:dyDescent="0.3">
      <c r="A416" s="235"/>
      <c r="B416" s="72"/>
      <c r="C416" s="72"/>
      <c r="D416" s="72"/>
      <c r="E416" s="72"/>
      <c r="F416" s="72"/>
      <c r="G416" s="72"/>
    </row>
    <row r="417" spans="1:7" x14ac:dyDescent="0.3">
      <c r="A417" s="235"/>
      <c r="B417" s="72"/>
      <c r="C417" s="72"/>
      <c r="D417" s="72"/>
      <c r="E417" s="72"/>
      <c r="F417" s="72"/>
      <c r="G417" s="72"/>
    </row>
    <row r="418" spans="1:7" x14ac:dyDescent="0.3">
      <c r="A418" s="235"/>
      <c r="B418" s="72"/>
      <c r="C418" s="72"/>
      <c r="D418" s="72"/>
      <c r="E418" s="72"/>
      <c r="F418" s="72"/>
      <c r="G418" s="72"/>
    </row>
    <row r="419" spans="1:7" x14ac:dyDescent="0.3">
      <c r="A419" s="235"/>
      <c r="B419" s="72"/>
      <c r="C419" s="72"/>
      <c r="D419" s="72"/>
      <c r="E419" s="72"/>
      <c r="F419" s="72"/>
      <c r="G419" s="72"/>
    </row>
    <row r="420" spans="1:7" x14ac:dyDescent="0.3">
      <c r="A420" s="235"/>
      <c r="B420" s="72"/>
      <c r="C420" s="72"/>
      <c r="D420" s="72"/>
      <c r="E420" s="72"/>
      <c r="F420" s="72"/>
      <c r="G420" s="72"/>
    </row>
    <row r="421" spans="1:7" x14ac:dyDescent="0.3">
      <c r="A421" s="235"/>
      <c r="B421" s="72"/>
      <c r="C421" s="72"/>
      <c r="D421" s="72"/>
      <c r="E421" s="72"/>
      <c r="F421" s="72"/>
      <c r="G421" s="72"/>
    </row>
    <row r="422" spans="1:7" x14ac:dyDescent="0.3">
      <c r="A422" s="235"/>
      <c r="B422" s="72"/>
      <c r="C422" s="72"/>
      <c r="D422" s="72"/>
      <c r="E422" s="72"/>
      <c r="F422" s="72"/>
      <c r="G422" s="72"/>
    </row>
    <row r="423" spans="1:7" x14ac:dyDescent="0.3">
      <c r="A423" s="235"/>
      <c r="B423" s="72"/>
      <c r="C423" s="72"/>
      <c r="D423" s="72"/>
      <c r="E423" s="72"/>
      <c r="F423" s="72"/>
      <c r="G423" s="72"/>
    </row>
    <row r="424" spans="1:7" x14ac:dyDescent="0.3">
      <c r="A424" s="235"/>
      <c r="B424" s="72"/>
      <c r="C424" s="72"/>
      <c r="D424" s="72"/>
      <c r="E424" s="72"/>
      <c r="F424" s="72"/>
      <c r="G424" s="72"/>
    </row>
    <row r="425" spans="1:7" x14ac:dyDescent="0.3">
      <c r="A425" s="235"/>
      <c r="B425" s="72"/>
      <c r="C425" s="72"/>
      <c r="D425" s="72"/>
      <c r="E425" s="72"/>
      <c r="F425" s="72"/>
      <c r="G425" s="72"/>
    </row>
    <row r="426" spans="1:7" x14ac:dyDescent="0.3">
      <c r="A426" s="235"/>
      <c r="B426" s="72"/>
      <c r="C426" s="72"/>
      <c r="D426" s="72"/>
      <c r="E426" s="72"/>
      <c r="F426" s="72"/>
      <c r="G426" s="72"/>
    </row>
    <row r="427" spans="1:7" x14ac:dyDescent="0.3">
      <c r="A427" s="235"/>
      <c r="B427" s="72"/>
      <c r="C427" s="72"/>
      <c r="D427" s="72"/>
      <c r="E427" s="72"/>
      <c r="F427" s="72"/>
      <c r="G427" s="72"/>
    </row>
    <row r="428" spans="1:7" x14ac:dyDescent="0.3">
      <c r="A428" s="235"/>
      <c r="B428" s="72"/>
      <c r="C428" s="72"/>
      <c r="D428" s="72"/>
      <c r="E428" s="72"/>
      <c r="F428" s="72"/>
      <c r="G428" s="72"/>
    </row>
    <row r="429" spans="1:7" x14ac:dyDescent="0.3">
      <c r="A429" s="235"/>
      <c r="B429" s="72"/>
      <c r="C429" s="72"/>
      <c r="D429" s="72"/>
      <c r="E429" s="72"/>
      <c r="F429" s="72"/>
      <c r="G429" s="72"/>
    </row>
    <row r="430" spans="1:7" x14ac:dyDescent="0.3">
      <c r="A430" s="235"/>
      <c r="B430" s="72"/>
      <c r="C430" s="72"/>
      <c r="D430" s="72"/>
      <c r="E430" s="72"/>
      <c r="F430" s="72"/>
      <c r="G430" s="72"/>
    </row>
    <row r="431" spans="1:7" x14ac:dyDescent="0.3">
      <c r="A431" s="235"/>
      <c r="B431" s="72"/>
      <c r="C431" s="72"/>
      <c r="D431" s="72"/>
      <c r="E431" s="72"/>
      <c r="F431" s="72"/>
      <c r="G431" s="72"/>
    </row>
    <row r="432" spans="1:7" x14ac:dyDescent="0.3">
      <c r="A432" s="235"/>
      <c r="B432" s="72"/>
      <c r="C432" s="72"/>
      <c r="D432" s="72"/>
      <c r="E432" s="72"/>
      <c r="F432" s="72"/>
      <c r="G432" s="72"/>
    </row>
    <row r="433" spans="1:7" x14ac:dyDescent="0.3">
      <c r="A433" s="235"/>
      <c r="B433" s="72"/>
      <c r="C433" s="72"/>
      <c r="D433" s="72"/>
      <c r="E433" s="72"/>
      <c r="F433" s="72"/>
      <c r="G433" s="72"/>
    </row>
    <row r="434" spans="1:7" x14ac:dyDescent="0.3">
      <c r="A434" s="235"/>
      <c r="B434" s="72"/>
      <c r="C434" s="72"/>
      <c r="D434" s="72"/>
      <c r="E434" s="72"/>
      <c r="F434" s="72"/>
      <c r="G434" s="72"/>
    </row>
    <row r="435" spans="1:7" x14ac:dyDescent="0.3">
      <c r="A435" s="235"/>
      <c r="B435" s="72"/>
      <c r="C435" s="72"/>
      <c r="D435" s="72"/>
      <c r="E435" s="72"/>
      <c r="F435" s="72"/>
      <c r="G435" s="72"/>
    </row>
    <row r="436" spans="1:7" x14ac:dyDescent="0.3">
      <c r="A436" s="235"/>
      <c r="B436" s="72"/>
      <c r="C436" s="72"/>
      <c r="D436" s="72"/>
      <c r="E436" s="72"/>
      <c r="F436" s="72"/>
      <c r="G436" s="72"/>
    </row>
    <row r="437" spans="1:7" x14ac:dyDescent="0.3">
      <c r="A437" s="235"/>
      <c r="B437" s="72"/>
      <c r="C437" s="72"/>
      <c r="D437" s="72"/>
      <c r="E437" s="72"/>
      <c r="F437" s="72"/>
      <c r="G437" s="72"/>
    </row>
    <row r="438" spans="1:7" x14ac:dyDescent="0.3">
      <c r="A438" s="235"/>
      <c r="B438" s="72"/>
      <c r="C438" s="72"/>
      <c r="D438" s="72"/>
      <c r="E438" s="72"/>
      <c r="F438" s="72"/>
      <c r="G438" s="72"/>
    </row>
    <row r="439" spans="1:7" x14ac:dyDescent="0.3">
      <c r="A439" s="235"/>
      <c r="B439" s="72"/>
      <c r="C439" s="72"/>
      <c r="D439" s="72"/>
      <c r="E439" s="72"/>
      <c r="F439" s="72"/>
      <c r="G439" s="72"/>
    </row>
    <row r="440" spans="1:7" x14ac:dyDescent="0.3">
      <c r="A440" s="235"/>
      <c r="B440" s="72"/>
      <c r="C440" s="72"/>
      <c r="D440" s="72"/>
      <c r="E440" s="72"/>
      <c r="F440" s="72"/>
      <c r="G440" s="72"/>
    </row>
    <row r="441" spans="1:7" x14ac:dyDescent="0.3">
      <c r="A441" s="235"/>
      <c r="B441" s="72"/>
      <c r="C441" s="72"/>
      <c r="D441" s="72"/>
      <c r="E441" s="72"/>
      <c r="F441" s="72"/>
      <c r="G441" s="72"/>
    </row>
    <row r="442" spans="1:7" x14ac:dyDescent="0.3">
      <c r="A442" s="235"/>
      <c r="B442" s="72"/>
      <c r="C442" s="72"/>
      <c r="D442" s="72"/>
      <c r="E442" s="72"/>
      <c r="F442" s="72"/>
      <c r="G442" s="72"/>
    </row>
    <row r="443" spans="1:7" x14ac:dyDescent="0.3">
      <c r="A443" s="235"/>
      <c r="B443" s="72"/>
      <c r="C443" s="72"/>
      <c r="D443" s="72"/>
      <c r="E443" s="72"/>
      <c r="F443" s="72"/>
      <c r="G443" s="72"/>
    </row>
    <row r="444" spans="1:7" x14ac:dyDescent="0.3">
      <c r="A444" s="235"/>
      <c r="B444" s="72"/>
      <c r="C444" s="72"/>
      <c r="D444" s="72"/>
      <c r="E444" s="72"/>
      <c r="F444" s="72"/>
      <c r="G444" s="72"/>
    </row>
    <row r="445" spans="1:7" x14ac:dyDescent="0.3">
      <c r="A445" s="235"/>
      <c r="B445" s="72"/>
      <c r="C445" s="72"/>
      <c r="D445" s="72"/>
      <c r="E445" s="72"/>
      <c r="F445" s="72"/>
      <c r="G445" s="72"/>
    </row>
    <row r="446" spans="1:7" x14ac:dyDescent="0.3">
      <c r="A446" s="235"/>
      <c r="B446" s="72"/>
      <c r="C446" s="72"/>
      <c r="D446" s="72"/>
      <c r="E446" s="72"/>
      <c r="F446" s="72"/>
      <c r="G446" s="72"/>
    </row>
    <row r="447" spans="1:7" x14ac:dyDescent="0.3">
      <c r="A447" s="235"/>
      <c r="B447" s="72"/>
      <c r="C447" s="72"/>
      <c r="D447" s="72"/>
      <c r="E447" s="72"/>
      <c r="F447" s="72"/>
      <c r="G447" s="72"/>
    </row>
    <row r="448" spans="1:7" x14ac:dyDescent="0.3">
      <c r="A448" s="235"/>
      <c r="B448" s="72"/>
      <c r="C448" s="72"/>
      <c r="D448" s="72"/>
      <c r="E448" s="72"/>
      <c r="F448" s="72"/>
      <c r="G448" s="72"/>
    </row>
    <row r="449" spans="1:7" x14ac:dyDescent="0.3">
      <c r="A449" s="235"/>
      <c r="B449" s="72"/>
      <c r="C449" s="72"/>
      <c r="D449" s="72"/>
      <c r="E449" s="72"/>
      <c r="F449" s="72"/>
      <c r="G449" s="72"/>
    </row>
    <row r="450" spans="1:7" x14ac:dyDescent="0.3">
      <c r="A450" s="235"/>
      <c r="B450" s="72"/>
      <c r="C450" s="72"/>
      <c r="D450" s="72"/>
      <c r="E450" s="72"/>
      <c r="F450" s="72"/>
      <c r="G450" s="72"/>
    </row>
    <row r="451" spans="1:7" x14ac:dyDescent="0.3">
      <c r="A451" s="235"/>
      <c r="B451" s="72"/>
      <c r="C451" s="72"/>
      <c r="D451" s="72"/>
      <c r="E451" s="72"/>
      <c r="F451" s="72"/>
      <c r="G451" s="72"/>
    </row>
    <row r="452" spans="1:7" x14ac:dyDescent="0.3">
      <c r="A452" s="235"/>
      <c r="B452" s="72"/>
      <c r="C452" s="72"/>
      <c r="D452" s="72"/>
      <c r="E452" s="72"/>
      <c r="F452" s="72"/>
      <c r="G452" s="72"/>
    </row>
    <row r="453" spans="1:7" x14ac:dyDescent="0.3">
      <c r="A453" s="235"/>
      <c r="B453" s="72"/>
      <c r="C453" s="72"/>
      <c r="D453" s="72"/>
      <c r="E453" s="72"/>
      <c r="F453" s="72"/>
      <c r="G453" s="72"/>
    </row>
    <row r="454" spans="1:7" x14ac:dyDescent="0.3">
      <c r="A454" s="235"/>
      <c r="B454" s="72"/>
      <c r="C454" s="72"/>
      <c r="D454" s="72"/>
      <c r="E454" s="72"/>
      <c r="F454" s="72"/>
      <c r="G454" s="72"/>
    </row>
    <row r="455" spans="1:7" x14ac:dyDescent="0.3">
      <c r="A455" s="235"/>
      <c r="B455" s="72"/>
      <c r="C455" s="72"/>
      <c r="D455" s="72"/>
      <c r="E455" s="72"/>
      <c r="F455" s="72"/>
      <c r="G455" s="72"/>
    </row>
    <row r="456" spans="1:7" x14ac:dyDescent="0.3">
      <c r="A456" s="235"/>
      <c r="B456" s="72"/>
      <c r="C456" s="72"/>
      <c r="D456" s="72"/>
      <c r="E456" s="72"/>
      <c r="F456" s="72"/>
      <c r="G456" s="72"/>
    </row>
    <row r="457" spans="1:7" x14ac:dyDescent="0.3">
      <c r="A457" s="235"/>
      <c r="B457" s="72"/>
      <c r="C457" s="72"/>
      <c r="D457" s="72"/>
      <c r="E457" s="72"/>
      <c r="F457" s="72"/>
      <c r="G457" s="72"/>
    </row>
    <row r="458" spans="1:7" x14ac:dyDescent="0.3">
      <c r="A458" s="235"/>
      <c r="B458" s="72"/>
      <c r="C458" s="72"/>
      <c r="D458" s="72"/>
      <c r="E458" s="72"/>
      <c r="F458" s="72"/>
      <c r="G458" s="72"/>
    </row>
    <row r="459" spans="1:7" x14ac:dyDescent="0.3">
      <c r="A459" s="235"/>
      <c r="B459" s="72"/>
      <c r="C459" s="72"/>
      <c r="D459" s="72"/>
      <c r="E459" s="72"/>
      <c r="F459" s="72"/>
      <c r="G459" s="72"/>
    </row>
    <row r="460" spans="1:7" x14ac:dyDescent="0.3">
      <c r="A460" s="235"/>
      <c r="B460" s="72"/>
      <c r="C460" s="72"/>
      <c r="D460" s="72"/>
      <c r="E460" s="72"/>
      <c r="F460" s="72"/>
      <c r="G460" s="72"/>
    </row>
    <row r="461" spans="1:7" x14ac:dyDescent="0.3">
      <c r="A461" s="235"/>
      <c r="B461" s="72"/>
      <c r="C461" s="72"/>
      <c r="D461" s="72"/>
      <c r="E461" s="72"/>
      <c r="F461" s="72"/>
      <c r="G461" s="72"/>
    </row>
    <row r="462" spans="1:7" x14ac:dyDescent="0.3">
      <c r="A462" s="235"/>
      <c r="B462" s="72"/>
      <c r="C462" s="72"/>
      <c r="D462" s="72"/>
      <c r="E462" s="72"/>
      <c r="F462" s="72"/>
      <c r="G462" s="72"/>
    </row>
    <row r="463" spans="1:7" x14ac:dyDescent="0.3">
      <c r="A463" s="235"/>
      <c r="B463" s="72"/>
      <c r="C463" s="72"/>
      <c r="D463" s="72"/>
      <c r="E463" s="72"/>
      <c r="F463" s="72"/>
      <c r="G463" s="72"/>
    </row>
    <row r="464" spans="1:7" x14ac:dyDescent="0.3">
      <c r="A464" s="235"/>
      <c r="B464" s="72"/>
      <c r="C464" s="72"/>
      <c r="D464" s="72"/>
      <c r="E464" s="72"/>
      <c r="F464" s="72"/>
      <c r="G464" s="72"/>
    </row>
    <row r="465" spans="1:7" x14ac:dyDescent="0.3">
      <c r="A465" s="235"/>
      <c r="B465" s="72"/>
      <c r="C465" s="72"/>
      <c r="D465" s="72"/>
      <c r="E465" s="72"/>
      <c r="F465" s="72"/>
      <c r="G465" s="72"/>
    </row>
    <row r="466" spans="1:7" x14ac:dyDescent="0.3">
      <c r="A466" s="235"/>
      <c r="B466" s="72"/>
      <c r="C466" s="72"/>
      <c r="D466" s="72"/>
      <c r="E466" s="72"/>
      <c r="F466" s="72"/>
      <c r="G466" s="72"/>
    </row>
    <row r="467" spans="1:7" x14ac:dyDescent="0.3">
      <c r="A467" s="235"/>
      <c r="B467" s="72"/>
      <c r="C467" s="72"/>
      <c r="D467" s="72"/>
      <c r="E467" s="72"/>
      <c r="F467" s="72"/>
      <c r="G467" s="72"/>
    </row>
    <row r="468" spans="1:7" x14ac:dyDescent="0.3">
      <c r="A468" s="235"/>
      <c r="B468" s="72"/>
      <c r="C468" s="72"/>
      <c r="D468" s="72"/>
      <c r="E468" s="72"/>
      <c r="F468" s="72"/>
      <c r="G468" s="72"/>
    </row>
    <row r="469" spans="1:7" x14ac:dyDescent="0.3">
      <c r="A469" s="235"/>
      <c r="B469" s="72"/>
      <c r="C469" s="72"/>
      <c r="D469" s="72"/>
      <c r="E469" s="72"/>
      <c r="F469" s="72"/>
      <c r="G469" s="72"/>
    </row>
    <row r="470" spans="1:7" x14ac:dyDescent="0.3">
      <c r="A470" s="235"/>
      <c r="B470" s="72"/>
      <c r="C470" s="72"/>
      <c r="D470" s="72"/>
      <c r="E470" s="72"/>
      <c r="F470" s="72"/>
      <c r="G470" s="72"/>
    </row>
    <row r="471" spans="1:7" x14ac:dyDescent="0.3">
      <c r="A471" s="235"/>
      <c r="B471" s="72"/>
      <c r="C471" s="72"/>
      <c r="D471" s="72"/>
      <c r="E471" s="72"/>
      <c r="F471" s="72"/>
      <c r="G471" s="72"/>
    </row>
    <row r="472" spans="1:7" x14ac:dyDescent="0.3">
      <c r="A472" s="235"/>
      <c r="B472" s="72"/>
      <c r="C472" s="72"/>
      <c r="D472" s="72"/>
      <c r="E472" s="72"/>
      <c r="F472" s="72"/>
      <c r="G472" s="72"/>
    </row>
    <row r="473" spans="1:7" x14ac:dyDescent="0.3">
      <c r="A473" s="235"/>
      <c r="B473" s="72"/>
      <c r="C473" s="72"/>
      <c r="D473" s="72"/>
      <c r="E473" s="72"/>
      <c r="F473" s="72"/>
      <c r="G473" s="72"/>
    </row>
    <row r="474" spans="1:7" x14ac:dyDescent="0.3">
      <c r="A474" s="235"/>
      <c r="B474" s="72"/>
      <c r="C474" s="72"/>
      <c r="D474" s="72"/>
      <c r="E474" s="72"/>
      <c r="F474" s="72"/>
      <c r="G474" s="72"/>
    </row>
    <row r="475" spans="1:7" x14ac:dyDescent="0.3">
      <c r="A475" s="235"/>
      <c r="B475" s="72"/>
      <c r="C475" s="72"/>
      <c r="D475" s="72"/>
      <c r="E475" s="72"/>
      <c r="F475" s="72"/>
      <c r="G475" s="72"/>
    </row>
    <row r="476" spans="1:7" x14ac:dyDescent="0.3">
      <c r="A476" s="235"/>
      <c r="B476" s="72"/>
      <c r="C476" s="72"/>
      <c r="D476" s="72"/>
      <c r="E476" s="72"/>
      <c r="F476" s="72"/>
      <c r="G476" s="72"/>
    </row>
    <row r="477" spans="1:7" x14ac:dyDescent="0.3">
      <c r="A477" s="235"/>
      <c r="B477" s="72"/>
      <c r="C477" s="72"/>
      <c r="D477" s="72"/>
      <c r="E477" s="72"/>
      <c r="F477" s="72"/>
      <c r="G477" s="72"/>
    </row>
    <row r="478" spans="1:7" x14ac:dyDescent="0.3">
      <c r="A478" s="235"/>
      <c r="B478" s="72"/>
      <c r="C478" s="72"/>
      <c r="D478" s="72"/>
      <c r="E478" s="72"/>
      <c r="F478" s="72"/>
      <c r="G478" s="72"/>
    </row>
    <row r="479" spans="1:7" x14ac:dyDescent="0.3">
      <c r="A479" s="235"/>
      <c r="B479" s="72"/>
      <c r="C479" s="72"/>
      <c r="D479" s="72"/>
      <c r="E479" s="72"/>
      <c r="F479" s="72"/>
      <c r="G479" s="72"/>
    </row>
    <row r="480" spans="1:7" x14ac:dyDescent="0.3">
      <c r="A480" s="235"/>
      <c r="B480" s="72"/>
      <c r="C480" s="72"/>
      <c r="D480" s="72"/>
      <c r="E480" s="72"/>
      <c r="F480" s="72"/>
      <c r="G480" s="72"/>
    </row>
  </sheetData>
  <mergeCells count="2">
    <mergeCell ref="B5:D5"/>
    <mergeCell ref="E5:G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zoomScaleNormal="100" workbookViewId="0">
      <pane xSplit="1" ySplit="6" topLeftCell="B7" activePane="bottomRight" state="frozen"/>
      <selection pane="topRight"/>
      <selection pane="bottomLeft"/>
      <selection pane="bottomRight"/>
    </sheetView>
  </sheetViews>
  <sheetFormatPr baseColWidth="10" defaultColWidth="11.44140625" defaultRowHeight="14.4" x14ac:dyDescent="0.3"/>
  <cols>
    <col min="1" max="1" width="11.44140625" style="233"/>
  </cols>
  <sheetData>
    <row r="1" spans="1:7" ht="15" customHeight="1" x14ac:dyDescent="0.3">
      <c r="A1" s="213" t="s">
        <v>244</v>
      </c>
    </row>
    <row r="2" spans="1:7" ht="15" customHeight="1" x14ac:dyDescent="0.3">
      <c r="A2" s="19" t="s">
        <v>245</v>
      </c>
    </row>
    <row r="3" spans="1:7" ht="15" customHeight="1" x14ac:dyDescent="0.3">
      <c r="A3" s="244" t="s">
        <v>246</v>
      </c>
    </row>
    <row r="4" spans="1:7" ht="15" thickBot="1" x14ac:dyDescent="0.35">
      <c r="A4" s="200"/>
    </row>
    <row r="5" spans="1:7" ht="16.8" thickTop="1" thickBot="1" x14ac:dyDescent="0.35">
      <c r="A5" s="213"/>
      <c r="B5" s="422" t="s">
        <v>4</v>
      </c>
      <c r="C5" s="423"/>
      <c r="D5" s="424"/>
      <c r="E5" s="422" t="s">
        <v>243</v>
      </c>
      <c r="F5" s="423"/>
      <c r="G5" s="424"/>
    </row>
    <row r="6" spans="1:7" ht="45.75" customHeight="1" x14ac:dyDescent="0.3">
      <c r="A6" s="243"/>
      <c r="B6" s="245" t="s">
        <v>236</v>
      </c>
      <c r="C6" s="242" t="s">
        <v>235</v>
      </c>
      <c r="D6" s="246" t="s">
        <v>234</v>
      </c>
      <c r="E6" s="245" t="str">
        <f>B6</f>
        <v>P0-50</v>
      </c>
      <c r="F6" s="242" t="str">
        <f>C6</f>
        <v>P50-90</v>
      </c>
      <c r="G6" s="246" t="str">
        <f>D6</f>
        <v>P90-100</v>
      </c>
    </row>
    <row r="7" spans="1:7" x14ac:dyDescent="0.3">
      <c r="A7" s="236">
        <v>1900</v>
      </c>
      <c r="B7" s="247">
        <v>0.13541951684936393</v>
      </c>
      <c r="C7" s="231">
        <v>0.36358048315063607</v>
      </c>
      <c r="D7" s="248">
        <v>0.501</v>
      </c>
      <c r="E7" s="247">
        <v>0.16</v>
      </c>
      <c r="F7" s="231">
        <v>0.41000000000000003</v>
      </c>
      <c r="G7" s="248">
        <v>0.43</v>
      </c>
    </row>
    <row r="8" spans="1:7" x14ac:dyDescent="0.3">
      <c r="A8" s="236">
        <v>1901</v>
      </c>
      <c r="B8" s="247"/>
      <c r="C8" s="231"/>
      <c r="D8" s="248"/>
      <c r="E8" s="247"/>
      <c r="F8" s="231"/>
      <c r="G8" s="248"/>
    </row>
    <row r="9" spans="1:7" x14ac:dyDescent="0.3">
      <c r="A9" s="236">
        <v>1902</v>
      </c>
      <c r="B9" s="247"/>
      <c r="C9" s="231"/>
      <c r="D9" s="248"/>
      <c r="E9" s="247"/>
      <c r="F9" s="231"/>
      <c r="G9" s="248"/>
    </row>
    <row r="10" spans="1:7" x14ac:dyDescent="0.3">
      <c r="A10" s="236">
        <v>1903</v>
      </c>
      <c r="B10" s="247"/>
      <c r="C10" s="231"/>
      <c r="D10" s="248"/>
      <c r="E10" s="247"/>
      <c r="F10" s="231"/>
      <c r="G10" s="248"/>
    </row>
    <row r="11" spans="1:7" x14ac:dyDescent="0.3">
      <c r="A11" s="236">
        <v>1904</v>
      </c>
      <c r="B11" s="247"/>
      <c r="C11" s="231"/>
      <c r="D11" s="248"/>
      <c r="E11" s="247"/>
      <c r="F11" s="231"/>
      <c r="G11" s="248"/>
    </row>
    <row r="12" spans="1:7" x14ac:dyDescent="0.3">
      <c r="A12" s="236">
        <v>1905</v>
      </c>
      <c r="B12" s="247"/>
      <c r="C12" s="231"/>
      <c r="D12" s="248"/>
      <c r="E12" s="247"/>
      <c r="F12" s="231"/>
      <c r="G12" s="248"/>
    </row>
    <row r="13" spans="1:7" x14ac:dyDescent="0.3">
      <c r="A13" s="236">
        <v>1906</v>
      </c>
      <c r="B13" s="247"/>
      <c r="C13" s="231"/>
      <c r="D13" s="248"/>
      <c r="E13" s="247"/>
      <c r="F13" s="231"/>
      <c r="G13" s="248"/>
    </row>
    <row r="14" spans="1:7" x14ac:dyDescent="0.3">
      <c r="A14" s="236">
        <v>1907</v>
      </c>
      <c r="B14" s="247"/>
      <c r="C14" s="231"/>
      <c r="D14" s="248"/>
      <c r="E14" s="247"/>
      <c r="F14" s="231"/>
      <c r="G14" s="248"/>
    </row>
    <row r="15" spans="1:7" x14ac:dyDescent="0.3">
      <c r="A15" s="236">
        <v>1908</v>
      </c>
      <c r="B15" s="247"/>
      <c r="C15" s="231"/>
      <c r="D15" s="248"/>
      <c r="E15" s="247"/>
      <c r="F15" s="231"/>
      <c r="G15" s="248"/>
    </row>
    <row r="16" spans="1:7" x14ac:dyDescent="0.3">
      <c r="A16" s="236">
        <v>1909</v>
      </c>
      <c r="B16" s="247"/>
      <c r="C16" s="231"/>
      <c r="D16" s="248"/>
      <c r="E16" s="247"/>
      <c r="F16" s="231"/>
      <c r="G16" s="248"/>
    </row>
    <row r="17" spans="1:7" x14ac:dyDescent="0.3">
      <c r="A17" s="236">
        <v>1910</v>
      </c>
      <c r="B17" s="247">
        <v>0.13069443003281533</v>
      </c>
      <c r="C17" s="231">
        <v>0.34830556996718465</v>
      </c>
      <c r="D17" s="248">
        <v>0.52100000000000002</v>
      </c>
      <c r="E17" s="247">
        <v>0.15</v>
      </c>
      <c r="F17" s="231">
        <v>0.41000000000000003</v>
      </c>
      <c r="G17" s="248">
        <v>0.44</v>
      </c>
    </row>
    <row r="18" spans="1:7" x14ac:dyDescent="0.3">
      <c r="A18" s="236">
        <v>1911</v>
      </c>
      <c r="B18" s="247"/>
      <c r="C18" s="231"/>
      <c r="D18" s="248"/>
      <c r="E18" s="247"/>
      <c r="F18" s="231"/>
      <c r="G18" s="248"/>
    </row>
    <row r="19" spans="1:7" x14ac:dyDescent="0.3">
      <c r="A19" s="236">
        <v>1912</v>
      </c>
      <c r="B19" s="247"/>
      <c r="C19" s="231"/>
      <c r="D19" s="248"/>
      <c r="E19" s="247"/>
      <c r="F19" s="231"/>
      <c r="G19" s="248"/>
    </row>
    <row r="20" spans="1:7" x14ac:dyDescent="0.3">
      <c r="A20" s="236">
        <v>1913</v>
      </c>
      <c r="B20" s="247"/>
      <c r="C20" s="231"/>
      <c r="D20" s="248"/>
      <c r="E20" s="252">
        <v>0.14099999999999999</v>
      </c>
      <c r="F20" s="231">
        <v>0.4078</v>
      </c>
      <c r="G20" s="253">
        <v>0.45119999999999999</v>
      </c>
    </row>
    <row r="21" spans="1:7" x14ac:dyDescent="0.3">
      <c r="A21" s="236">
        <v>1914</v>
      </c>
      <c r="B21" s="247"/>
      <c r="C21" s="231"/>
      <c r="D21" s="248"/>
      <c r="E21" s="252">
        <v>0.14419999999999999</v>
      </c>
      <c r="F21" s="231">
        <v>0.40839999999999999</v>
      </c>
      <c r="G21" s="253">
        <v>0.44740000000000002</v>
      </c>
    </row>
    <row r="22" spans="1:7" x14ac:dyDescent="0.3">
      <c r="A22" s="236">
        <v>1915</v>
      </c>
      <c r="B22" s="247">
        <v>0.13818575097471988</v>
      </c>
      <c r="C22" s="231">
        <v>0.37481679016141245</v>
      </c>
      <c r="D22" s="248">
        <v>0.48699745886386775</v>
      </c>
      <c r="E22" s="252">
        <v>0.14630000000000001</v>
      </c>
      <c r="F22" s="231">
        <v>0.41349999999999998</v>
      </c>
      <c r="G22" s="253">
        <v>0.44019999999999998</v>
      </c>
    </row>
    <row r="23" spans="1:7" x14ac:dyDescent="0.3">
      <c r="A23" s="236">
        <v>1916</v>
      </c>
      <c r="B23" s="247">
        <v>0.13910027424959509</v>
      </c>
      <c r="C23" s="231">
        <v>0.36159267322308625</v>
      </c>
      <c r="D23" s="248">
        <v>0.49930705252731872</v>
      </c>
      <c r="E23" s="252">
        <v>0.1472</v>
      </c>
      <c r="F23" s="231">
        <v>0.40850000000000009</v>
      </c>
      <c r="G23" s="253">
        <v>0.44429999999999997</v>
      </c>
    </row>
    <row r="24" spans="1:7" x14ac:dyDescent="0.3">
      <c r="A24" s="236">
        <v>1917</v>
      </c>
      <c r="B24" s="247">
        <v>0.13653447017767237</v>
      </c>
      <c r="C24" s="231">
        <v>0.35974344327699492</v>
      </c>
      <c r="D24" s="248">
        <v>0.50372208654533268</v>
      </c>
      <c r="E24" s="252">
        <v>0.1462</v>
      </c>
      <c r="F24" s="231">
        <v>0.40400000000000003</v>
      </c>
      <c r="G24" s="253">
        <v>0.44979999999999998</v>
      </c>
    </row>
    <row r="25" spans="1:7" x14ac:dyDescent="0.3">
      <c r="A25" s="236">
        <v>1918</v>
      </c>
      <c r="B25" s="247">
        <v>0.15145141929983441</v>
      </c>
      <c r="C25" s="231">
        <v>0.40146832572868707</v>
      </c>
      <c r="D25" s="248">
        <v>0.44708025497147846</v>
      </c>
      <c r="E25" s="252">
        <v>0.14760000000000001</v>
      </c>
      <c r="F25" s="231">
        <v>0.41260000000000002</v>
      </c>
      <c r="G25" s="253">
        <v>0.43980000000000002</v>
      </c>
    </row>
    <row r="26" spans="1:7" x14ac:dyDescent="0.3">
      <c r="A26" s="236">
        <v>1919</v>
      </c>
      <c r="B26" s="247">
        <v>0.15123077062169138</v>
      </c>
      <c r="C26" s="231">
        <v>0.39364457996841379</v>
      </c>
      <c r="D26" s="248">
        <v>0.45512464940989483</v>
      </c>
      <c r="E26" s="252">
        <v>0.14369999999999999</v>
      </c>
      <c r="F26" s="231">
        <v>0.39729999999999993</v>
      </c>
      <c r="G26" s="253">
        <v>0.45900000000000002</v>
      </c>
    </row>
    <row r="27" spans="1:7" x14ac:dyDescent="0.3">
      <c r="A27" s="236">
        <v>1920</v>
      </c>
      <c r="B27" s="247">
        <v>0.15736418494607912</v>
      </c>
      <c r="C27" s="231">
        <v>0.41161153737983019</v>
      </c>
      <c r="D27" s="248">
        <v>0.43102427767409068</v>
      </c>
      <c r="E27" s="252">
        <v>0.1482</v>
      </c>
      <c r="F27" s="231">
        <v>0.41039999999999999</v>
      </c>
      <c r="G27" s="253">
        <v>0.44140000000000001</v>
      </c>
    </row>
    <row r="28" spans="1:7" x14ac:dyDescent="0.3">
      <c r="A28" s="236">
        <v>1921</v>
      </c>
      <c r="B28" s="247">
        <v>0.15742988074490027</v>
      </c>
      <c r="C28" s="231">
        <v>0.41281123408195208</v>
      </c>
      <c r="D28" s="248">
        <v>0.42975888517314764</v>
      </c>
      <c r="E28" s="252">
        <v>0.1384</v>
      </c>
      <c r="F28" s="231">
        <v>0.38780000000000003</v>
      </c>
      <c r="G28" s="253">
        <v>0.4738</v>
      </c>
    </row>
    <row r="29" spans="1:7" x14ac:dyDescent="0.3">
      <c r="A29" s="236">
        <v>1922</v>
      </c>
      <c r="B29" s="247">
        <v>0.14791680515378103</v>
      </c>
      <c r="C29" s="231">
        <v>0.3866490985254657</v>
      </c>
      <c r="D29" s="248">
        <v>0.46543409632075322</v>
      </c>
      <c r="E29" s="252">
        <v>0.14219999999999999</v>
      </c>
      <c r="F29" s="231">
        <v>0.39690000000000003</v>
      </c>
      <c r="G29" s="253">
        <v>0.46089999999999998</v>
      </c>
    </row>
    <row r="30" spans="1:7" x14ac:dyDescent="0.3">
      <c r="A30" s="236">
        <v>1923</v>
      </c>
      <c r="B30" s="247">
        <v>0.14305555878211781</v>
      </c>
      <c r="C30" s="231">
        <v>0.37303001919626277</v>
      </c>
      <c r="D30" s="248">
        <v>0.48391442202161933</v>
      </c>
      <c r="E30" s="252">
        <v>0.14879999999999999</v>
      </c>
      <c r="F30" s="231">
        <v>0.41429999999999995</v>
      </c>
      <c r="G30" s="253">
        <v>0.43690000000000001</v>
      </c>
    </row>
    <row r="31" spans="1:7" x14ac:dyDescent="0.3">
      <c r="A31" s="236">
        <v>1924</v>
      </c>
      <c r="B31" s="247">
        <v>0.14591954528582873</v>
      </c>
      <c r="C31" s="231">
        <v>0.38123892188415631</v>
      </c>
      <c r="D31" s="248">
        <v>0.47284153283001495</v>
      </c>
      <c r="E31" s="252">
        <v>0.14169999999999999</v>
      </c>
      <c r="F31" s="231">
        <v>0.40119999999999995</v>
      </c>
      <c r="G31" s="253">
        <v>0.45710000000000001</v>
      </c>
    </row>
    <row r="32" spans="1:7" x14ac:dyDescent="0.3">
      <c r="A32" s="236">
        <v>1925</v>
      </c>
      <c r="B32" s="247">
        <v>0.15322415421171323</v>
      </c>
      <c r="C32" s="231">
        <v>0.39914295835715752</v>
      </c>
      <c r="D32" s="248">
        <v>0.44763288743112922</v>
      </c>
      <c r="E32" s="252">
        <v>0.13719999999999999</v>
      </c>
      <c r="F32" s="231">
        <v>0.39070000000000005</v>
      </c>
      <c r="G32" s="253">
        <v>0.47210000000000002</v>
      </c>
    </row>
    <row r="33" spans="1:7" x14ac:dyDescent="0.3">
      <c r="A33" s="236">
        <v>1926</v>
      </c>
      <c r="B33" s="247">
        <v>0.15606765693753369</v>
      </c>
      <c r="C33" s="231">
        <v>0.40218346051054743</v>
      </c>
      <c r="D33" s="248">
        <v>0.44174888255191885</v>
      </c>
      <c r="E33" s="252">
        <v>0.1361</v>
      </c>
      <c r="F33" s="231">
        <v>0.38800000000000001</v>
      </c>
      <c r="G33" s="253">
        <v>0.47589999999999999</v>
      </c>
    </row>
    <row r="34" spans="1:7" x14ac:dyDescent="0.3">
      <c r="A34" s="236">
        <v>1927</v>
      </c>
      <c r="B34" s="247">
        <v>0.15480729367870008</v>
      </c>
      <c r="C34" s="231">
        <v>0.39632890293772982</v>
      </c>
      <c r="D34" s="248">
        <v>0.44886380338357013</v>
      </c>
      <c r="E34" s="252">
        <v>0.13769999999999999</v>
      </c>
      <c r="F34" s="231">
        <v>0.3916</v>
      </c>
      <c r="G34" s="253">
        <v>0.47070000000000001</v>
      </c>
    </row>
    <row r="35" spans="1:7" x14ac:dyDescent="0.3">
      <c r="A35" s="236">
        <v>1928</v>
      </c>
      <c r="B35" s="247">
        <v>0.1570208828519731</v>
      </c>
      <c r="C35" s="231">
        <v>0.39535331067508894</v>
      </c>
      <c r="D35" s="248">
        <v>0.44762580647293787</v>
      </c>
      <c r="E35" s="252">
        <v>0.1351</v>
      </c>
      <c r="F35" s="231">
        <v>0.38260000000000005</v>
      </c>
      <c r="G35" s="253">
        <v>0.48230000000000001</v>
      </c>
    </row>
    <row r="36" spans="1:7" x14ac:dyDescent="0.3">
      <c r="A36" s="236">
        <v>1929</v>
      </c>
      <c r="B36" s="247">
        <v>0.16044266856771866</v>
      </c>
      <c r="C36" s="231">
        <v>0.39835995706058586</v>
      </c>
      <c r="D36" s="248">
        <v>0.44119737437169554</v>
      </c>
      <c r="E36" s="252">
        <v>0.1384</v>
      </c>
      <c r="F36" s="231">
        <v>0.39200000000000002</v>
      </c>
      <c r="G36" s="253">
        <v>0.46960000000000002</v>
      </c>
    </row>
    <row r="37" spans="1:7" x14ac:dyDescent="0.3">
      <c r="A37" s="236">
        <v>1930</v>
      </c>
      <c r="B37" s="247">
        <v>0.16398068686887854</v>
      </c>
      <c r="C37" s="231">
        <v>0.40855769092672556</v>
      </c>
      <c r="D37" s="248">
        <v>0.42746162220439587</v>
      </c>
      <c r="E37" s="252">
        <v>0.13919999999999999</v>
      </c>
      <c r="F37" s="231">
        <v>0.39779999999999993</v>
      </c>
      <c r="G37" s="253">
        <v>0.46300000000000002</v>
      </c>
    </row>
    <row r="38" spans="1:7" x14ac:dyDescent="0.3">
      <c r="A38" s="236">
        <v>1931</v>
      </c>
      <c r="B38" s="247">
        <v>0.16670899370236075</v>
      </c>
      <c r="C38" s="231">
        <v>0.41354053314156997</v>
      </c>
      <c r="D38" s="248">
        <v>0.41975047315606934</v>
      </c>
      <c r="E38" s="252">
        <v>0.13800000000000001</v>
      </c>
      <c r="F38" s="231">
        <v>0.39859999999999995</v>
      </c>
      <c r="G38" s="253">
        <v>0.46339999999999998</v>
      </c>
    </row>
    <row r="39" spans="1:7" x14ac:dyDescent="0.3">
      <c r="A39" s="236">
        <v>1932</v>
      </c>
      <c r="B39" s="247">
        <v>0.1656677426023187</v>
      </c>
      <c r="C39" s="231">
        <v>0.41379655968650281</v>
      </c>
      <c r="D39" s="248">
        <v>0.42053569771117849</v>
      </c>
      <c r="E39" s="252">
        <v>0.1323</v>
      </c>
      <c r="F39" s="231">
        <v>0.38470000000000004</v>
      </c>
      <c r="G39" s="253">
        <v>0.48299999999999998</v>
      </c>
    </row>
    <row r="40" spans="1:7" x14ac:dyDescent="0.3">
      <c r="A40" s="236">
        <v>1933</v>
      </c>
      <c r="B40" s="247">
        <v>0.16509607410893476</v>
      </c>
      <c r="C40" s="231">
        <v>0.41372439714472875</v>
      </c>
      <c r="D40" s="248">
        <v>0.42117952874633652</v>
      </c>
      <c r="E40" s="252">
        <v>0.1333</v>
      </c>
      <c r="F40" s="231">
        <v>0.38690000000000002</v>
      </c>
      <c r="G40" s="253">
        <v>0.4798</v>
      </c>
    </row>
    <row r="41" spans="1:7" x14ac:dyDescent="0.3">
      <c r="A41" s="236">
        <v>1934</v>
      </c>
      <c r="B41" s="247">
        <v>0.16657342109631837</v>
      </c>
      <c r="C41" s="231">
        <v>0.41754667691930503</v>
      </c>
      <c r="D41" s="248">
        <v>0.41587990198437658</v>
      </c>
      <c r="E41" s="252">
        <v>0.13159999999999999</v>
      </c>
      <c r="F41" s="231">
        <v>0.37780000000000008</v>
      </c>
      <c r="G41" s="253">
        <v>0.49059999999999998</v>
      </c>
    </row>
    <row r="42" spans="1:7" x14ac:dyDescent="0.3">
      <c r="A42" s="236">
        <v>1935</v>
      </c>
      <c r="B42" s="247">
        <v>0.16741325005587862</v>
      </c>
      <c r="C42" s="231">
        <v>0.42014157840599309</v>
      </c>
      <c r="D42" s="248">
        <v>0.41244517153812837</v>
      </c>
      <c r="E42" s="252">
        <v>0.1384</v>
      </c>
      <c r="F42" s="231">
        <v>0.38060000000000005</v>
      </c>
      <c r="G42" s="253">
        <v>0.48099999999999998</v>
      </c>
    </row>
    <row r="43" spans="1:7" x14ac:dyDescent="0.3">
      <c r="A43" s="236">
        <v>1936</v>
      </c>
      <c r="B43" s="247">
        <v>0.1668820200561742</v>
      </c>
      <c r="C43" s="231">
        <v>0.41723188338468115</v>
      </c>
      <c r="D43" s="248">
        <v>0.4158860965591446</v>
      </c>
      <c r="E43" s="252">
        <v>0.13850000000000001</v>
      </c>
      <c r="F43" s="231">
        <v>0.37799999999999995</v>
      </c>
      <c r="G43" s="253">
        <v>0.48349999999999999</v>
      </c>
    </row>
    <row r="44" spans="1:7" x14ac:dyDescent="0.3">
      <c r="A44" s="236">
        <v>1937</v>
      </c>
      <c r="B44" s="247">
        <v>0.16886925886417259</v>
      </c>
      <c r="C44" s="231">
        <v>0.41263005871491021</v>
      </c>
      <c r="D44" s="248">
        <v>0.41850068242091726</v>
      </c>
      <c r="E44" s="252">
        <v>0.14119999999999999</v>
      </c>
      <c r="F44" s="231">
        <v>0.38419999999999999</v>
      </c>
      <c r="G44" s="253">
        <v>0.47460000000000002</v>
      </c>
    </row>
    <row r="45" spans="1:7" x14ac:dyDescent="0.3">
      <c r="A45" s="236">
        <v>1938</v>
      </c>
      <c r="B45" s="247">
        <v>0.16643523384374578</v>
      </c>
      <c r="C45" s="231">
        <v>0.40486851438059701</v>
      </c>
      <c r="D45" s="248">
        <v>0.42869625177565712</v>
      </c>
      <c r="E45" s="252">
        <v>0.14180000000000001</v>
      </c>
      <c r="F45" s="231">
        <v>0.38719999999999999</v>
      </c>
      <c r="G45" s="253">
        <v>0.47099999999999997</v>
      </c>
    </row>
    <row r="46" spans="1:7" x14ac:dyDescent="0.3">
      <c r="A46" s="236">
        <v>1939</v>
      </c>
      <c r="B46" s="247">
        <v>0.17156372673097567</v>
      </c>
      <c r="C46" s="231">
        <v>0.40634869503491022</v>
      </c>
      <c r="D46" s="248">
        <v>0.42208757823411414</v>
      </c>
      <c r="E46" s="252">
        <v>0.13789999999999999</v>
      </c>
      <c r="F46" s="231">
        <v>0.37629999999999997</v>
      </c>
      <c r="G46" s="253">
        <v>0.48580000000000001</v>
      </c>
    </row>
    <row r="47" spans="1:7" x14ac:dyDescent="0.3">
      <c r="A47" s="236">
        <v>1940</v>
      </c>
      <c r="B47" s="247">
        <v>0.17370483903200112</v>
      </c>
      <c r="C47" s="231">
        <v>0.41505849567342384</v>
      </c>
      <c r="D47" s="248">
        <v>0.41123666529457503</v>
      </c>
      <c r="E47" s="252">
        <v>0.13869999999999999</v>
      </c>
      <c r="F47" s="231">
        <v>0.37189999999999995</v>
      </c>
      <c r="G47" s="253">
        <v>0.4894</v>
      </c>
    </row>
    <row r="48" spans="1:7" x14ac:dyDescent="0.3">
      <c r="A48" s="236">
        <v>1941</v>
      </c>
      <c r="B48" s="247">
        <v>0.18556875902304257</v>
      </c>
      <c r="C48" s="231">
        <v>0.44231548892979045</v>
      </c>
      <c r="D48" s="248">
        <v>0.37211575204716701</v>
      </c>
      <c r="E48" s="252">
        <v>0.1454</v>
      </c>
      <c r="F48" s="231">
        <v>0.38480000000000003</v>
      </c>
      <c r="G48" s="253">
        <v>0.4698</v>
      </c>
    </row>
    <row r="49" spans="1:7" x14ac:dyDescent="0.3">
      <c r="A49" s="236">
        <v>1942</v>
      </c>
      <c r="B49" s="247">
        <v>0.19317485666554465</v>
      </c>
      <c r="C49" s="231">
        <v>0.4475414096292869</v>
      </c>
      <c r="D49" s="248">
        <v>0.35928373370516847</v>
      </c>
      <c r="E49" s="252">
        <v>0.15709999999999999</v>
      </c>
      <c r="F49" s="231">
        <v>0.41969999999999996</v>
      </c>
      <c r="G49" s="253">
        <v>0.42320000000000002</v>
      </c>
    </row>
    <row r="50" spans="1:7" x14ac:dyDescent="0.3">
      <c r="A50" s="236">
        <v>1943</v>
      </c>
      <c r="B50" s="247">
        <v>0.20251273202166553</v>
      </c>
      <c r="C50" s="231">
        <v>0.45371355381939638</v>
      </c>
      <c r="D50" s="248">
        <v>0.34377371415893815</v>
      </c>
      <c r="E50" s="252">
        <v>0.16800000000000001</v>
      </c>
      <c r="F50" s="231">
        <v>0.44339999999999991</v>
      </c>
      <c r="G50" s="253">
        <v>0.3886</v>
      </c>
    </row>
    <row r="51" spans="1:7" x14ac:dyDescent="0.3">
      <c r="A51" s="236">
        <v>1944</v>
      </c>
      <c r="B51" s="247">
        <v>0.20395688625082706</v>
      </c>
      <c r="C51" s="231">
        <v>0.4613479969960409</v>
      </c>
      <c r="D51" s="248">
        <v>0.33469511675313202</v>
      </c>
      <c r="E51" s="252">
        <v>0.17649999999999999</v>
      </c>
      <c r="F51" s="231">
        <v>0.46289999999999998</v>
      </c>
      <c r="G51" s="253">
        <v>0.36059999999999998</v>
      </c>
    </row>
    <row r="52" spans="1:7" x14ac:dyDescent="0.3">
      <c r="A52" s="236">
        <v>1945</v>
      </c>
      <c r="B52" s="247">
        <v>0.20388054310811532</v>
      </c>
      <c r="C52" s="231">
        <v>0.4609732841895392</v>
      </c>
      <c r="D52" s="248">
        <v>0.33514617270234548</v>
      </c>
      <c r="E52" s="252">
        <v>0.15820000000000001</v>
      </c>
      <c r="F52" s="231">
        <v>0.4889</v>
      </c>
      <c r="G52" s="253">
        <v>0.35289999999999999</v>
      </c>
    </row>
    <row r="53" spans="1:7" x14ac:dyDescent="0.3">
      <c r="A53" s="236">
        <v>1946</v>
      </c>
      <c r="B53" s="247">
        <v>0.19203627375663318</v>
      </c>
      <c r="C53" s="231">
        <v>0.45068392224454984</v>
      </c>
      <c r="D53" s="248">
        <v>0.35727980399881704</v>
      </c>
      <c r="E53" s="252">
        <v>0.17119999999999999</v>
      </c>
      <c r="F53" s="231">
        <v>0.45930000000000004</v>
      </c>
      <c r="G53" s="253">
        <v>0.3695</v>
      </c>
    </row>
    <row r="54" spans="1:7" x14ac:dyDescent="0.3">
      <c r="A54" s="236">
        <v>1947</v>
      </c>
      <c r="B54" s="247">
        <v>0.19408870429777289</v>
      </c>
      <c r="C54" s="231">
        <v>0.4590477595545327</v>
      </c>
      <c r="D54" s="248">
        <v>0.34686353614769433</v>
      </c>
      <c r="E54" s="252">
        <v>0.17280000000000001</v>
      </c>
      <c r="F54" s="231">
        <v>0.45839999999999997</v>
      </c>
      <c r="G54" s="253">
        <v>0.36880000000000002</v>
      </c>
    </row>
    <row r="55" spans="1:7" x14ac:dyDescent="0.3">
      <c r="A55" s="236">
        <v>1948</v>
      </c>
      <c r="B55" s="247">
        <v>0.19991634083779958</v>
      </c>
      <c r="C55" s="231">
        <v>0.46792852213048025</v>
      </c>
      <c r="D55" s="248">
        <v>0.33215513703172023</v>
      </c>
      <c r="E55" s="252">
        <v>0.1741</v>
      </c>
      <c r="F55" s="231">
        <v>0.43719999999999992</v>
      </c>
      <c r="G55" s="253">
        <v>0.38869999999999999</v>
      </c>
    </row>
    <row r="56" spans="1:7" x14ac:dyDescent="0.3">
      <c r="A56" s="236">
        <v>1949</v>
      </c>
      <c r="B56" s="247">
        <v>0.20806922707481593</v>
      </c>
      <c r="C56" s="231">
        <v>0.48029736518844046</v>
      </c>
      <c r="D56" s="248">
        <v>0.31163340773674364</v>
      </c>
      <c r="E56" s="252">
        <v>0.1709</v>
      </c>
      <c r="F56" s="231">
        <v>0.44570000000000004</v>
      </c>
      <c r="G56" s="253">
        <v>0.38340000000000002</v>
      </c>
    </row>
    <row r="57" spans="1:7" x14ac:dyDescent="0.3">
      <c r="A57" s="236">
        <v>1950</v>
      </c>
      <c r="B57" s="247">
        <v>0.20659292352985867</v>
      </c>
      <c r="C57" s="231">
        <v>0.47220733193386399</v>
      </c>
      <c r="D57" s="248">
        <v>0.32119974453627737</v>
      </c>
      <c r="E57" s="252">
        <v>0.17530000000000001</v>
      </c>
      <c r="F57" s="231">
        <v>0.43409999999999993</v>
      </c>
      <c r="G57" s="253">
        <v>0.3906</v>
      </c>
    </row>
    <row r="58" spans="1:7" x14ac:dyDescent="0.3">
      <c r="A58" s="236">
        <v>1951</v>
      </c>
      <c r="B58" s="247">
        <v>0.20400806236194052</v>
      </c>
      <c r="C58" s="231">
        <v>0.47334558553642764</v>
      </c>
      <c r="D58" s="248">
        <v>0.32264635210163184</v>
      </c>
      <c r="E58" s="252">
        <v>0.18379999999999999</v>
      </c>
      <c r="F58" s="231">
        <v>0.43700000000000006</v>
      </c>
      <c r="G58" s="253">
        <v>0.37919999999999998</v>
      </c>
    </row>
    <row r="59" spans="1:7" x14ac:dyDescent="0.3">
      <c r="A59" s="236">
        <v>1952</v>
      </c>
      <c r="B59" s="247">
        <v>0.20509633927236456</v>
      </c>
      <c r="C59" s="231">
        <v>0.47674312075922698</v>
      </c>
      <c r="D59" s="248">
        <v>0.31816053996840837</v>
      </c>
      <c r="E59" s="252">
        <v>0.1895</v>
      </c>
      <c r="F59" s="231">
        <v>0.44409999999999994</v>
      </c>
      <c r="G59" s="253">
        <v>0.3664</v>
      </c>
    </row>
    <row r="60" spans="1:7" x14ac:dyDescent="0.3">
      <c r="A60" s="236">
        <v>1953</v>
      </c>
      <c r="B60" s="247">
        <v>0.20767255038812343</v>
      </c>
      <c r="C60" s="231">
        <v>0.47594875188516134</v>
      </c>
      <c r="D60" s="248">
        <v>0.31637869772671523</v>
      </c>
      <c r="E60" s="252">
        <v>0.19289999999999999</v>
      </c>
      <c r="F60" s="231">
        <v>0.45040000000000002</v>
      </c>
      <c r="G60" s="253">
        <v>0.35670000000000002</v>
      </c>
    </row>
    <row r="61" spans="1:7" x14ac:dyDescent="0.3">
      <c r="A61" s="236">
        <v>1954</v>
      </c>
      <c r="B61" s="247">
        <v>0.20857452065766754</v>
      </c>
      <c r="C61" s="231">
        <v>0.48262121809325642</v>
      </c>
      <c r="D61" s="248">
        <v>0.30880426124907601</v>
      </c>
      <c r="E61" s="252">
        <v>0.18609999999999999</v>
      </c>
      <c r="F61" s="231">
        <v>0.4541</v>
      </c>
      <c r="G61" s="253">
        <v>0.35980000000000001</v>
      </c>
    </row>
    <row r="62" spans="1:7" x14ac:dyDescent="0.3">
      <c r="A62" s="236">
        <v>1955</v>
      </c>
      <c r="B62" s="247">
        <v>0.2049312631348488</v>
      </c>
      <c r="C62" s="231">
        <v>0.47704905473589998</v>
      </c>
      <c r="D62" s="248">
        <v>0.31801968212925125</v>
      </c>
      <c r="E62" s="252">
        <v>0.18770000000000001</v>
      </c>
      <c r="F62" s="231">
        <v>0.44500000000000006</v>
      </c>
      <c r="G62" s="253">
        <v>0.36730000000000002</v>
      </c>
    </row>
    <row r="63" spans="1:7" x14ac:dyDescent="0.3">
      <c r="A63" s="236">
        <v>1956</v>
      </c>
      <c r="B63" s="247">
        <v>0.20698415566904349</v>
      </c>
      <c r="C63" s="231">
        <v>0.48061607980836651</v>
      </c>
      <c r="D63" s="248">
        <v>0.31239976452258994</v>
      </c>
      <c r="E63" s="252">
        <v>0.19289999999999999</v>
      </c>
      <c r="F63" s="231">
        <v>0.44990000000000008</v>
      </c>
      <c r="G63" s="253">
        <v>0.35720000000000002</v>
      </c>
    </row>
    <row r="64" spans="1:7" x14ac:dyDescent="0.3">
      <c r="A64" s="236">
        <v>1957</v>
      </c>
      <c r="B64" s="247">
        <v>0.20448809744342883</v>
      </c>
      <c r="C64" s="231">
        <v>0.47667470294917019</v>
      </c>
      <c r="D64" s="248">
        <v>0.31883719960740098</v>
      </c>
      <c r="E64" s="252">
        <v>0.19220000000000001</v>
      </c>
      <c r="F64" s="231">
        <v>0.45109999999999995</v>
      </c>
      <c r="G64" s="253">
        <v>0.35670000000000002</v>
      </c>
    </row>
    <row r="65" spans="1:44" x14ac:dyDescent="0.3">
      <c r="A65" s="236">
        <v>1958</v>
      </c>
      <c r="B65" s="247">
        <v>0.20473349360606188</v>
      </c>
      <c r="C65" s="231">
        <v>0.47820816974338065</v>
      </c>
      <c r="D65" s="248">
        <v>0.31705833665055749</v>
      </c>
      <c r="E65" s="252">
        <v>0.18410000000000001</v>
      </c>
      <c r="F65" s="231">
        <v>0.46079999999999999</v>
      </c>
      <c r="G65" s="253">
        <v>0.35510000000000003</v>
      </c>
    </row>
    <row r="66" spans="1:44" x14ac:dyDescent="0.3">
      <c r="A66" s="236">
        <v>1959</v>
      </c>
      <c r="B66" s="247">
        <v>0.20217738262578006</v>
      </c>
      <c r="C66" s="231">
        <v>0.47220135070755326</v>
      </c>
      <c r="D66" s="248">
        <v>0.32562126666666663</v>
      </c>
      <c r="E66" s="252">
        <v>0.18190000000000001</v>
      </c>
      <c r="F66" s="231">
        <v>0.45850000000000007</v>
      </c>
      <c r="G66" s="253">
        <v>0.35959999999999998</v>
      </c>
    </row>
    <row r="67" spans="1:44" x14ac:dyDescent="0.3">
      <c r="A67" s="236">
        <v>1960</v>
      </c>
      <c r="B67" s="247">
        <v>0.19986498575850006</v>
      </c>
      <c r="C67" s="231">
        <v>0.46991755019508252</v>
      </c>
      <c r="D67" s="248">
        <v>0.33021746404641739</v>
      </c>
      <c r="E67" s="252">
        <v>0.1822</v>
      </c>
      <c r="F67" s="231">
        <v>0.46279999999999999</v>
      </c>
      <c r="G67" s="253">
        <v>0.35499999999999998</v>
      </c>
    </row>
    <row r="68" spans="1:44" x14ac:dyDescent="0.3">
      <c r="A68" s="236">
        <v>1961</v>
      </c>
      <c r="B68" s="247">
        <v>0.20047382987913781</v>
      </c>
      <c r="C68" s="231">
        <v>0.46802497032086227</v>
      </c>
      <c r="D68" s="248">
        <v>0.33150119979999998</v>
      </c>
      <c r="E68" s="252">
        <v>0.17680000000000001</v>
      </c>
      <c r="F68" s="231">
        <v>0.4670999999999999</v>
      </c>
      <c r="G68" s="253">
        <v>0.35610000000000003</v>
      </c>
    </row>
    <row r="69" spans="1:44" x14ac:dyDescent="0.3">
      <c r="A69" s="236">
        <v>1962</v>
      </c>
      <c r="B69" s="247">
        <v>0.2023849308551057</v>
      </c>
      <c r="C69" s="231">
        <v>0.47610666914489441</v>
      </c>
      <c r="D69" s="248">
        <v>0.32150839999999997</v>
      </c>
      <c r="E69" s="252">
        <v>0.19550000000000001</v>
      </c>
      <c r="F69" s="231">
        <v>0.44550000000000001</v>
      </c>
      <c r="G69" s="253">
        <v>0.35899999999999999</v>
      </c>
    </row>
    <row r="70" spans="1:44" x14ac:dyDescent="0.3">
      <c r="A70" s="236">
        <v>1963</v>
      </c>
      <c r="B70" s="247">
        <v>0.19815577065017809</v>
      </c>
      <c r="C70" s="231">
        <v>0.47878466268315523</v>
      </c>
      <c r="D70" s="248">
        <v>0.32305956666666669</v>
      </c>
      <c r="E70" s="252">
        <v>0.191</v>
      </c>
      <c r="F70" s="231">
        <v>0.44529999999999997</v>
      </c>
      <c r="G70" s="253">
        <v>0.36370000000000002</v>
      </c>
    </row>
    <row r="71" spans="1:44" x14ac:dyDescent="0.3">
      <c r="A71" s="236">
        <v>1964</v>
      </c>
      <c r="B71" s="247">
        <v>0.20164416253309175</v>
      </c>
      <c r="C71" s="231">
        <v>0.47386457080024164</v>
      </c>
      <c r="D71" s="248">
        <v>0.32449126666666667</v>
      </c>
      <c r="E71" s="252">
        <v>0.18679999999999999</v>
      </c>
      <c r="F71" s="231">
        <v>0.44510000000000005</v>
      </c>
      <c r="G71" s="253">
        <v>0.36809999999999998</v>
      </c>
    </row>
    <row r="72" spans="1:44" x14ac:dyDescent="0.3">
      <c r="A72" s="236">
        <v>1965</v>
      </c>
      <c r="B72" s="247">
        <v>0.19930372922055944</v>
      </c>
      <c r="C72" s="231">
        <v>0.48000478202944058</v>
      </c>
      <c r="D72" s="248">
        <v>0.32069148874999998</v>
      </c>
      <c r="E72" s="252">
        <v>0.19159999999999999</v>
      </c>
      <c r="F72" s="231">
        <v>0.44379999999999997</v>
      </c>
      <c r="G72" s="253">
        <v>0.36459999999999998</v>
      </c>
    </row>
    <row r="73" spans="1:44" x14ac:dyDescent="0.3">
      <c r="A73" s="236">
        <v>1966</v>
      </c>
      <c r="B73" s="247">
        <v>0.20001359072047417</v>
      </c>
      <c r="C73" s="231">
        <v>0.48168964261285907</v>
      </c>
      <c r="D73" s="248">
        <v>0.31829676666666668</v>
      </c>
      <c r="E73" s="252">
        <v>0.19600000000000001</v>
      </c>
      <c r="F73" s="231">
        <v>0.44260000000000005</v>
      </c>
      <c r="G73" s="253">
        <v>0.3614</v>
      </c>
    </row>
    <row r="74" spans="1:44" x14ac:dyDescent="0.3">
      <c r="A74" s="236">
        <v>1967</v>
      </c>
      <c r="B74" s="247">
        <v>0.19938556080864417</v>
      </c>
      <c r="C74" s="231">
        <v>0.48098410585802259</v>
      </c>
      <c r="D74" s="248">
        <v>0.31963033333333329</v>
      </c>
      <c r="E74" s="252">
        <v>0.20899999999999999</v>
      </c>
      <c r="F74" s="231">
        <v>0.44059999999999999</v>
      </c>
      <c r="G74" s="253">
        <v>0.35039999999999999</v>
      </c>
    </row>
    <row r="75" spans="1:44" x14ac:dyDescent="0.3">
      <c r="A75" s="236">
        <v>1968</v>
      </c>
      <c r="B75" s="247">
        <v>0.2051521222917545</v>
      </c>
      <c r="C75" s="231">
        <v>0.48423334008324548</v>
      </c>
      <c r="D75" s="248">
        <v>0.31061453762500002</v>
      </c>
      <c r="E75" s="252">
        <v>0.20680000000000001</v>
      </c>
      <c r="F75" s="231">
        <v>0.4405</v>
      </c>
      <c r="G75" s="253">
        <v>0.35270000000000001</v>
      </c>
    </row>
    <row r="76" spans="1:44" x14ac:dyDescent="0.3">
      <c r="A76" s="236">
        <v>1969</v>
      </c>
      <c r="B76" s="247">
        <v>0.20695671561310616</v>
      </c>
      <c r="C76" s="231">
        <v>0.48196271772022714</v>
      </c>
      <c r="D76" s="248">
        <v>0.31108056666666667</v>
      </c>
      <c r="E76" s="252">
        <v>0.21360000000000001</v>
      </c>
      <c r="F76" s="231">
        <v>0.44779999999999998</v>
      </c>
      <c r="G76" s="253">
        <v>0.33860000000000001</v>
      </c>
    </row>
    <row r="77" spans="1:44" s="241" customFormat="1" x14ac:dyDescent="0.3">
      <c r="A77" s="239">
        <v>1970</v>
      </c>
      <c r="B77" s="247">
        <v>0.21141342882428993</v>
      </c>
      <c r="C77" s="231">
        <v>0.48067813784237678</v>
      </c>
      <c r="D77" s="248">
        <v>0.30790843333333334</v>
      </c>
      <c r="E77" s="252">
        <v>0.21240000000000001</v>
      </c>
      <c r="F77" s="231">
        <v>0.45450000000000002</v>
      </c>
      <c r="G77" s="253">
        <v>0.33310000000000001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236">
        <v>1971</v>
      </c>
      <c r="B78" s="247">
        <v>0.21196154264447861</v>
      </c>
      <c r="C78" s="231">
        <v>0.48075779833052135</v>
      </c>
      <c r="D78" s="248">
        <v>0.30728065902500001</v>
      </c>
      <c r="E78" s="252">
        <v>0.2056</v>
      </c>
      <c r="F78" s="231">
        <v>0.4556</v>
      </c>
      <c r="G78" s="253">
        <v>0.33879999999999999</v>
      </c>
    </row>
    <row r="79" spans="1:44" x14ac:dyDescent="0.3">
      <c r="A79" s="236">
        <v>1972</v>
      </c>
      <c r="B79" s="247">
        <v>0.21746218427915198</v>
      </c>
      <c r="C79" s="231">
        <v>0.48110064905418137</v>
      </c>
      <c r="D79" s="248">
        <v>0.30143716666666664</v>
      </c>
      <c r="E79" s="252">
        <v>0.2036</v>
      </c>
      <c r="F79" s="231">
        <v>0.45469999999999999</v>
      </c>
      <c r="G79" s="253">
        <v>0.3417</v>
      </c>
    </row>
    <row r="80" spans="1:44" x14ac:dyDescent="0.3">
      <c r="A80" s="236">
        <v>1973</v>
      </c>
      <c r="B80" s="247">
        <v>0.21495728786717463</v>
      </c>
      <c r="C80" s="231">
        <v>0.48418337879949203</v>
      </c>
      <c r="D80" s="248">
        <v>0.30085933333333337</v>
      </c>
      <c r="E80" s="252">
        <v>0.2054</v>
      </c>
      <c r="F80" s="231">
        <v>0.45009999999999994</v>
      </c>
      <c r="G80" s="253">
        <v>0.34449999999999997</v>
      </c>
    </row>
    <row r="81" spans="1:7" x14ac:dyDescent="0.3">
      <c r="A81" s="236">
        <v>1974</v>
      </c>
      <c r="B81" s="247">
        <v>0.21585689384437898</v>
      </c>
      <c r="C81" s="231">
        <v>0.48238575210562096</v>
      </c>
      <c r="D81" s="248">
        <v>0.30175735405000004</v>
      </c>
      <c r="E81" s="252">
        <v>0.21010000000000001</v>
      </c>
      <c r="F81" s="231">
        <v>0.45529999999999998</v>
      </c>
      <c r="G81" s="253">
        <v>0.33460000000000001</v>
      </c>
    </row>
    <row r="82" spans="1:7" x14ac:dyDescent="0.3">
      <c r="A82" s="236">
        <v>1975</v>
      </c>
      <c r="B82" s="247">
        <v>0.2211277257441632</v>
      </c>
      <c r="C82" s="231">
        <v>0.48687480758917012</v>
      </c>
      <c r="D82" s="248">
        <v>0.29199746666666665</v>
      </c>
      <c r="E82" s="252">
        <v>0.20449999999999999</v>
      </c>
      <c r="F82" s="231">
        <v>0.45719999999999994</v>
      </c>
      <c r="G82" s="253">
        <v>0.33829999999999999</v>
      </c>
    </row>
    <row r="83" spans="1:7" x14ac:dyDescent="0.3">
      <c r="A83" s="236">
        <v>1976</v>
      </c>
      <c r="B83" s="247">
        <v>0.22428138220826174</v>
      </c>
      <c r="C83" s="231">
        <v>0.48793528445840495</v>
      </c>
      <c r="D83" s="248">
        <v>0.28778333333333334</v>
      </c>
      <c r="E83" s="252">
        <v>0.20549999999999999</v>
      </c>
      <c r="F83" s="231">
        <v>0.45689999999999997</v>
      </c>
      <c r="G83" s="253">
        <v>0.33760000000000001</v>
      </c>
    </row>
    <row r="84" spans="1:7" x14ac:dyDescent="0.3">
      <c r="A84" s="236">
        <v>1977</v>
      </c>
      <c r="B84" s="247">
        <v>0.22840225136569647</v>
      </c>
      <c r="C84" s="231">
        <v>0.47944064398430353</v>
      </c>
      <c r="D84" s="248">
        <v>0.29215710465</v>
      </c>
      <c r="E84" s="252">
        <v>0.20280000000000001</v>
      </c>
      <c r="F84" s="231">
        <v>0.4556</v>
      </c>
      <c r="G84" s="253">
        <v>0.34160000000000001</v>
      </c>
    </row>
    <row r="85" spans="1:7" x14ac:dyDescent="0.3">
      <c r="A85" s="236">
        <v>1978</v>
      </c>
      <c r="B85" s="247">
        <v>0.23852990955139747</v>
      </c>
      <c r="C85" s="231">
        <v>0.4866343571152692</v>
      </c>
      <c r="D85" s="248">
        <v>0.27483573333333328</v>
      </c>
      <c r="E85" s="252">
        <v>0.20230000000000001</v>
      </c>
      <c r="F85" s="231">
        <v>0.45889999999999997</v>
      </c>
      <c r="G85" s="253">
        <v>0.33879999999999999</v>
      </c>
    </row>
    <row r="86" spans="1:7" x14ac:dyDescent="0.3">
      <c r="A86" s="236">
        <v>1979</v>
      </c>
      <c r="B86" s="247">
        <v>0.24529054882016274</v>
      </c>
      <c r="C86" s="231">
        <v>0.47707458451317064</v>
      </c>
      <c r="D86" s="248">
        <v>0.27763486666666665</v>
      </c>
      <c r="E86" s="252">
        <v>0.2036</v>
      </c>
      <c r="F86" s="231">
        <v>0.45439999999999992</v>
      </c>
      <c r="G86" s="253">
        <v>0.34200000000000003</v>
      </c>
    </row>
    <row r="87" spans="1:7" x14ac:dyDescent="0.3">
      <c r="A87" s="236">
        <v>1980</v>
      </c>
      <c r="B87" s="247">
        <v>0.24159798292980314</v>
      </c>
      <c r="C87" s="231">
        <v>0.47417155100353026</v>
      </c>
      <c r="D87" s="248">
        <v>0.28423046606666663</v>
      </c>
      <c r="E87" s="252">
        <v>0.20080000000000001</v>
      </c>
      <c r="F87" s="231">
        <v>0.46150000000000002</v>
      </c>
      <c r="G87" s="253">
        <v>0.3377</v>
      </c>
    </row>
    <row r="88" spans="1:7" x14ac:dyDescent="0.3">
      <c r="A88" s="236">
        <v>1981</v>
      </c>
      <c r="B88" s="247">
        <v>0.24233073931277238</v>
      </c>
      <c r="C88" s="231">
        <v>0.4786546273538943</v>
      </c>
      <c r="D88" s="248">
        <v>0.27901463333333332</v>
      </c>
      <c r="E88" s="252">
        <v>0.19670000000000001</v>
      </c>
      <c r="F88" s="231">
        <v>0.46089999999999998</v>
      </c>
      <c r="G88" s="253">
        <v>0.34239999999999998</v>
      </c>
    </row>
    <row r="89" spans="1:7" x14ac:dyDescent="0.3">
      <c r="A89" s="236">
        <v>1982</v>
      </c>
      <c r="B89" s="247">
        <v>0.24389697516302455</v>
      </c>
      <c r="C89" s="231">
        <v>0.47959675817030878</v>
      </c>
      <c r="D89" s="248">
        <v>0.27650626666666667</v>
      </c>
      <c r="E89" s="252">
        <v>0.19109999999999999</v>
      </c>
      <c r="F89" s="231">
        <v>0.46390000000000003</v>
      </c>
      <c r="G89" s="253">
        <v>0.34499999999999997</v>
      </c>
    </row>
    <row r="90" spans="1:7" x14ac:dyDescent="0.3">
      <c r="A90" s="236">
        <v>1983</v>
      </c>
      <c r="B90" s="247">
        <v>0.23237680387985751</v>
      </c>
      <c r="C90" s="231">
        <v>0.47949253459514252</v>
      </c>
      <c r="D90" s="248">
        <v>0.288130661525</v>
      </c>
      <c r="E90" s="252">
        <v>0.1832</v>
      </c>
      <c r="F90" s="231">
        <v>0.46530000000000005</v>
      </c>
      <c r="G90" s="253">
        <v>0.35149999999999998</v>
      </c>
    </row>
    <row r="91" spans="1:7" x14ac:dyDescent="0.3">
      <c r="A91" s="236">
        <v>1984</v>
      </c>
      <c r="B91" s="247">
        <v>0.23584823466717594</v>
      </c>
      <c r="C91" s="231">
        <v>0.48139846533282404</v>
      </c>
      <c r="D91" s="248">
        <v>0.28275329999999999</v>
      </c>
      <c r="E91" s="252">
        <v>0.17960000000000001</v>
      </c>
      <c r="F91" s="231">
        <v>0.45660000000000001</v>
      </c>
      <c r="G91" s="253">
        <v>0.36380000000000001</v>
      </c>
    </row>
    <row r="92" spans="1:7" x14ac:dyDescent="0.3">
      <c r="A92" s="236">
        <v>1985</v>
      </c>
      <c r="B92" s="247">
        <v>0.23330890551356212</v>
      </c>
      <c r="C92" s="231">
        <v>0.48099732781977134</v>
      </c>
      <c r="D92" s="248">
        <v>0.28569376666666663</v>
      </c>
      <c r="E92" s="252">
        <v>0.1784</v>
      </c>
      <c r="F92" s="231">
        <v>0.45729999999999993</v>
      </c>
      <c r="G92" s="253">
        <v>0.36430000000000001</v>
      </c>
    </row>
    <row r="93" spans="1:7" x14ac:dyDescent="0.3">
      <c r="A93" s="236">
        <v>1986</v>
      </c>
      <c r="B93" s="247">
        <v>0.22819079796572594</v>
      </c>
      <c r="C93" s="231">
        <v>0.47424207723427403</v>
      </c>
      <c r="D93" s="248">
        <v>0.29756712480000003</v>
      </c>
      <c r="E93" s="252">
        <v>0.1767</v>
      </c>
      <c r="F93" s="231">
        <v>0.46170000000000011</v>
      </c>
      <c r="G93" s="253">
        <v>0.36159999999999998</v>
      </c>
    </row>
    <row r="94" spans="1:7" x14ac:dyDescent="0.3">
      <c r="A94" s="236">
        <v>1987</v>
      </c>
      <c r="B94" s="247">
        <v>0.22911844335690318</v>
      </c>
      <c r="C94" s="231">
        <v>0.47597508997643018</v>
      </c>
      <c r="D94" s="248">
        <v>0.29490646666666664</v>
      </c>
      <c r="E94" s="252">
        <v>0.17369999999999999</v>
      </c>
      <c r="F94" s="231">
        <v>0.45520000000000005</v>
      </c>
      <c r="G94" s="253">
        <v>0.37109999999999999</v>
      </c>
    </row>
    <row r="95" spans="1:7" x14ac:dyDescent="0.3">
      <c r="A95" s="236">
        <v>1988</v>
      </c>
      <c r="B95" s="247">
        <v>0.22477233561061913</v>
      </c>
      <c r="C95" s="231">
        <v>0.47498829772271411</v>
      </c>
      <c r="D95" s="248">
        <v>0.30023936666666667</v>
      </c>
      <c r="E95" s="252">
        <v>0.16889999999999999</v>
      </c>
      <c r="F95" s="231">
        <v>0.44309999999999999</v>
      </c>
      <c r="G95" s="253">
        <v>0.38800000000000001</v>
      </c>
    </row>
    <row r="96" spans="1:7" x14ac:dyDescent="0.3">
      <c r="A96" s="236">
        <v>1989</v>
      </c>
      <c r="B96" s="247">
        <v>0.21847345629321899</v>
      </c>
      <c r="C96" s="231">
        <v>0.46919763653178104</v>
      </c>
      <c r="D96" s="248">
        <v>0.312328907175</v>
      </c>
      <c r="E96" s="252">
        <v>0.16969999999999999</v>
      </c>
      <c r="F96" s="231">
        <v>0.44630000000000003</v>
      </c>
      <c r="G96" s="253">
        <v>0.38400000000000001</v>
      </c>
    </row>
    <row r="97" spans="1:7" x14ac:dyDescent="0.3">
      <c r="A97" s="236">
        <v>1990</v>
      </c>
      <c r="B97" s="247">
        <v>0.21835115154088308</v>
      </c>
      <c r="C97" s="231">
        <v>0.47259610295911686</v>
      </c>
      <c r="D97" s="248">
        <v>0.3090527455</v>
      </c>
      <c r="E97" s="252">
        <v>0.16880000000000001</v>
      </c>
      <c r="F97" s="231">
        <v>0.44740000000000008</v>
      </c>
      <c r="G97" s="253">
        <v>0.38379999999999997</v>
      </c>
    </row>
    <row r="98" spans="1:7" x14ac:dyDescent="0.3">
      <c r="A98" s="236">
        <v>1991</v>
      </c>
      <c r="B98" s="247">
        <v>0.2170988177163109</v>
      </c>
      <c r="C98" s="231">
        <v>0.4620973489503557</v>
      </c>
      <c r="D98" s="248">
        <v>0.32080383333333334</v>
      </c>
      <c r="E98" s="252">
        <v>0.1666</v>
      </c>
      <c r="F98" s="231">
        <v>0.45140000000000002</v>
      </c>
      <c r="G98" s="253">
        <v>0.38200000000000001</v>
      </c>
    </row>
    <row r="99" spans="1:7" x14ac:dyDescent="0.3">
      <c r="A99" s="236">
        <v>1992</v>
      </c>
      <c r="B99" s="247">
        <v>0.21609826011897912</v>
      </c>
      <c r="C99" s="231">
        <v>0.46466294130602082</v>
      </c>
      <c r="D99" s="248">
        <v>0.31923879857500004</v>
      </c>
      <c r="E99" s="252">
        <v>0.15939999999999999</v>
      </c>
      <c r="F99" s="231">
        <v>0.44799999999999995</v>
      </c>
      <c r="G99" s="253">
        <v>0.3926</v>
      </c>
    </row>
    <row r="100" spans="1:7" x14ac:dyDescent="0.3">
      <c r="A100" s="236">
        <v>1993</v>
      </c>
      <c r="B100" s="247">
        <v>0.21279837540517463</v>
      </c>
      <c r="C100" s="231">
        <v>0.46855649126149201</v>
      </c>
      <c r="D100" s="248">
        <v>0.31864513333333333</v>
      </c>
      <c r="E100" s="252">
        <v>0.16059999999999999</v>
      </c>
      <c r="F100" s="231">
        <v>0.45020000000000004</v>
      </c>
      <c r="G100" s="253">
        <v>0.38919999999999999</v>
      </c>
    </row>
    <row r="101" spans="1:7" x14ac:dyDescent="0.3">
      <c r="A101" s="236">
        <v>1994</v>
      </c>
      <c r="B101" s="247">
        <v>0.20962173233773257</v>
      </c>
      <c r="C101" s="231">
        <v>0.46629543432893411</v>
      </c>
      <c r="D101" s="248">
        <v>0.32408283333333332</v>
      </c>
      <c r="E101" s="252">
        <v>0.16070000000000001</v>
      </c>
      <c r="F101" s="231">
        <v>0.44980000000000003</v>
      </c>
      <c r="G101" s="253">
        <v>0.38950000000000001</v>
      </c>
    </row>
    <row r="102" spans="1:7" x14ac:dyDescent="0.3">
      <c r="A102" s="236">
        <v>1995</v>
      </c>
      <c r="B102" s="247">
        <v>0.20814864756674964</v>
      </c>
      <c r="C102" s="231">
        <v>0.4726286677582503</v>
      </c>
      <c r="D102" s="248">
        <v>0.31922268467500003</v>
      </c>
      <c r="E102" s="252">
        <v>0.15679999999999999</v>
      </c>
      <c r="F102" s="231">
        <v>0.44580000000000003</v>
      </c>
      <c r="G102" s="253">
        <v>0.39739999999999998</v>
      </c>
    </row>
    <row r="103" spans="1:7" x14ac:dyDescent="0.3">
      <c r="A103" s="236">
        <v>1996</v>
      </c>
      <c r="B103" s="247">
        <v>0.21091335824445223</v>
      </c>
      <c r="C103" s="231">
        <v>0.45979217508888115</v>
      </c>
      <c r="D103" s="248">
        <v>0.32929446666666667</v>
      </c>
      <c r="E103" s="252">
        <v>0.1542</v>
      </c>
      <c r="F103" s="231">
        <v>0.43919999999999992</v>
      </c>
      <c r="G103" s="253">
        <v>0.40660000000000002</v>
      </c>
    </row>
    <row r="104" spans="1:7" x14ac:dyDescent="0.3">
      <c r="A104" s="236">
        <v>1997</v>
      </c>
      <c r="B104" s="247">
        <v>0.20998080450437881</v>
      </c>
      <c r="C104" s="231">
        <v>0.45814766216228786</v>
      </c>
      <c r="D104" s="248">
        <v>0.33187153333333336</v>
      </c>
      <c r="E104" s="252">
        <v>0.15210000000000001</v>
      </c>
      <c r="F104" s="231">
        <v>0.43440000000000001</v>
      </c>
      <c r="G104" s="253">
        <v>0.41349999999999998</v>
      </c>
    </row>
    <row r="105" spans="1:7" x14ac:dyDescent="0.3">
      <c r="A105" s="236">
        <v>1998</v>
      </c>
      <c r="B105" s="247">
        <v>0.20873260833313578</v>
      </c>
      <c r="C105" s="231">
        <v>0.45117911589186421</v>
      </c>
      <c r="D105" s="248">
        <v>0.340088275775</v>
      </c>
      <c r="E105" s="252">
        <v>0.15240000000000001</v>
      </c>
      <c r="F105" s="231">
        <v>0.42990000000000006</v>
      </c>
      <c r="G105" s="253">
        <v>0.41770000000000002</v>
      </c>
    </row>
    <row r="106" spans="1:7" x14ac:dyDescent="0.3">
      <c r="A106" s="236">
        <v>1999</v>
      </c>
      <c r="B106" s="247">
        <v>0.20855257546769362</v>
      </c>
      <c r="C106" s="231">
        <v>0.44836314449897302</v>
      </c>
      <c r="D106" s="248">
        <v>0.34308428003333336</v>
      </c>
      <c r="E106" s="252">
        <v>0.15179999999999999</v>
      </c>
      <c r="F106" s="231">
        <v>0.42739999999999995</v>
      </c>
      <c r="G106" s="253">
        <v>0.42080000000000001</v>
      </c>
    </row>
    <row r="107" spans="1:7" x14ac:dyDescent="0.3">
      <c r="A107" s="236">
        <v>2000</v>
      </c>
      <c r="B107" s="247">
        <v>0.21030061746398426</v>
      </c>
      <c r="C107" s="231">
        <v>0.44362810290268234</v>
      </c>
      <c r="D107" s="248">
        <v>0.34607127963333334</v>
      </c>
      <c r="E107" s="252">
        <v>0.1507</v>
      </c>
      <c r="F107" s="231">
        <v>0.4229</v>
      </c>
      <c r="G107" s="253">
        <v>0.4264</v>
      </c>
    </row>
    <row r="108" spans="1:7" x14ac:dyDescent="0.3">
      <c r="A108" s="236">
        <v>2001</v>
      </c>
      <c r="B108" s="247">
        <v>0.21052901938112217</v>
      </c>
      <c r="C108" s="231">
        <v>0.4418735071438778</v>
      </c>
      <c r="D108" s="248">
        <v>0.34759747347499997</v>
      </c>
      <c r="E108" s="252">
        <v>0.1532</v>
      </c>
      <c r="F108" s="231">
        <v>0.42890000000000006</v>
      </c>
      <c r="G108" s="253">
        <v>0.41789999999999999</v>
      </c>
    </row>
    <row r="109" spans="1:7" x14ac:dyDescent="0.3">
      <c r="A109" s="236">
        <v>2002</v>
      </c>
      <c r="B109" s="247">
        <v>0.21461016304483252</v>
      </c>
      <c r="C109" s="231">
        <v>0.44060452798016747</v>
      </c>
      <c r="D109" s="248">
        <v>0.34478530897500004</v>
      </c>
      <c r="E109" s="252">
        <v>0.15379999999999999</v>
      </c>
      <c r="F109" s="231">
        <v>0.43250000000000005</v>
      </c>
      <c r="G109" s="253">
        <v>0.41370000000000001</v>
      </c>
    </row>
    <row r="110" spans="1:7" x14ac:dyDescent="0.3">
      <c r="A110" s="236">
        <v>2003</v>
      </c>
      <c r="B110" s="247">
        <v>0.21551047727968331</v>
      </c>
      <c r="C110" s="231">
        <v>0.43974831654531665</v>
      </c>
      <c r="D110" s="248">
        <v>0.34474120617500004</v>
      </c>
      <c r="E110" s="252">
        <v>0.15110000000000001</v>
      </c>
      <c r="F110" s="231">
        <v>0.43429999999999991</v>
      </c>
      <c r="G110" s="253">
        <v>0.41460000000000002</v>
      </c>
    </row>
    <row r="111" spans="1:7" x14ac:dyDescent="0.3">
      <c r="A111" s="236">
        <v>2004</v>
      </c>
      <c r="B111" s="247">
        <v>0.21398552141035002</v>
      </c>
      <c r="C111" s="231">
        <v>0.43955957918964994</v>
      </c>
      <c r="D111" s="248">
        <v>0.34645489940000002</v>
      </c>
      <c r="E111" s="252">
        <v>0.1482</v>
      </c>
      <c r="F111" s="231">
        <v>0.42970000000000008</v>
      </c>
      <c r="G111" s="253">
        <v>0.42209999999999998</v>
      </c>
    </row>
    <row r="112" spans="1:7" x14ac:dyDescent="0.3">
      <c r="A112" s="236">
        <v>2005</v>
      </c>
      <c r="B112" s="247">
        <v>0.21098032818789506</v>
      </c>
      <c r="C112" s="231">
        <v>0.43084214278710498</v>
      </c>
      <c r="D112" s="248">
        <v>0.358177529025</v>
      </c>
      <c r="E112" s="252">
        <v>0.14410000000000001</v>
      </c>
      <c r="F112" s="231">
        <v>0.42359999999999998</v>
      </c>
      <c r="G112" s="253">
        <v>0.43230000000000002</v>
      </c>
    </row>
    <row r="113" spans="1:7" x14ac:dyDescent="0.3">
      <c r="A113" s="236">
        <v>2006</v>
      </c>
      <c r="B113" s="247">
        <v>0.21110994505666156</v>
      </c>
      <c r="C113" s="231">
        <v>0.42827494741833849</v>
      </c>
      <c r="D113" s="248">
        <v>0.36061510752499998</v>
      </c>
      <c r="E113" s="252">
        <v>0.14130000000000001</v>
      </c>
      <c r="F113" s="231">
        <v>0.41810000000000003</v>
      </c>
      <c r="G113" s="253">
        <v>0.44059999999999999</v>
      </c>
    </row>
    <row r="114" spans="1:7" x14ac:dyDescent="0.3">
      <c r="A114" s="236">
        <v>2007</v>
      </c>
      <c r="B114" s="247">
        <v>0.20896615922738601</v>
      </c>
      <c r="C114" s="231">
        <v>0.42170253842261396</v>
      </c>
      <c r="D114" s="248">
        <v>0.36933130235</v>
      </c>
      <c r="E114" s="252">
        <v>0.14349999999999999</v>
      </c>
      <c r="F114" s="231">
        <v>0.41650000000000009</v>
      </c>
      <c r="G114" s="253">
        <v>0.44</v>
      </c>
    </row>
    <row r="115" spans="1:7" x14ac:dyDescent="0.3">
      <c r="A115" s="236">
        <v>2008</v>
      </c>
      <c r="B115" s="247">
        <v>0.21207223620014695</v>
      </c>
      <c r="C115" s="231">
        <v>0.42415503184985315</v>
      </c>
      <c r="D115" s="248">
        <v>0.36377273194999998</v>
      </c>
      <c r="E115" s="252">
        <v>0.1431</v>
      </c>
      <c r="F115" s="231">
        <v>0.42090000000000005</v>
      </c>
      <c r="G115" s="253">
        <v>0.436</v>
      </c>
    </row>
    <row r="116" spans="1:7" x14ac:dyDescent="0.3">
      <c r="A116" s="236">
        <v>2009</v>
      </c>
      <c r="B116" s="247">
        <v>0.2153694121447243</v>
      </c>
      <c r="C116" s="231">
        <v>0.42575297915527566</v>
      </c>
      <c r="D116" s="248">
        <v>0.35887760870000002</v>
      </c>
      <c r="E116" s="252">
        <v>0.14249999999999999</v>
      </c>
      <c r="F116" s="231">
        <v>0.43340000000000012</v>
      </c>
      <c r="G116" s="253">
        <v>0.42409999999999998</v>
      </c>
    </row>
    <row r="117" spans="1:7" x14ac:dyDescent="0.3">
      <c r="A117" s="236">
        <v>2010</v>
      </c>
      <c r="B117" s="247">
        <v>0.21377271942814641</v>
      </c>
      <c r="C117" s="231">
        <v>0.43276624407185355</v>
      </c>
      <c r="D117" s="248">
        <v>0.35346103650000005</v>
      </c>
      <c r="E117" s="252">
        <v>0.13850000000000001</v>
      </c>
      <c r="F117" s="231">
        <v>0.42459999999999992</v>
      </c>
      <c r="G117" s="253">
        <v>0.43690000000000001</v>
      </c>
    </row>
    <row r="118" spans="1:7" x14ac:dyDescent="0.3">
      <c r="A118" s="236">
        <v>2011</v>
      </c>
      <c r="B118" s="247">
        <v>0.21220851230751778</v>
      </c>
      <c r="C118" s="231">
        <v>0.43114561451748223</v>
      </c>
      <c r="D118" s="248">
        <v>0.35664587317500002</v>
      </c>
      <c r="E118" s="252">
        <v>0.1346</v>
      </c>
      <c r="F118" s="231">
        <v>0.42229999999999995</v>
      </c>
      <c r="G118" s="253">
        <v>0.44309999999999999</v>
      </c>
    </row>
    <row r="119" spans="1:7" x14ac:dyDescent="0.3">
      <c r="A119" s="236">
        <v>2012</v>
      </c>
      <c r="B119" s="247">
        <v>0.21472753086039198</v>
      </c>
      <c r="C119" s="231">
        <v>0.43214517621460802</v>
      </c>
      <c r="D119" s="248">
        <v>0.353127292925</v>
      </c>
      <c r="E119" s="252">
        <v>0.1321</v>
      </c>
      <c r="F119" s="231">
        <v>0.41370000000000007</v>
      </c>
      <c r="G119" s="253">
        <v>0.45419999999999999</v>
      </c>
    </row>
    <row r="120" spans="1:7" x14ac:dyDescent="0.3">
      <c r="A120" s="236">
        <v>2013</v>
      </c>
      <c r="B120" s="247">
        <v>0.21255401810580729</v>
      </c>
      <c r="C120" s="231">
        <v>0.42522410484419271</v>
      </c>
      <c r="D120" s="248">
        <v>0.36222187704999997</v>
      </c>
      <c r="E120" s="252">
        <v>0.1343</v>
      </c>
      <c r="F120" s="231">
        <v>0.41700000000000004</v>
      </c>
      <c r="G120" s="253">
        <v>0.44869999999999999</v>
      </c>
    </row>
    <row r="121" spans="1:7" ht="15" thickBot="1" x14ac:dyDescent="0.35">
      <c r="A121" s="240">
        <v>2014</v>
      </c>
      <c r="B121" s="247">
        <v>0.21409864264237846</v>
      </c>
      <c r="C121" s="231">
        <v>0.42775940097012155</v>
      </c>
      <c r="D121" s="248">
        <v>0.35814195638750002</v>
      </c>
      <c r="E121" s="252">
        <v>0.13150000000000001</v>
      </c>
      <c r="F121" s="231">
        <v>0.41349999999999992</v>
      </c>
      <c r="G121" s="253">
        <v>0.45500000000000002</v>
      </c>
    </row>
    <row r="122" spans="1:7" x14ac:dyDescent="0.3">
      <c r="A122" s="237">
        <v>2015</v>
      </c>
      <c r="B122" s="247">
        <v>0.21338311180318625</v>
      </c>
      <c r="C122" s="231">
        <v>0.42632980272806376</v>
      </c>
      <c r="D122" s="248">
        <v>0.36028708546874999</v>
      </c>
      <c r="E122" s="252">
        <v>0.13189999999999999</v>
      </c>
      <c r="F122" s="231">
        <v>0.41279999999999994</v>
      </c>
      <c r="G122" s="253">
        <v>0.45529999999999998</v>
      </c>
    </row>
    <row r="123" spans="1:7" x14ac:dyDescent="0.3">
      <c r="A123" s="237">
        <v>2016</v>
      </c>
      <c r="B123" s="247">
        <v>0.21173869489101488</v>
      </c>
      <c r="C123" s="231">
        <v>0.42304433214023512</v>
      </c>
      <c r="D123" s="248">
        <v>0.36521697296875005</v>
      </c>
      <c r="E123" s="252">
        <v>0.1308</v>
      </c>
      <c r="F123" s="231">
        <v>0.4161999999999999</v>
      </c>
      <c r="G123" s="253">
        <v>0.45300000000000001</v>
      </c>
    </row>
    <row r="124" spans="1:7" x14ac:dyDescent="0.3">
      <c r="A124" s="237">
        <v>2017</v>
      </c>
      <c r="B124" s="247">
        <v>0.21307348311219318</v>
      </c>
      <c r="C124" s="231">
        <v>0.42571117861280672</v>
      </c>
      <c r="D124" s="248">
        <v>0.36121533827500002</v>
      </c>
      <c r="E124" s="252">
        <v>0.1358</v>
      </c>
      <c r="F124" s="231">
        <v>0.41190000000000004</v>
      </c>
      <c r="G124" s="253">
        <v>0.45229999999999998</v>
      </c>
    </row>
    <row r="125" spans="1:7" x14ac:dyDescent="0.3">
      <c r="A125" s="237">
        <v>2018</v>
      </c>
      <c r="B125" s="247">
        <v>0.21273176326879806</v>
      </c>
      <c r="C125" s="231">
        <v>0.42502843782703514</v>
      </c>
      <c r="D125" s="248">
        <v>0.36223979890416674</v>
      </c>
      <c r="E125" s="252">
        <v>0.1348</v>
      </c>
      <c r="F125" s="231">
        <v>0.41009999999999991</v>
      </c>
      <c r="G125" s="253">
        <v>0.4551</v>
      </c>
    </row>
    <row r="126" spans="1:7" x14ac:dyDescent="0.3">
      <c r="A126" s="237">
        <v>2019</v>
      </c>
      <c r="B126" s="247">
        <v>0.21273176326879806</v>
      </c>
      <c r="C126" s="231">
        <v>0.42502843782703514</v>
      </c>
      <c r="D126" s="248">
        <v>0.36223979890416674</v>
      </c>
      <c r="E126" s="252">
        <v>0.13519999999999999</v>
      </c>
      <c r="F126" s="231">
        <v>0.4113</v>
      </c>
      <c r="G126" s="253">
        <v>0.45350000000000001</v>
      </c>
    </row>
    <row r="127" spans="1:7" ht="15" thickBot="1" x14ac:dyDescent="0.35">
      <c r="A127" s="238">
        <v>2020</v>
      </c>
      <c r="B127" s="249">
        <v>0.21273176326879806</v>
      </c>
      <c r="C127" s="250">
        <v>0.42502843782703514</v>
      </c>
      <c r="D127" s="251">
        <v>0.36223979890416674</v>
      </c>
      <c r="E127" s="254">
        <v>0.13220000000000001</v>
      </c>
      <c r="F127" s="250">
        <v>0.4093</v>
      </c>
      <c r="G127" s="255">
        <v>0.45850000000000002</v>
      </c>
    </row>
    <row r="128" spans="1:7" ht="15" thickTop="1" x14ac:dyDescent="0.3">
      <c r="A128" s="235"/>
      <c r="B128" s="72"/>
      <c r="C128" s="72"/>
      <c r="D128" s="72"/>
      <c r="E128" s="72"/>
      <c r="F128" s="72"/>
      <c r="G128" s="72"/>
    </row>
    <row r="129" spans="1:7" x14ac:dyDescent="0.3">
      <c r="A129" s="235"/>
      <c r="B129" s="72"/>
      <c r="C129" s="72"/>
      <c r="D129" s="72"/>
      <c r="E129" s="72"/>
      <c r="F129" s="72"/>
      <c r="G129" s="72"/>
    </row>
    <row r="130" spans="1:7" x14ac:dyDescent="0.3">
      <c r="A130" s="235"/>
      <c r="B130" s="72"/>
      <c r="C130" s="72"/>
      <c r="D130" s="72"/>
      <c r="E130" s="72"/>
      <c r="F130" s="72"/>
      <c r="G130" s="72"/>
    </row>
    <row r="131" spans="1:7" x14ac:dyDescent="0.3">
      <c r="A131" s="235"/>
      <c r="B131" s="72"/>
      <c r="C131" s="72"/>
      <c r="D131" s="72"/>
      <c r="E131" s="72"/>
      <c r="F131" s="72"/>
      <c r="G131" s="72"/>
    </row>
    <row r="132" spans="1:7" x14ac:dyDescent="0.3">
      <c r="A132" s="235"/>
      <c r="B132" s="72"/>
      <c r="C132" s="72"/>
      <c r="D132" s="72"/>
      <c r="E132" s="72"/>
      <c r="F132" s="72"/>
      <c r="G132" s="72"/>
    </row>
    <row r="133" spans="1:7" x14ac:dyDescent="0.3">
      <c r="A133" s="235"/>
      <c r="B133" s="72"/>
      <c r="C133" s="72"/>
      <c r="D133" s="72"/>
      <c r="E133" s="72"/>
      <c r="F133" s="72"/>
      <c r="G133" s="72"/>
    </row>
    <row r="134" spans="1:7" x14ac:dyDescent="0.3">
      <c r="A134" s="235"/>
      <c r="B134" s="72"/>
      <c r="C134" s="72"/>
      <c r="D134" s="72"/>
      <c r="E134" s="72"/>
      <c r="F134" s="72"/>
      <c r="G134" s="72"/>
    </row>
    <row r="135" spans="1:7" x14ac:dyDescent="0.3">
      <c r="A135" s="235"/>
      <c r="B135" s="72"/>
      <c r="C135" s="72"/>
      <c r="D135" s="72"/>
      <c r="E135" s="72"/>
      <c r="F135" s="72"/>
      <c r="G135" s="72"/>
    </row>
    <row r="136" spans="1:7" x14ac:dyDescent="0.3">
      <c r="A136" s="235"/>
      <c r="B136" s="72"/>
      <c r="C136" s="72"/>
      <c r="D136" s="72"/>
      <c r="E136" s="72"/>
      <c r="F136" s="72"/>
      <c r="G136" s="72"/>
    </row>
    <row r="137" spans="1:7" x14ac:dyDescent="0.3">
      <c r="A137" s="235"/>
      <c r="B137" s="72"/>
      <c r="C137" s="72"/>
      <c r="D137" s="72"/>
      <c r="E137" s="72"/>
      <c r="F137" s="72"/>
      <c r="G137" s="72"/>
    </row>
    <row r="138" spans="1:7" x14ac:dyDescent="0.3">
      <c r="A138" s="235"/>
      <c r="B138" s="72"/>
      <c r="C138" s="72"/>
      <c r="D138" s="72"/>
      <c r="E138" s="72"/>
      <c r="F138" s="72"/>
      <c r="G138" s="72"/>
    </row>
    <row r="139" spans="1:7" x14ac:dyDescent="0.3">
      <c r="A139" s="235"/>
      <c r="B139" s="72"/>
      <c r="C139" s="72"/>
      <c r="D139" s="72"/>
      <c r="E139" s="72"/>
      <c r="F139" s="72"/>
      <c r="G139" s="72"/>
    </row>
    <row r="140" spans="1:7" x14ac:dyDescent="0.3">
      <c r="A140" s="235"/>
      <c r="B140" s="72"/>
      <c r="C140" s="72"/>
      <c r="D140" s="72"/>
      <c r="E140" s="72"/>
      <c r="F140" s="72"/>
      <c r="G140" s="72"/>
    </row>
    <row r="141" spans="1:7" x14ac:dyDescent="0.3">
      <c r="A141" s="235"/>
      <c r="B141" s="72"/>
      <c r="C141" s="72"/>
      <c r="D141" s="72"/>
      <c r="E141" s="72"/>
      <c r="F141" s="72"/>
      <c r="G141" s="72"/>
    </row>
    <row r="142" spans="1:7" x14ac:dyDescent="0.3">
      <c r="A142" s="235"/>
      <c r="B142" s="72"/>
      <c r="C142" s="72"/>
      <c r="D142" s="72"/>
      <c r="E142" s="72"/>
      <c r="F142" s="72"/>
      <c r="G142" s="72"/>
    </row>
    <row r="143" spans="1:7" x14ac:dyDescent="0.3">
      <c r="A143" s="235"/>
      <c r="B143" s="72"/>
      <c r="C143" s="72"/>
      <c r="D143" s="72"/>
      <c r="E143" s="72"/>
      <c r="F143" s="72"/>
      <c r="G143" s="72"/>
    </row>
    <row r="144" spans="1:7" x14ac:dyDescent="0.3">
      <c r="A144" s="235"/>
      <c r="B144" s="72"/>
      <c r="C144" s="72"/>
      <c r="D144" s="72"/>
      <c r="E144" s="72"/>
      <c r="F144" s="72"/>
      <c r="G144" s="72"/>
    </row>
    <row r="145" spans="1:7" x14ac:dyDescent="0.3">
      <c r="A145" s="235"/>
      <c r="B145" s="72"/>
      <c r="C145" s="72"/>
      <c r="D145" s="72"/>
      <c r="E145" s="72"/>
      <c r="F145" s="72"/>
      <c r="G145" s="72"/>
    </row>
    <row r="146" spans="1:7" x14ac:dyDescent="0.3">
      <c r="A146" s="235"/>
      <c r="B146" s="72"/>
      <c r="C146" s="72"/>
      <c r="D146" s="72"/>
      <c r="E146" s="72"/>
      <c r="F146" s="72"/>
      <c r="G146" s="72"/>
    </row>
    <row r="147" spans="1:7" x14ac:dyDescent="0.3">
      <c r="A147" s="235"/>
      <c r="B147" s="72"/>
      <c r="C147" s="72"/>
      <c r="D147" s="72"/>
      <c r="E147" s="72"/>
      <c r="F147" s="72"/>
      <c r="G147" s="72"/>
    </row>
    <row r="148" spans="1:7" x14ac:dyDescent="0.3">
      <c r="A148" s="235"/>
      <c r="B148" s="72"/>
      <c r="C148" s="72"/>
      <c r="D148" s="72"/>
      <c r="E148" s="72"/>
      <c r="F148" s="72"/>
      <c r="G148" s="72"/>
    </row>
    <row r="149" spans="1:7" x14ac:dyDescent="0.3">
      <c r="A149" s="235"/>
      <c r="B149" s="72"/>
      <c r="C149" s="72"/>
      <c r="D149" s="72"/>
      <c r="E149" s="72"/>
      <c r="F149" s="72"/>
      <c r="G149" s="72"/>
    </row>
    <row r="150" spans="1:7" x14ac:dyDescent="0.3">
      <c r="A150" s="235"/>
      <c r="B150" s="72"/>
      <c r="C150" s="72"/>
      <c r="D150" s="72"/>
      <c r="E150" s="72"/>
      <c r="F150" s="72"/>
      <c r="G150" s="72"/>
    </row>
    <row r="151" spans="1:7" x14ac:dyDescent="0.3">
      <c r="A151" s="235"/>
      <c r="B151" s="72"/>
      <c r="C151" s="72"/>
      <c r="D151" s="72"/>
      <c r="E151" s="72"/>
      <c r="F151" s="72"/>
      <c r="G151" s="72"/>
    </row>
    <row r="152" spans="1:7" x14ac:dyDescent="0.3">
      <c r="A152" s="235"/>
      <c r="B152" s="72"/>
      <c r="C152" s="72"/>
      <c r="D152" s="72"/>
      <c r="E152" s="72"/>
      <c r="F152" s="72"/>
      <c r="G152" s="72"/>
    </row>
    <row r="153" spans="1:7" x14ac:dyDescent="0.3">
      <c r="A153" s="235"/>
      <c r="B153" s="72"/>
      <c r="C153" s="72"/>
      <c r="D153" s="72"/>
      <c r="E153" s="72"/>
      <c r="F153" s="72"/>
      <c r="G153" s="72"/>
    </row>
    <row r="154" spans="1:7" x14ac:dyDescent="0.3">
      <c r="A154" s="235"/>
      <c r="B154" s="72"/>
      <c r="C154" s="72"/>
      <c r="D154" s="72"/>
      <c r="E154" s="72"/>
      <c r="F154" s="72"/>
      <c r="G154" s="72"/>
    </row>
    <row r="155" spans="1:7" x14ac:dyDescent="0.3">
      <c r="A155" s="235"/>
      <c r="B155" s="72"/>
      <c r="C155" s="72"/>
      <c r="D155" s="72"/>
      <c r="E155" s="72"/>
      <c r="F155" s="72"/>
      <c r="G155" s="72"/>
    </row>
    <row r="156" spans="1:7" x14ac:dyDescent="0.3">
      <c r="A156" s="235"/>
      <c r="B156" s="72"/>
      <c r="C156" s="72"/>
      <c r="D156" s="72"/>
      <c r="E156" s="72"/>
      <c r="F156" s="72"/>
      <c r="G156" s="72"/>
    </row>
    <row r="157" spans="1:7" x14ac:dyDescent="0.3">
      <c r="A157" s="235"/>
      <c r="B157" s="72"/>
      <c r="C157" s="72"/>
      <c r="D157" s="72"/>
      <c r="E157" s="72"/>
      <c r="F157" s="72"/>
      <c r="G157" s="72"/>
    </row>
    <row r="158" spans="1:7" x14ac:dyDescent="0.3">
      <c r="A158" s="235"/>
      <c r="B158" s="72"/>
      <c r="C158" s="72"/>
      <c r="D158" s="72"/>
      <c r="E158" s="72"/>
      <c r="F158" s="72"/>
      <c r="G158" s="72"/>
    </row>
    <row r="159" spans="1:7" x14ac:dyDescent="0.3">
      <c r="A159" s="235"/>
      <c r="B159" s="72"/>
      <c r="C159" s="72"/>
      <c r="D159" s="72"/>
      <c r="E159" s="72"/>
      <c r="F159" s="72"/>
      <c r="G159" s="72"/>
    </row>
    <row r="160" spans="1:7" x14ac:dyDescent="0.3">
      <c r="A160" s="235"/>
      <c r="B160" s="72"/>
      <c r="C160" s="72"/>
      <c r="D160" s="72"/>
      <c r="E160" s="72"/>
      <c r="F160" s="72"/>
      <c r="G160" s="72"/>
    </row>
    <row r="161" spans="1:7" x14ac:dyDescent="0.3">
      <c r="A161" s="235"/>
      <c r="B161" s="72"/>
      <c r="C161" s="72"/>
      <c r="D161" s="72"/>
      <c r="E161" s="72"/>
      <c r="F161" s="72"/>
      <c r="G161" s="72"/>
    </row>
    <row r="162" spans="1:7" x14ac:dyDescent="0.3">
      <c r="A162" s="235"/>
      <c r="B162" s="72"/>
      <c r="C162" s="72"/>
      <c r="D162" s="72"/>
      <c r="E162" s="72"/>
      <c r="F162" s="72"/>
      <c r="G162" s="72"/>
    </row>
    <row r="163" spans="1:7" x14ac:dyDescent="0.3">
      <c r="A163" s="235"/>
      <c r="B163" s="72"/>
      <c r="C163" s="72"/>
      <c r="D163" s="72"/>
      <c r="E163" s="72"/>
      <c r="F163" s="72"/>
      <c r="G163" s="72"/>
    </row>
    <row r="164" spans="1:7" x14ac:dyDescent="0.3">
      <c r="A164" s="235"/>
      <c r="B164" s="72"/>
      <c r="C164" s="72"/>
      <c r="D164" s="72"/>
      <c r="E164" s="72"/>
      <c r="F164" s="72"/>
      <c r="G164" s="72"/>
    </row>
    <row r="165" spans="1:7" x14ac:dyDescent="0.3">
      <c r="A165" s="235"/>
      <c r="B165" s="72"/>
      <c r="C165" s="72"/>
      <c r="D165" s="72"/>
      <c r="E165" s="72"/>
      <c r="F165" s="72"/>
      <c r="G165" s="72"/>
    </row>
    <row r="166" spans="1:7" x14ac:dyDescent="0.3">
      <c r="A166" s="235"/>
      <c r="B166" s="72"/>
      <c r="C166" s="72"/>
      <c r="D166" s="72"/>
      <c r="E166" s="72"/>
      <c r="F166" s="72"/>
      <c r="G166" s="72"/>
    </row>
    <row r="167" spans="1:7" x14ac:dyDescent="0.3">
      <c r="A167" s="235"/>
      <c r="B167" s="72"/>
      <c r="C167" s="72"/>
      <c r="D167" s="72"/>
      <c r="E167" s="72"/>
      <c r="F167" s="72"/>
      <c r="G167" s="72"/>
    </row>
    <row r="168" spans="1:7" x14ac:dyDescent="0.3">
      <c r="A168" s="235"/>
      <c r="B168" s="72"/>
      <c r="C168" s="72"/>
      <c r="D168" s="72"/>
      <c r="E168" s="72"/>
      <c r="F168" s="72"/>
      <c r="G168" s="72"/>
    </row>
    <row r="169" spans="1:7" x14ac:dyDescent="0.3">
      <c r="A169" s="235"/>
      <c r="B169" s="72"/>
      <c r="C169" s="72"/>
      <c r="D169" s="72"/>
      <c r="E169" s="72"/>
      <c r="F169" s="72"/>
      <c r="G169" s="72"/>
    </row>
    <row r="170" spans="1:7" x14ac:dyDescent="0.3">
      <c r="A170" s="235"/>
      <c r="B170" s="72"/>
      <c r="C170" s="72"/>
      <c r="D170" s="72"/>
      <c r="E170" s="72"/>
      <c r="F170" s="72"/>
      <c r="G170" s="72"/>
    </row>
    <row r="171" spans="1:7" x14ac:dyDescent="0.3">
      <c r="A171" s="235"/>
      <c r="B171" s="72"/>
      <c r="C171" s="72"/>
      <c r="D171" s="72"/>
      <c r="E171" s="72"/>
      <c r="F171" s="72"/>
      <c r="G171" s="72"/>
    </row>
    <row r="172" spans="1:7" x14ac:dyDescent="0.3">
      <c r="A172" s="235"/>
      <c r="B172" s="72"/>
      <c r="C172" s="72"/>
      <c r="D172" s="72"/>
      <c r="E172" s="72"/>
      <c r="F172" s="72"/>
      <c r="G172" s="72"/>
    </row>
    <row r="173" spans="1:7" x14ac:dyDescent="0.3">
      <c r="A173" s="235"/>
      <c r="B173" s="72"/>
      <c r="C173" s="72"/>
      <c r="D173" s="72"/>
      <c r="E173" s="72"/>
      <c r="F173" s="72"/>
      <c r="G173" s="72"/>
    </row>
    <row r="174" spans="1:7" x14ac:dyDescent="0.3">
      <c r="A174" s="235"/>
      <c r="B174" s="72"/>
      <c r="C174" s="72"/>
      <c r="D174" s="72"/>
      <c r="E174" s="72"/>
      <c r="F174" s="72"/>
      <c r="G174" s="72"/>
    </row>
    <row r="175" spans="1:7" x14ac:dyDescent="0.3">
      <c r="A175" s="235"/>
      <c r="B175" s="72"/>
      <c r="C175" s="72"/>
      <c r="D175" s="72"/>
      <c r="E175" s="72"/>
      <c r="F175" s="72"/>
      <c r="G175" s="72"/>
    </row>
    <row r="176" spans="1:7" x14ac:dyDescent="0.3">
      <c r="A176" s="235"/>
      <c r="B176" s="72"/>
      <c r="C176" s="72"/>
      <c r="D176" s="72"/>
      <c r="E176" s="72"/>
      <c r="F176" s="72"/>
      <c r="G176" s="72"/>
    </row>
    <row r="177" spans="1:7" x14ac:dyDescent="0.3">
      <c r="A177" s="235"/>
      <c r="B177" s="72"/>
      <c r="C177" s="72"/>
      <c r="D177" s="72"/>
      <c r="E177" s="72"/>
      <c r="F177" s="72"/>
      <c r="G177" s="72"/>
    </row>
    <row r="178" spans="1:7" x14ac:dyDescent="0.3">
      <c r="A178" s="235"/>
      <c r="B178" s="72"/>
      <c r="C178" s="72"/>
      <c r="D178" s="72"/>
      <c r="E178" s="72"/>
      <c r="F178" s="72"/>
      <c r="G178" s="72"/>
    </row>
    <row r="179" spans="1:7" x14ac:dyDescent="0.3">
      <c r="A179" s="235"/>
      <c r="B179" s="72"/>
      <c r="C179" s="72"/>
      <c r="D179" s="72"/>
      <c r="E179" s="72"/>
      <c r="F179" s="72"/>
      <c r="G179" s="72"/>
    </row>
    <row r="180" spans="1:7" x14ac:dyDescent="0.3">
      <c r="A180" s="235"/>
      <c r="B180" s="72"/>
      <c r="C180" s="72"/>
      <c r="D180" s="72"/>
      <c r="E180" s="72"/>
      <c r="F180" s="72"/>
      <c r="G180" s="72"/>
    </row>
    <row r="181" spans="1:7" x14ac:dyDescent="0.3">
      <c r="A181" s="235"/>
      <c r="B181" s="72"/>
      <c r="C181" s="72"/>
      <c r="D181" s="72"/>
      <c r="E181" s="72"/>
      <c r="F181" s="72"/>
      <c r="G181" s="72"/>
    </row>
    <row r="182" spans="1:7" x14ac:dyDescent="0.3">
      <c r="A182" s="235"/>
      <c r="B182" s="72"/>
      <c r="C182" s="72"/>
      <c r="D182" s="72"/>
      <c r="E182" s="72"/>
      <c r="F182" s="72"/>
      <c r="G182" s="72"/>
    </row>
    <row r="183" spans="1:7" x14ac:dyDescent="0.3">
      <c r="A183" s="235"/>
      <c r="B183" s="72"/>
      <c r="C183" s="72"/>
      <c r="D183" s="72"/>
      <c r="E183" s="72"/>
      <c r="F183" s="72"/>
      <c r="G183" s="72"/>
    </row>
    <row r="184" spans="1:7" x14ac:dyDescent="0.3">
      <c r="A184" s="235"/>
      <c r="B184" s="72"/>
      <c r="C184" s="72"/>
      <c r="D184" s="72"/>
      <c r="E184" s="72"/>
      <c r="F184" s="72"/>
      <c r="G184" s="72"/>
    </row>
    <row r="185" spans="1:7" x14ac:dyDescent="0.3">
      <c r="A185" s="235"/>
      <c r="B185" s="72"/>
      <c r="C185" s="72"/>
      <c r="D185" s="72"/>
      <c r="E185" s="72"/>
      <c r="F185" s="72"/>
      <c r="G185" s="72"/>
    </row>
    <row r="186" spans="1:7" x14ac:dyDescent="0.3">
      <c r="A186" s="235"/>
      <c r="B186" s="72"/>
      <c r="C186" s="72"/>
      <c r="D186" s="72"/>
      <c r="E186" s="72"/>
      <c r="F186" s="72"/>
      <c r="G186" s="72"/>
    </row>
    <row r="187" spans="1:7" x14ac:dyDescent="0.3">
      <c r="A187" s="235"/>
      <c r="B187" s="72"/>
      <c r="C187" s="72"/>
      <c r="D187" s="72"/>
      <c r="E187" s="72"/>
      <c r="F187" s="72"/>
      <c r="G187" s="72"/>
    </row>
    <row r="188" spans="1:7" x14ac:dyDescent="0.3">
      <c r="A188" s="235"/>
      <c r="B188" s="72"/>
      <c r="C188" s="72"/>
      <c r="D188" s="72"/>
      <c r="E188" s="72"/>
      <c r="F188" s="72"/>
      <c r="G188" s="72"/>
    </row>
    <row r="189" spans="1:7" x14ac:dyDescent="0.3">
      <c r="A189" s="235"/>
      <c r="B189" s="72"/>
      <c r="C189" s="72"/>
      <c r="D189" s="72"/>
      <c r="E189" s="72"/>
      <c r="F189" s="72"/>
      <c r="G189" s="72"/>
    </row>
    <row r="190" spans="1:7" x14ac:dyDescent="0.3">
      <c r="A190" s="235"/>
      <c r="B190" s="72"/>
      <c r="C190" s="72"/>
      <c r="D190" s="72"/>
      <c r="E190" s="72"/>
      <c r="F190" s="72"/>
      <c r="G190" s="72"/>
    </row>
    <row r="191" spans="1:7" x14ac:dyDescent="0.3">
      <c r="A191" s="235"/>
      <c r="B191" s="72"/>
      <c r="C191" s="72"/>
      <c r="D191" s="72"/>
      <c r="E191" s="72"/>
      <c r="F191" s="72"/>
      <c r="G191" s="72"/>
    </row>
    <row r="192" spans="1:7" x14ac:dyDescent="0.3">
      <c r="A192" s="235"/>
      <c r="B192" s="72"/>
      <c r="C192" s="72"/>
      <c r="D192" s="72"/>
      <c r="E192" s="72"/>
      <c r="F192" s="72"/>
      <c r="G192" s="72"/>
    </row>
    <row r="193" spans="1:7" x14ac:dyDescent="0.3">
      <c r="A193" s="235"/>
      <c r="B193" s="72"/>
      <c r="C193" s="72"/>
      <c r="D193" s="72"/>
      <c r="E193" s="72"/>
      <c r="F193" s="72"/>
      <c r="G193" s="72"/>
    </row>
    <row r="194" spans="1:7" x14ac:dyDescent="0.3">
      <c r="A194" s="235"/>
      <c r="B194" s="72"/>
      <c r="C194" s="72"/>
      <c r="D194" s="72"/>
      <c r="E194" s="72"/>
      <c r="F194" s="72"/>
      <c r="G194" s="72"/>
    </row>
    <row r="195" spans="1:7" x14ac:dyDescent="0.3">
      <c r="A195" s="235"/>
      <c r="B195" s="72"/>
      <c r="C195" s="72"/>
      <c r="D195" s="72"/>
      <c r="E195" s="72"/>
      <c r="F195" s="72"/>
      <c r="G195" s="72"/>
    </row>
    <row r="196" spans="1:7" x14ac:dyDescent="0.3">
      <c r="A196" s="235"/>
      <c r="B196" s="72"/>
      <c r="C196" s="72"/>
      <c r="D196" s="72"/>
      <c r="E196" s="72"/>
      <c r="F196" s="72"/>
      <c r="G196" s="72"/>
    </row>
    <row r="197" spans="1:7" x14ac:dyDescent="0.3">
      <c r="A197" s="235"/>
      <c r="B197" s="72"/>
      <c r="C197" s="72"/>
      <c r="D197" s="72"/>
      <c r="E197" s="72"/>
      <c r="F197" s="72"/>
      <c r="G197" s="72"/>
    </row>
    <row r="198" spans="1:7" x14ac:dyDescent="0.3">
      <c r="A198" s="235"/>
      <c r="B198" s="72"/>
      <c r="C198" s="72"/>
      <c r="D198" s="72"/>
      <c r="E198" s="72"/>
      <c r="F198" s="72"/>
      <c r="G198" s="72"/>
    </row>
    <row r="199" spans="1:7" x14ac:dyDescent="0.3">
      <c r="A199" s="235"/>
      <c r="B199" s="72"/>
      <c r="C199" s="72"/>
      <c r="D199" s="72"/>
      <c r="E199" s="72"/>
      <c r="F199" s="72"/>
      <c r="G199" s="72"/>
    </row>
    <row r="200" spans="1:7" x14ac:dyDescent="0.3">
      <c r="A200" s="235"/>
      <c r="B200" s="72"/>
      <c r="C200" s="72"/>
      <c r="D200" s="72"/>
      <c r="E200" s="72"/>
      <c r="F200" s="72"/>
      <c r="G200" s="72"/>
    </row>
    <row r="201" spans="1:7" x14ac:dyDescent="0.3">
      <c r="A201" s="235"/>
      <c r="B201" s="72"/>
      <c r="C201" s="72"/>
      <c r="D201" s="72"/>
      <c r="E201" s="72"/>
      <c r="F201" s="72"/>
      <c r="G201" s="72"/>
    </row>
    <row r="202" spans="1:7" x14ac:dyDescent="0.3">
      <c r="A202" s="235"/>
      <c r="B202" s="72"/>
      <c r="C202" s="72"/>
      <c r="D202" s="72"/>
      <c r="E202" s="72"/>
      <c r="F202" s="72"/>
      <c r="G202" s="72"/>
    </row>
    <row r="203" spans="1:7" x14ac:dyDescent="0.3">
      <c r="A203" s="235"/>
      <c r="B203" s="72"/>
      <c r="C203" s="72"/>
      <c r="D203" s="72"/>
      <c r="E203" s="72"/>
      <c r="F203" s="72"/>
      <c r="G203" s="72"/>
    </row>
    <row r="204" spans="1:7" x14ac:dyDescent="0.3">
      <c r="A204" s="235"/>
      <c r="B204" s="72"/>
      <c r="C204" s="72"/>
      <c r="D204" s="72"/>
      <c r="E204" s="72"/>
      <c r="F204" s="72"/>
      <c r="G204" s="72"/>
    </row>
    <row r="205" spans="1:7" x14ac:dyDescent="0.3">
      <c r="A205" s="235"/>
      <c r="B205" s="72"/>
      <c r="C205" s="72"/>
      <c r="D205" s="72"/>
      <c r="E205" s="72"/>
      <c r="F205" s="72"/>
      <c r="G205" s="72"/>
    </row>
    <row r="206" spans="1:7" x14ac:dyDescent="0.3">
      <c r="A206" s="235"/>
      <c r="B206" s="72"/>
      <c r="C206" s="72"/>
      <c r="D206" s="72"/>
      <c r="E206" s="72"/>
      <c r="F206" s="72"/>
      <c r="G206" s="72"/>
    </row>
    <row r="207" spans="1:7" x14ac:dyDescent="0.3">
      <c r="A207" s="235"/>
      <c r="B207" s="72"/>
      <c r="C207" s="72"/>
      <c r="D207" s="72"/>
      <c r="E207" s="72"/>
      <c r="F207" s="72"/>
      <c r="G207" s="72"/>
    </row>
    <row r="208" spans="1:7" x14ac:dyDescent="0.3">
      <c r="A208" s="235"/>
      <c r="B208" s="72"/>
      <c r="C208" s="72"/>
      <c r="D208" s="72"/>
      <c r="E208" s="72"/>
      <c r="F208" s="72"/>
      <c r="G208" s="72"/>
    </row>
    <row r="209" spans="1:7" x14ac:dyDescent="0.3">
      <c r="A209" s="235"/>
      <c r="B209" s="72"/>
      <c r="C209" s="72"/>
      <c r="D209" s="72"/>
      <c r="E209" s="72"/>
      <c r="F209" s="72"/>
      <c r="G209" s="72"/>
    </row>
    <row r="210" spans="1:7" x14ac:dyDescent="0.3">
      <c r="A210" s="235"/>
      <c r="B210" s="72"/>
      <c r="C210" s="72"/>
      <c r="D210" s="72"/>
      <c r="E210" s="72"/>
      <c r="F210" s="72"/>
      <c r="G210" s="72"/>
    </row>
    <row r="211" spans="1:7" x14ac:dyDescent="0.3">
      <c r="A211" s="235"/>
      <c r="B211" s="72"/>
      <c r="C211" s="72"/>
      <c r="D211" s="72"/>
      <c r="E211" s="72"/>
      <c r="F211" s="72"/>
      <c r="G211" s="72"/>
    </row>
    <row r="212" spans="1:7" x14ac:dyDescent="0.3">
      <c r="A212" s="235"/>
      <c r="B212" s="72"/>
      <c r="C212" s="72"/>
      <c r="D212" s="72"/>
      <c r="E212" s="72"/>
      <c r="F212" s="72"/>
      <c r="G212" s="72"/>
    </row>
    <row r="213" spans="1:7" x14ac:dyDescent="0.3">
      <c r="A213" s="235"/>
      <c r="B213" s="72"/>
      <c r="C213" s="72"/>
      <c r="D213" s="72"/>
      <c r="E213" s="72"/>
      <c r="F213" s="72"/>
      <c r="G213" s="72"/>
    </row>
    <row r="214" spans="1:7" x14ac:dyDescent="0.3">
      <c r="A214" s="235"/>
      <c r="B214" s="72"/>
      <c r="C214" s="72"/>
      <c r="D214" s="72"/>
      <c r="E214" s="72"/>
      <c r="F214" s="72"/>
      <c r="G214" s="72"/>
    </row>
    <row r="215" spans="1:7" x14ac:dyDescent="0.3">
      <c r="A215" s="235"/>
      <c r="B215" s="72"/>
      <c r="C215" s="72"/>
      <c r="D215" s="72"/>
      <c r="E215" s="72"/>
      <c r="F215" s="72"/>
      <c r="G215" s="72"/>
    </row>
    <row r="216" spans="1:7" x14ac:dyDescent="0.3">
      <c r="A216" s="235"/>
      <c r="B216" s="72"/>
      <c r="C216" s="72"/>
      <c r="D216" s="72"/>
      <c r="E216" s="72"/>
      <c r="F216" s="72"/>
      <c r="G216" s="72"/>
    </row>
    <row r="217" spans="1:7" x14ac:dyDescent="0.3">
      <c r="A217" s="235"/>
      <c r="B217" s="72"/>
      <c r="C217" s="72"/>
      <c r="D217" s="72"/>
      <c r="E217" s="72"/>
      <c r="F217" s="72"/>
      <c r="G217" s="72"/>
    </row>
    <row r="218" spans="1:7" x14ac:dyDescent="0.3">
      <c r="A218" s="235"/>
      <c r="B218" s="72"/>
      <c r="C218" s="72"/>
      <c r="D218" s="72"/>
      <c r="E218" s="72"/>
      <c r="F218" s="72"/>
      <c r="G218" s="72"/>
    </row>
    <row r="219" spans="1:7" x14ac:dyDescent="0.3">
      <c r="A219" s="235"/>
      <c r="B219" s="72"/>
      <c r="C219" s="72"/>
      <c r="D219" s="72"/>
      <c r="E219" s="72"/>
      <c r="F219" s="72"/>
      <c r="G219" s="72"/>
    </row>
    <row r="220" spans="1:7" x14ac:dyDescent="0.3">
      <c r="A220" s="235"/>
      <c r="B220" s="72"/>
      <c r="C220" s="72"/>
      <c r="D220" s="72"/>
      <c r="E220" s="72"/>
      <c r="F220" s="72"/>
      <c r="G220" s="72"/>
    </row>
    <row r="221" spans="1:7" x14ac:dyDescent="0.3">
      <c r="A221" s="235"/>
      <c r="B221" s="72"/>
      <c r="C221" s="72"/>
      <c r="D221" s="72"/>
      <c r="E221" s="72"/>
      <c r="F221" s="72"/>
      <c r="G221" s="72"/>
    </row>
    <row r="222" spans="1:7" x14ac:dyDescent="0.3">
      <c r="A222" s="235"/>
      <c r="B222" s="72"/>
      <c r="C222" s="72"/>
      <c r="D222" s="72"/>
      <c r="E222" s="72"/>
      <c r="F222" s="72"/>
      <c r="G222" s="72"/>
    </row>
    <row r="223" spans="1:7" x14ac:dyDescent="0.3">
      <c r="A223" s="235"/>
      <c r="B223" s="72"/>
      <c r="C223" s="72"/>
      <c r="D223" s="72"/>
      <c r="E223" s="72"/>
      <c r="F223" s="72"/>
      <c r="G223" s="72"/>
    </row>
    <row r="224" spans="1:7" x14ac:dyDescent="0.3">
      <c r="A224" s="235"/>
      <c r="B224" s="72"/>
      <c r="C224" s="72"/>
      <c r="D224" s="72"/>
      <c r="E224" s="72"/>
      <c r="F224" s="72"/>
      <c r="G224" s="72"/>
    </row>
    <row r="225" spans="1:7" x14ac:dyDescent="0.3">
      <c r="A225" s="235"/>
      <c r="B225" s="72"/>
      <c r="C225" s="72"/>
      <c r="D225" s="72"/>
      <c r="E225" s="72"/>
      <c r="F225" s="72"/>
      <c r="G225" s="72"/>
    </row>
    <row r="226" spans="1:7" x14ac:dyDescent="0.3">
      <c r="A226" s="235"/>
      <c r="B226" s="72"/>
      <c r="C226" s="72"/>
      <c r="D226" s="72"/>
      <c r="E226" s="72"/>
      <c r="F226" s="72"/>
      <c r="G226" s="72"/>
    </row>
    <row r="227" spans="1:7" x14ac:dyDescent="0.3">
      <c r="A227" s="235"/>
      <c r="B227" s="72"/>
      <c r="C227" s="72"/>
      <c r="D227" s="72"/>
      <c r="E227" s="72"/>
      <c r="F227" s="72"/>
      <c r="G227" s="72"/>
    </row>
    <row r="228" spans="1:7" x14ac:dyDescent="0.3">
      <c r="A228" s="235"/>
      <c r="B228" s="72"/>
      <c r="C228" s="72"/>
      <c r="D228" s="72"/>
      <c r="E228" s="72"/>
      <c r="F228" s="72"/>
      <c r="G228" s="72"/>
    </row>
    <row r="229" spans="1:7" x14ac:dyDescent="0.3">
      <c r="A229" s="235"/>
      <c r="B229" s="72"/>
      <c r="C229" s="72"/>
      <c r="D229" s="72"/>
      <c r="E229" s="72"/>
      <c r="F229" s="72"/>
      <c r="G229" s="72"/>
    </row>
    <row r="230" spans="1:7" x14ac:dyDescent="0.3">
      <c r="A230" s="235"/>
      <c r="B230" s="72"/>
      <c r="C230" s="72"/>
      <c r="D230" s="72"/>
      <c r="E230" s="72"/>
      <c r="F230" s="72"/>
      <c r="G230" s="72"/>
    </row>
    <row r="231" spans="1:7" x14ac:dyDescent="0.3">
      <c r="A231" s="235"/>
      <c r="B231" s="72"/>
      <c r="C231" s="72"/>
      <c r="D231" s="72"/>
      <c r="E231" s="72"/>
      <c r="F231" s="72"/>
      <c r="G231" s="72"/>
    </row>
    <row r="232" spans="1:7" x14ac:dyDescent="0.3">
      <c r="A232" s="235"/>
      <c r="B232" s="72"/>
      <c r="C232" s="72"/>
      <c r="D232" s="72"/>
      <c r="E232" s="72"/>
      <c r="F232" s="72"/>
      <c r="G232" s="72"/>
    </row>
    <row r="233" spans="1:7" x14ac:dyDescent="0.3">
      <c r="A233" s="235"/>
      <c r="B233" s="72"/>
      <c r="C233" s="72"/>
      <c r="D233" s="72"/>
      <c r="E233" s="72"/>
      <c r="F233" s="72"/>
      <c r="G233" s="72"/>
    </row>
    <row r="234" spans="1:7" x14ac:dyDescent="0.3">
      <c r="A234" s="235"/>
      <c r="B234" s="72"/>
      <c r="C234" s="72"/>
      <c r="D234" s="72"/>
      <c r="E234" s="72"/>
      <c r="F234" s="72"/>
      <c r="G234" s="72"/>
    </row>
    <row r="235" spans="1:7" x14ac:dyDescent="0.3">
      <c r="A235" s="235"/>
      <c r="B235" s="72"/>
      <c r="C235" s="72"/>
      <c r="D235" s="72"/>
      <c r="E235" s="72"/>
      <c r="F235" s="72"/>
      <c r="G235" s="72"/>
    </row>
    <row r="236" spans="1:7" x14ac:dyDescent="0.3">
      <c r="A236" s="235"/>
      <c r="B236" s="72"/>
      <c r="C236" s="72"/>
      <c r="D236" s="72"/>
      <c r="E236" s="72"/>
      <c r="F236" s="72"/>
      <c r="G236" s="72"/>
    </row>
    <row r="237" spans="1:7" x14ac:dyDescent="0.3">
      <c r="A237" s="235"/>
      <c r="B237" s="72"/>
      <c r="C237" s="72"/>
      <c r="D237" s="72"/>
      <c r="E237" s="72"/>
      <c r="F237" s="72"/>
      <c r="G237" s="72"/>
    </row>
    <row r="238" spans="1:7" x14ac:dyDescent="0.3">
      <c r="A238" s="235"/>
      <c r="B238" s="72"/>
      <c r="C238" s="72"/>
      <c r="D238" s="72"/>
      <c r="E238" s="72"/>
      <c r="F238" s="72"/>
      <c r="G238" s="72"/>
    </row>
    <row r="239" spans="1:7" x14ac:dyDescent="0.3">
      <c r="A239" s="235"/>
      <c r="B239" s="72"/>
      <c r="C239" s="72"/>
      <c r="D239" s="72"/>
      <c r="E239" s="72"/>
      <c r="F239" s="72"/>
      <c r="G239" s="72"/>
    </row>
    <row r="240" spans="1:7" x14ac:dyDescent="0.3">
      <c r="A240" s="235"/>
      <c r="B240" s="72"/>
      <c r="C240" s="72"/>
      <c r="D240" s="72"/>
      <c r="E240" s="72"/>
      <c r="F240" s="72"/>
      <c r="G240" s="72"/>
    </row>
    <row r="241" spans="1:7" x14ac:dyDescent="0.3">
      <c r="A241" s="235"/>
      <c r="B241" s="72"/>
      <c r="C241" s="72"/>
      <c r="D241" s="72"/>
      <c r="E241" s="72"/>
      <c r="F241" s="72"/>
      <c r="G241" s="72"/>
    </row>
    <row r="242" spans="1:7" x14ac:dyDescent="0.3">
      <c r="A242" s="235"/>
      <c r="B242" s="72"/>
      <c r="C242" s="72"/>
      <c r="D242" s="72"/>
      <c r="E242" s="72"/>
      <c r="F242" s="72"/>
      <c r="G242" s="72"/>
    </row>
    <row r="243" spans="1:7" x14ac:dyDescent="0.3">
      <c r="A243" s="235"/>
      <c r="B243" s="72"/>
      <c r="C243" s="72"/>
      <c r="D243" s="72"/>
      <c r="E243" s="72"/>
      <c r="F243" s="72"/>
      <c r="G243" s="72"/>
    </row>
    <row r="244" spans="1:7" x14ac:dyDescent="0.3">
      <c r="A244" s="235"/>
      <c r="B244" s="72"/>
      <c r="C244" s="72"/>
      <c r="D244" s="72"/>
      <c r="E244" s="72"/>
      <c r="F244" s="72"/>
      <c r="G244" s="72"/>
    </row>
    <row r="245" spans="1:7" x14ac:dyDescent="0.3">
      <c r="A245" s="235"/>
      <c r="B245" s="72"/>
      <c r="C245" s="72"/>
      <c r="D245" s="72"/>
      <c r="E245" s="72"/>
      <c r="F245" s="72"/>
      <c r="G245" s="72"/>
    </row>
    <row r="246" spans="1:7" x14ac:dyDescent="0.3">
      <c r="A246" s="235"/>
      <c r="B246" s="72"/>
      <c r="C246" s="72"/>
      <c r="D246" s="72"/>
      <c r="E246" s="72"/>
      <c r="F246" s="72"/>
      <c r="G246" s="72"/>
    </row>
    <row r="247" spans="1:7" x14ac:dyDescent="0.3">
      <c r="A247" s="235"/>
      <c r="B247" s="72"/>
      <c r="C247" s="72"/>
      <c r="D247" s="72"/>
      <c r="E247" s="72"/>
      <c r="F247" s="72"/>
      <c r="G247" s="72"/>
    </row>
    <row r="248" spans="1:7" x14ac:dyDescent="0.3">
      <c r="A248" s="235"/>
      <c r="B248" s="72"/>
      <c r="C248" s="72"/>
      <c r="D248" s="72"/>
      <c r="E248" s="72"/>
      <c r="F248" s="72"/>
      <c r="G248" s="72"/>
    </row>
    <row r="249" spans="1:7" x14ac:dyDescent="0.3">
      <c r="A249" s="235"/>
      <c r="B249" s="72"/>
      <c r="C249" s="72"/>
      <c r="D249" s="72"/>
      <c r="E249" s="72"/>
      <c r="F249" s="72"/>
      <c r="G249" s="72"/>
    </row>
    <row r="250" spans="1:7" x14ac:dyDescent="0.3">
      <c r="A250" s="235"/>
      <c r="B250" s="72"/>
      <c r="C250" s="72"/>
      <c r="D250" s="72"/>
      <c r="E250" s="72"/>
      <c r="F250" s="72"/>
      <c r="G250" s="72"/>
    </row>
    <row r="251" spans="1:7" x14ac:dyDescent="0.3">
      <c r="A251" s="235"/>
      <c r="B251" s="72"/>
      <c r="C251" s="72"/>
      <c r="D251" s="72"/>
      <c r="E251" s="72"/>
      <c r="F251" s="72"/>
      <c r="G251" s="72"/>
    </row>
    <row r="252" spans="1:7" x14ac:dyDescent="0.3">
      <c r="A252" s="235"/>
      <c r="B252" s="72"/>
      <c r="C252" s="72"/>
      <c r="D252" s="72"/>
      <c r="E252" s="72"/>
      <c r="F252" s="72"/>
      <c r="G252" s="72"/>
    </row>
    <row r="253" spans="1:7" x14ac:dyDescent="0.3">
      <c r="A253" s="235"/>
      <c r="B253" s="72"/>
      <c r="C253" s="72"/>
      <c r="D253" s="72"/>
      <c r="E253" s="72"/>
      <c r="F253" s="72"/>
      <c r="G253" s="72"/>
    </row>
    <row r="254" spans="1:7" x14ac:dyDescent="0.3">
      <c r="A254" s="235"/>
      <c r="B254" s="72"/>
      <c r="C254" s="72"/>
      <c r="D254" s="72"/>
      <c r="E254" s="72"/>
      <c r="F254" s="72"/>
      <c r="G254" s="72"/>
    </row>
    <row r="255" spans="1:7" x14ac:dyDescent="0.3">
      <c r="A255" s="235"/>
      <c r="B255" s="72"/>
      <c r="C255" s="72"/>
      <c r="D255" s="72"/>
      <c r="E255" s="72"/>
      <c r="F255" s="72"/>
      <c r="G255" s="72"/>
    </row>
    <row r="256" spans="1:7" x14ac:dyDescent="0.3">
      <c r="A256" s="235"/>
      <c r="B256" s="72"/>
      <c r="C256" s="72"/>
      <c r="D256" s="72"/>
      <c r="E256" s="72"/>
      <c r="F256" s="72"/>
      <c r="G256" s="72"/>
    </row>
    <row r="257" spans="1:7" x14ac:dyDescent="0.3">
      <c r="A257" s="235"/>
      <c r="B257" s="72"/>
      <c r="C257" s="72"/>
      <c r="D257" s="72"/>
      <c r="E257" s="72"/>
      <c r="F257" s="72"/>
      <c r="G257" s="72"/>
    </row>
    <row r="258" spans="1:7" x14ac:dyDescent="0.3">
      <c r="A258" s="235"/>
      <c r="B258" s="72"/>
      <c r="C258" s="72"/>
      <c r="D258" s="72"/>
      <c r="E258" s="72"/>
      <c r="F258" s="72"/>
      <c r="G258" s="72"/>
    </row>
    <row r="259" spans="1:7" x14ac:dyDescent="0.3">
      <c r="A259" s="235"/>
      <c r="B259" s="72"/>
      <c r="C259" s="72"/>
      <c r="D259" s="72"/>
      <c r="E259" s="72"/>
      <c r="F259" s="72"/>
      <c r="G259" s="72"/>
    </row>
    <row r="260" spans="1:7" x14ac:dyDescent="0.3">
      <c r="A260" s="235"/>
      <c r="B260" s="72"/>
      <c r="C260" s="72"/>
      <c r="D260" s="72"/>
      <c r="E260" s="72"/>
      <c r="F260" s="72"/>
      <c r="G260" s="72"/>
    </row>
    <row r="261" spans="1:7" x14ac:dyDescent="0.3">
      <c r="A261" s="235"/>
      <c r="B261" s="72"/>
      <c r="C261" s="72"/>
      <c r="D261" s="72"/>
      <c r="E261" s="72"/>
      <c r="F261" s="72"/>
      <c r="G261" s="72"/>
    </row>
    <row r="262" spans="1:7" x14ac:dyDescent="0.3">
      <c r="A262" s="235"/>
      <c r="B262" s="72"/>
      <c r="C262" s="72"/>
      <c r="D262" s="72"/>
      <c r="E262" s="72"/>
      <c r="F262" s="72"/>
      <c r="G262" s="72"/>
    </row>
    <row r="263" spans="1:7" x14ac:dyDescent="0.3">
      <c r="A263" s="235"/>
      <c r="B263" s="72"/>
      <c r="C263" s="72"/>
      <c r="D263" s="72"/>
      <c r="E263" s="72"/>
      <c r="F263" s="72"/>
      <c r="G263" s="72"/>
    </row>
    <row r="264" spans="1:7" x14ac:dyDescent="0.3">
      <c r="A264" s="235"/>
      <c r="B264" s="72"/>
      <c r="C264" s="72"/>
      <c r="D264" s="72"/>
      <c r="E264" s="72"/>
      <c r="F264" s="72"/>
      <c r="G264" s="72"/>
    </row>
    <row r="265" spans="1:7" x14ac:dyDescent="0.3">
      <c r="A265" s="235"/>
      <c r="B265" s="72"/>
      <c r="C265" s="72"/>
      <c r="D265" s="72"/>
      <c r="E265" s="72"/>
      <c r="F265" s="72"/>
      <c r="G265" s="72"/>
    </row>
    <row r="266" spans="1:7" x14ac:dyDescent="0.3">
      <c r="A266" s="235"/>
      <c r="B266" s="72"/>
      <c r="C266" s="72"/>
      <c r="D266" s="72"/>
      <c r="E266" s="72"/>
      <c r="F266" s="72"/>
      <c r="G266" s="72"/>
    </row>
    <row r="267" spans="1:7" x14ac:dyDescent="0.3">
      <c r="A267" s="235"/>
      <c r="B267" s="72"/>
      <c r="C267" s="72"/>
      <c r="D267" s="72"/>
      <c r="E267" s="72"/>
      <c r="F267" s="72"/>
      <c r="G267" s="72"/>
    </row>
    <row r="268" spans="1:7" x14ac:dyDescent="0.3">
      <c r="A268" s="235"/>
      <c r="B268" s="72"/>
      <c r="C268" s="72"/>
      <c r="D268" s="72"/>
      <c r="E268" s="72"/>
      <c r="F268" s="72"/>
      <c r="G268" s="72"/>
    </row>
    <row r="269" spans="1:7" x14ac:dyDescent="0.3">
      <c r="A269" s="235"/>
      <c r="B269" s="72"/>
      <c r="C269" s="72"/>
      <c r="D269" s="72"/>
      <c r="E269" s="72"/>
      <c r="F269" s="72"/>
      <c r="G269" s="72"/>
    </row>
    <row r="270" spans="1:7" x14ac:dyDescent="0.3">
      <c r="A270" s="235"/>
      <c r="B270" s="72"/>
      <c r="C270" s="72"/>
      <c r="D270" s="72"/>
      <c r="E270" s="72"/>
      <c r="F270" s="72"/>
      <c r="G270" s="72"/>
    </row>
    <row r="271" spans="1:7" x14ac:dyDescent="0.3">
      <c r="A271" s="235"/>
      <c r="B271" s="72"/>
      <c r="C271" s="72"/>
      <c r="D271" s="72"/>
      <c r="E271" s="72"/>
      <c r="F271" s="72"/>
      <c r="G271" s="72"/>
    </row>
    <row r="272" spans="1:7" x14ac:dyDescent="0.3">
      <c r="A272" s="235"/>
      <c r="B272" s="72"/>
      <c r="C272" s="72"/>
      <c r="D272" s="72"/>
      <c r="E272" s="72"/>
      <c r="F272" s="72"/>
      <c r="G272" s="72"/>
    </row>
    <row r="273" spans="1:7" x14ac:dyDescent="0.3">
      <c r="A273" s="235"/>
      <c r="B273" s="72"/>
      <c r="C273" s="72"/>
      <c r="D273" s="72"/>
      <c r="E273" s="72"/>
      <c r="F273" s="72"/>
      <c r="G273" s="72"/>
    </row>
    <row r="274" spans="1:7" x14ac:dyDescent="0.3">
      <c r="A274" s="235"/>
      <c r="B274" s="72"/>
      <c r="C274" s="72"/>
      <c r="D274" s="72"/>
      <c r="E274" s="72"/>
      <c r="F274" s="72"/>
      <c r="G274" s="72"/>
    </row>
    <row r="275" spans="1:7" x14ac:dyDescent="0.3">
      <c r="A275" s="235"/>
      <c r="B275" s="72"/>
      <c r="C275" s="72"/>
      <c r="D275" s="72"/>
      <c r="E275" s="72"/>
      <c r="F275" s="72"/>
      <c r="G275" s="72"/>
    </row>
    <row r="276" spans="1:7" x14ac:dyDescent="0.3">
      <c r="A276" s="235"/>
      <c r="B276" s="72"/>
      <c r="C276" s="72"/>
      <c r="D276" s="72"/>
      <c r="E276" s="72"/>
      <c r="F276" s="72"/>
      <c r="G276" s="72"/>
    </row>
    <row r="277" spans="1:7" x14ac:dyDescent="0.3">
      <c r="A277" s="235"/>
      <c r="B277" s="72"/>
      <c r="C277" s="72"/>
      <c r="D277" s="72"/>
      <c r="E277" s="72"/>
      <c r="F277" s="72"/>
      <c r="G277" s="72"/>
    </row>
    <row r="278" spans="1:7" x14ac:dyDescent="0.3">
      <c r="A278" s="235"/>
      <c r="B278" s="72"/>
      <c r="C278" s="72"/>
      <c r="D278" s="72"/>
      <c r="E278" s="72"/>
      <c r="F278" s="72"/>
      <c r="G278" s="72"/>
    </row>
    <row r="279" spans="1:7" x14ac:dyDescent="0.3">
      <c r="A279" s="235"/>
      <c r="B279" s="72"/>
      <c r="C279" s="72"/>
      <c r="D279" s="72"/>
      <c r="E279" s="72"/>
      <c r="F279" s="72"/>
      <c r="G279" s="72"/>
    </row>
    <row r="280" spans="1:7" x14ac:dyDescent="0.3">
      <c r="A280" s="235"/>
      <c r="B280" s="72"/>
      <c r="C280" s="72"/>
      <c r="D280" s="72"/>
      <c r="E280" s="72"/>
      <c r="F280" s="72"/>
      <c r="G280" s="72"/>
    </row>
    <row r="281" spans="1:7" x14ac:dyDescent="0.3">
      <c r="A281" s="235"/>
      <c r="B281" s="72"/>
      <c r="C281" s="72"/>
      <c r="D281" s="72"/>
      <c r="E281" s="72"/>
      <c r="F281" s="72"/>
      <c r="G281" s="72"/>
    </row>
    <row r="282" spans="1:7" x14ac:dyDescent="0.3">
      <c r="A282" s="235"/>
      <c r="B282" s="72"/>
      <c r="C282" s="72"/>
      <c r="D282" s="72"/>
      <c r="E282" s="72"/>
      <c r="F282" s="72"/>
      <c r="G282" s="72"/>
    </row>
    <row r="283" spans="1:7" x14ac:dyDescent="0.3">
      <c r="A283" s="235"/>
      <c r="B283" s="72"/>
      <c r="C283" s="72"/>
      <c r="D283" s="72"/>
      <c r="E283" s="72"/>
      <c r="F283" s="72"/>
      <c r="G283" s="72"/>
    </row>
    <row r="284" spans="1:7" x14ac:dyDescent="0.3">
      <c r="A284" s="235"/>
      <c r="B284" s="72"/>
      <c r="C284" s="72"/>
      <c r="D284" s="72"/>
      <c r="E284" s="72"/>
      <c r="F284" s="72"/>
      <c r="G284" s="72"/>
    </row>
    <row r="285" spans="1:7" x14ac:dyDescent="0.3">
      <c r="A285" s="235"/>
      <c r="B285" s="72"/>
      <c r="C285" s="72"/>
      <c r="D285" s="72"/>
      <c r="E285" s="72"/>
      <c r="F285" s="72"/>
      <c r="G285" s="72"/>
    </row>
    <row r="286" spans="1:7" x14ac:dyDescent="0.3">
      <c r="A286" s="235"/>
      <c r="B286" s="72"/>
      <c r="C286" s="72"/>
      <c r="D286" s="72"/>
      <c r="E286" s="72"/>
      <c r="F286" s="72"/>
      <c r="G286" s="72"/>
    </row>
    <row r="287" spans="1:7" x14ac:dyDescent="0.3">
      <c r="A287" s="235"/>
      <c r="B287" s="72"/>
      <c r="C287" s="72"/>
      <c r="D287" s="72"/>
      <c r="E287" s="72"/>
      <c r="F287" s="72"/>
      <c r="G287" s="72"/>
    </row>
    <row r="288" spans="1:7" x14ac:dyDescent="0.3">
      <c r="A288" s="235"/>
      <c r="B288" s="72"/>
      <c r="C288" s="72"/>
      <c r="D288" s="72"/>
      <c r="E288" s="72"/>
      <c r="F288" s="72"/>
      <c r="G288" s="72"/>
    </row>
    <row r="289" spans="1:7" x14ac:dyDescent="0.3">
      <c r="A289" s="235"/>
      <c r="B289" s="72"/>
      <c r="C289" s="72"/>
      <c r="D289" s="72"/>
      <c r="E289" s="72"/>
      <c r="F289" s="72"/>
      <c r="G289" s="72"/>
    </row>
    <row r="290" spans="1:7" x14ac:dyDescent="0.3">
      <c r="A290" s="235"/>
      <c r="B290" s="72"/>
      <c r="C290" s="72"/>
      <c r="D290" s="72"/>
      <c r="E290" s="72"/>
      <c r="F290" s="72"/>
      <c r="G290" s="72"/>
    </row>
    <row r="291" spans="1:7" x14ac:dyDescent="0.3">
      <c r="A291" s="235"/>
      <c r="B291" s="72"/>
      <c r="C291" s="72"/>
      <c r="D291" s="72"/>
      <c r="E291" s="72"/>
      <c r="F291" s="72"/>
      <c r="G291" s="72"/>
    </row>
    <row r="292" spans="1:7" x14ac:dyDescent="0.3">
      <c r="A292" s="235"/>
      <c r="B292" s="72"/>
      <c r="C292" s="72"/>
      <c r="D292" s="72"/>
      <c r="E292" s="72"/>
      <c r="F292" s="72"/>
      <c r="G292" s="72"/>
    </row>
    <row r="293" spans="1:7" x14ac:dyDescent="0.3">
      <c r="A293" s="235"/>
      <c r="B293" s="72"/>
      <c r="C293" s="72"/>
      <c r="D293" s="72"/>
      <c r="E293" s="72"/>
      <c r="F293" s="72"/>
      <c r="G293" s="72"/>
    </row>
    <row r="294" spans="1:7" x14ac:dyDescent="0.3">
      <c r="A294" s="235"/>
      <c r="B294" s="72"/>
      <c r="C294" s="72"/>
      <c r="D294" s="72"/>
      <c r="E294" s="72"/>
      <c r="F294" s="72"/>
      <c r="G294" s="72"/>
    </row>
    <row r="295" spans="1:7" x14ac:dyDescent="0.3">
      <c r="A295" s="235"/>
      <c r="B295" s="72"/>
      <c r="C295" s="72"/>
      <c r="D295" s="72"/>
      <c r="E295" s="72"/>
      <c r="F295" s="72"/>
      <c r="G295" s="72"/>
    </row>
    <row r="296" spans="1:7" x14ac:dyDescent="0.3">
      <c r="A296" s="235"/>
      <c r="B296" s="72"/>
      <c r="C296" s="72"/>
      <c r="D296" s="72"/>
      <c r="E296" s="72"/>
      <c r="F296" s="72"/>
      <c r="G296" s="72"/>
    </row>
    <row r="297" spans="1:7" x14ac:dyDescent="0.3">
      <c r="A297" s="235"/>
      <c r="B297" s="72"/>
      <c r="C297" s="72"/>
      <c r="D297" s="72"/>
      <c r="E297" s="72"/>
      <c r="F297" s="72"/>
      <c r="G297" s="72"/>
    </row>
    <row r="298" spans="1:7" x14ac:dyDescent="0.3">
      <c r="A298" s="235"/>
      <c r="B298" s="72"/>
      <c r="C298" s="72"/>
      <c r="D298" s="72"/>
      <c r="E298" s="72"/>
      <c r="F298" s="72"/>
      <c r="G298" s="72"/>
    </row>
    <row r="299" spans="1:7" x14ac:dyDescent="0.3">
      <c r="A299" s="235"/>
      <c r="B299" s="72"/>
      <c r="C299" s="72"/>
      <c r="D299" s="72"/>
      <c r="E299" s="72"/>
      <c r="F299" s="72"/>
      <c r="G299" s="72"/>
    </row>
    <row r="300" spans="1:7" x14ac:dyDescent="0.3">
      <c r="A300" s="235"/>
      <c r="B300" s="72"/>
      <c r="C300" s="72"/>
      <c r="D300" s="72"/>
      <c r="E300" s="72"/>
      <c r="F300" s="72"/>
      <c r="G300" s="72"/>
    </row>
    <row r="301" spans="1:7" x14ac:dyDescent="0.3">
      <c r="A301" s="235"/>
      <c r="B301" s="72"/>
      <c r="C301" s="72"/>
      <c r="D301" s="72"/>
      <c r="E301" s="72"/>
      <c r="F301" s="72"/>
      <c r="G301" s="72"/>
    </row>
    <row r="302" spans="1:7" x14ac:dyDescent="0.3">
      <c r="A302" s="235"/>
      <c r="B302" s="72"/>
      <c r="C302" s="72"/>
      <c r="D302" s="72"/>
      <c r="E302" s="72"/>
      <c r="F302" s="72"/>
      <c r="G302" s="72"/>
    </row>
    <row r="303" spans="1:7" x14ac:dyDescent="0.3">
      <c r="A303" s="235"/>
      <c r="B303" s="72"/>
      <c r="C303" s="72"/>
      <c r="D303" s="72"/>
      <c r="E303" s="72"/>
      <c r="F303" s="72"/>
      <c r="G303" s="72"/>
    </row>
    <row r="304" spans="1:7" x14ac:dyDescent="0.3">
      <c r="A304" s="235"/>
      <c r="B304" s="72"/>
      <c r="C304" s="72"/>
      <c r="D304" s="72"/>
      <c r="E304" s="72"/>
      <c r="F304" s="72"/>
      <c r="G304" s="72"/>
    </row>
    <row r="305" spans="1:7" x14ac:dyDescent="0.3">
      <c r="A305" s="235"/>
      <c r="B305" s="72"/>
      <c r="C305" s="72"/>
      <c r="D305" s="72"/>
      <c r="E305" s="72"/>
      <c r="F305" s="72"/>
      <c r="G305" s="72"/>
    </row>
    <row r="306" spans="1:7" x14ac:dyDescent="0.3">
      <c r="A306" s="235"/>
      <c r="B306" s="72"/>
      <c r="C306" s="72"/>
      <c r="D306" s="72"/>
      <c r="E306" s="72"/>
      <c r="F306" s="72"/>
      <c r="G306" s="72"/>
    </row>
    <row r="307" spans="1:7" x14ac:dyDescent="0.3">
      <c r="A307" s="235"/>
      <c r="B307" s="72"/>
      <c r="C307" s="72"/>
      <c r="D307" s="72"/>
      <c r="E307" s="72"/>
      <c r="F307" s="72"/>
      <c r="G307" s="72"/>
    </row>
    <row r="308" spans="1:7" x14ac:dyDescent="0.3">
      <c r="A308" s="235"/>
      <c r="B308" s="72"/>
      <c r="C308" s="72"/>
      <c r="D308" s="72"/>
      <c r="E308" s="72"/>
      <c r="F308" s="72"/>
      <c r="G308" s="72"/>
    </row>
    <row r="309" spans="1:7" x14ac:dyDescent="0.3">
      <c r="A309" s="235"/>
      <c r="B309" s="72"/>
      <c r="C309" s="72"/>
      <c r="D309" s="72"/>
      <c r="E309" s="72"/>
      <c r="F309" s="72"/>
      <c r="G309" s="72"/>
    </row>
    <row r="310" spans="1:7" x14ac:dyDescent="0.3">
      <c r="A310" s="235"/>
      <c r="B310" s="72"/>
      <c r="C310" s="72"/>
      <c r="D310" s="72"/>
      <c r="E310" s="72"/>
      <c r="F310" s="72"/>
      <c r="G310" s="72"/>
    </row>
    <row r="311" spans="1:7" x14ac:dyDescent="0.3">
      <c r="A311" s="235"/>
      <c r="B311" s="72"/>
      <c r="C311" s="72"/>
      <c r="D311" s="72"/>
      <c r="E311" s="72"/>
      <c r="F311" s="72"/>
      <c r="G311" s="72"/>
    </row>
    <row r="312" spans="1:7" x14ac:dyDescent="0.3">
      <c r="A312" s="235"/>
      <c r="B312" s="72"/>
      <c r="C312" s="72"/>
      <c r="D312" s="72"/>
      <c r="E312" s="72"/>
      <c r="F312" s="72"/>
      <c r="G312" s="72"/>
    </row>
    <row r="313" spans="1:7" x14ac:dyDescent="0.3">
      <c r="A313" s="235"/>
      <c r="B313" s="72"/>
      <c r="C313" s="72"/>
      <c r="D313" s="72"/>
      <c r="E313" s="72"/>
      <c r="F313" s="72"/>
      <c r="G313" s="72"/>
    </row>
    <row r="314" spans="1:7" x14ac:dyDescent="0.3">
      <c r="A314" s="235"/>
      <c r="B314" s="72"/>
      <c r="C314" s="72"/>
      <c r="D314" s="72"/>
      <c r="E314" s="72"/>
      <c r="F314" s="72"/>
      <c r="G314" s="72"/>
    </row>
    <row r="315" spans="1:7" x14ac:dyDescent="0.3">
      <c r="A315" s="235"/>
      <c r="B315" s="72"/>
      <c r="C315" s="72"/>
      <c r="D315" s="72"/>
      <c r="E315" s="72"/>
      <c r="F315" s="72"/>
      <c r="G315" s="72"/>
    </row>
    <row r="316" spans="1:7" x14ac:dyDescent="0.3">
      <c r="A316" s="235"/>
      <c r="B316" s="72"/>
      <c r="C316" s="72"/>
      <c r="D316" s="72"/>
      <c r="E316" s="72"/>
      <c r="F316" s="72"/>
      <c r="G316" s="72"/>
    </row>
    <row r="317" spans="1:7" x14ac:dyDescent="0.3">
      <c r="A317" s="235"/>
      <c r="B317" s="72"/>
      <c r="C317" s="72"/>
      <c r="D317" s="72"/>
      <c r="E317" s="72"/>
      <c r="F317" s="72"/>
      <c r="G317" s="72"/>
    </row>
    <row r="318" spans="1:7" x14ac:dyDescent="0.3">
      <c r="A318" s="235"/>
      <c r="B318" s="72"/>
      <c r="C318" s="72"/>
      <c r="D318" s="72"/>
      <c r="E318" s="72"/>
      <c r="F318" s="72"/>
      <c r="G318" s="72"/>
    </row>
    <row r="319" spans="1:7" x14ac:dyDescent="0.3">
      <c r="A319" s="235"/>
      <c r="B319" s="72"/>
      <c r="C319" s="72"/>
      <c r="D319" s="72"/>
      <c r="E319" s="72"/>
      <c r="F319" s="72"/>
      <c r="G319" s="72"/>
    </row>
    <row r="320" spans="1:7" x14ac:dyDescent="0.3">
      <c r="A320" s="235"/>
      <c r="B320" s="72"/>
      <c r="C320" s="72"/>
      <c r="D320" s="72"/>
      <c r="E320" s="72"/>
      <c r="F320" s="72"/>
      <c r="G320" s="72"/>
    </row>
    <row r="321" spans="1:7" x14ac:dyDescent="0.3">
      <c r="A321" s="235"/>
      <c r="B321" s="72"/>
      <c r="C321" s="72"/>
      <c r="D321" s="72"/>
      <c r="E321" s="72"/>
      <c r="F321" s="72"/>
      <c r="G321" s="72"/>
    </row>
    <row r="322" spans="1:7" x14ac:dyDescent="0.3">
      <c r="A322" s="235"/>
      <c r="B322" s="72"/>
      <c r="C322" s="72"/>
      <c r="D322" s="72"/>
      <c r="E322" s="72"/>
      <c r="F322" s="72"/>
      <c r="G322" s="72"/>
    </row>
    <row r="323" spans="1:7" x14ac:dyDescent="0.3">
      <c r="A323" s="235"/>
      <c r="B323" s="72"/>
      <c r="C323" s="72"/>
      <c r="D323" s="72"/>
      <c r="E323" s="72"/>
      <c r="F323" s="72"/>
      <c r="G323" s="72"/>
    </row>
    <row r="324" spans="1:7" x14ac:dyDescent="0.3">
      <c r="A324" s="235"/>
      <c r="B324" s="72"/>
      <c r="C324" s="72"/>
      <c r="D324" s="72"/>
      <c r="E324" s="72"/>
      <c r="F324" s="72"/>
      <c r="G324" s="72"/>
    </row>
    <row r="325" spans="1:7" x14ac:dyDescent="0.3">
      <c r="A325" s="235"/>
      <c r="B325" s="72"/>
      <c r="C325" s="72"/>
      <c r="D325" s="72"/>
      <c r="E325" s="72"/>
      <c r="F325" s="72"/>
      <c r="G325" s="72"/>
    </row>
    <row r="326" spans="1:7" x14ac:dyDescent="0.3">
      <c r="A326" s="235"/>
      <c r="B326" s="72"/>
      <c r="C326" s="72"/>
      <c r="D326" s="72"/>
      <c r="E326" s="72"/>
      <c r="F326" s="72"/>
      <c r="G326" s="72"/>
    </row>
    <row r="327" spans="1:7" x14ac:dyDescent="0.3">
      <c r="A327" s="235"/>
      <c r="B327" s="72"/>
      <c r="C327" s="72"/>
      <c r="D327" s="72"/>
      <c r="E327" s="72"/>
      <c r="F327" s="72"/>
      <c r="G327" s="72"/>
    </row>
    <row r="328" spans="1:7" x14ac:dyDescent="0.3">
      <c r="A328" s="235"/>
      <c r="B328" s="72"/>
      <c r="C328" s="72"/>
      <c r="D328" s="72"/>
      <c r="E328" s="72"/>
      <c r="F328" s="72"/>
      <c r="G328" s="72"/>
    </row>
    <row r="329" spans="1:7" x14ac:dyDescent="0.3">
      <c r="A329" s="235"/>
      <c r="B329" s="72"/>
      <c r="C329" s="72"/>
      <c r="D329" s="72"/>
      <c r="E329" s="72"/>
      <c r="F329" s="72"/>
      <c r="G329" s="72"/>
    </row>
    <row r="330" spans="1:7" x14ac:dyDescent="0.3">
      <c r="A330" s="235"/>
      <c r="B330" s="72"/>
      <c r="C330" s="72"/>
      <c r="D330" s="72"/>
      <c r="E330" s="72"/>
      <c r="F330" s="72"/>
      <c r="G330" s="72"/>
    </row>
    <row r="331" spans="1:7" x14ac:dyDescent="0.3">
      <c r="A331" s="235"/>
      <c r="B331" s="72"/>
      <c r="C331" s="72"/>
      <c r="D331" s="72"/>
      <c r="E331" s="72"/>
      <c r="F331" s="72"/>
      <c r="G331" s="72"/>
    </row>
    <row r="332" spans="1:7" x14ac:dyDescent="0.3">
      <c r="A332" s="235"/>
      <c r="B332" s="72"/>
      <c r="C332" s="72"/>
      <c r="D332" s="72"/>
      <c r="E332" s="72"/>
      <c r="F332" s="72"/>
      <c r="G332" s="72"/>
    </row>
    <row r="333" spans="1:7" x14ac:dyDescent="0.3">
      <c r="A333" s="235"/>
      <c r="B333" s="72"/>
      <c r="C333" s="72"/>
      <c r="D333" s="72"/>
      <c r="E333" s="72"/>
      <c r="F333" s="72"/>
      <c r="G333" s="72"/>
    </row>
    <row r="334" spans="1:7" x14ac:dyDescent="0.3">
      <c r="A334" s="235"/>
      <c r="B334" s="72"/>
      <c r="C334" s="72"/>
      <c r="D334" s="72"/>
      <c r="E334" s="72"/>
      <c r="F334" s="72"/>
      <c r="G334" s="72"/>
    </row>
    <row r="335" spans="1:7" x14ac:dyDescent="0.3">
      <c r="A335" s="235"/>
      <c r="B335" s="72"/>
      <c r="C335" s="72"/>
      <c r="D335" s="72"/>
      <c r="E335" s="72"/>
      <c r="F335" s="72"/>
      <c r="G335" s="72"/>
    </row>
    <row r="336" spans="1:7" x14ac:dyDescent="0.3">
      <c r="A336" s="235"/>
      <c r="B336" s="72"/>
      <c r="C336" s="72"/>
      <c r="D336" s="72"/>
      <c r="E336" s="72"/>
      <c r="F336" s="72"/>
      <c r="G336" s="72"/>
    </row>
    <row r="337" spans="1:7" x14ac:dyDescent="0.3">
      <c r="A337" s="235"/>
      <c r="B337" s="72"/>
      <c r="C337" s="72"/>
      <c r="D337" s="72"/>
      <c r="E337" s="72"/>
      <c r="F337" s="72"/>
      <c r="G337" s="72"/>
    </row>
    <row r="338" spans="1:7" x14ac:dyDescent="0.3">
      <c r="A338" s="235"/>
      <c r="B338" s="72"/>
      <c r="C338" s="72"/>
      <c r="D338" s="72"/>
      <c r="E338" s="72"/>
      <c r="F338" s="72"/>
      <c r="G338" s="72"/>
    </row>
    <row r="339" spans="1:7" x14ac:dyDescent="0.3">
      <c r="A339" s="235"/>
      <c r="B339" s="72"/>
      <c r="C339" s="72"/>
      <c r="D339" s="72"/>
      <c r="E339" s="72"/>
      <c r="F339" s="72"/>
      <c r="G339" s="72"/>
    </row>
    <row r="340" spans="1:7" x14ac:dyDescent="0.3">
      <c r="A340" s="235"/>
      <c r="B340" s="72"/>
      <c r="C340" s="72"/>
      <c r="D340" s="72"/>
      <c r="E340" s="72"/>
      <c r="F340" s="72"/>
      <c r="G340" s="72"/>
    </row>
    <row r="341" spans="1:7" x14ac:dyDescent="0.3">
      <c r="A341" s="235"/>
      <c r="B341" s="72"/>
      <c r="C341" s="72"/>
      <c r="D341" s="72"/>
      <c r="E341" s="72"/>
      <c r="F341" s="72"/>
      <c r="G341" s="72"/>
    </row>
    <row r="342" spans="1:7" x14ac:dyDescent="0.3">
      <c r="A342" s="235"/>
      <c r="B342" s="72"/>
      <c r="C342" s="72"/>
      <c r="D342" s="72"/>
      <c r="E342" s="72"/>
      <c r="F342" s="72"/>
      <c r="G342" s="72"/>
    </row>
    <row r="343" spans="1:7" x14ac:dyDescent="0.3">
      <c r="A343" s="235"/>
      <c r="B343" s="72"/>
      <c r="C343" s="72"/>
      <c r="D343" s="72"/>
      <c r="E343" s="72"/>
      <c r="F343" s="72"/>
      <c r="G343" s="72"/>
    </row>
    <row r="344" spans="1:7" x14ac:dyDescent="0.3">
      <c r="A344" s="235"/>
      <c r="B344" s="72"/>
      <c r="C344" s="72"/>
      <c r="D344" s="72"/>
      <c r="E344" s="72"/>
      <c r="F344" s="72"/>
      <c r="G344" s="72"/>
    </row>
    <row r="345" spans="1:7" x14ac:dyDescent="0.3">
      <c r="A345" s="235"/>
      <c r="B345" s="72"/>
      <c r="C345" s="72"/>
      <c r="D345" s="72"/>
      <c r="E345" s="72"/>
      <c r="F345" s="72"/>
      <c r="G345" s="72"/>
    </row>
    <row r="346" spans="1:7" x14ac:dyDescent="0.3">
      <c r="A346" s="235"/>
      <c r="B346" s="72"/>
      <c r="C346" s="72"/>
      <c r="D346" s="72"/>
      <c r="E346" s="72"/>
      <c r="F346" s="72"/>
      <c r="G346" s="72"/>
    </row>
    <row r="347" spans="1:7" x14ac:dyDescent="0.3">
      <c r="A347" s="235"/>
      <c r="B347" s="72"/>
      <c r="C347" s="72"/>
      <c r="D347" s="72"/>
      <c r="E347" s="72"/>
      <c r="F347" s="72"/>
      <c r="G347" s="72"/>
    </row>
    <row r="348" spans="1:7" x14ac:dyDescent="0.3">
      <c r="A348" s="235"/>
      <c r="B348" s="72"/>
      <c r="C348" s="72"/>
      <c r="D348" s="72"/>
      <c r="E348" s="72"/>
      <c r="F348" s="72"/>
      <c r="G348" s="72"/>
    </row>
    <row r="349" spans="1:7" x14ac:dyDescent="0.3">
      <c r="A349" s="235"/>
      <c r="B349" s="72"/>
      <c r="C349" s="72"/>
      <c r="D349" s="72"/>
      <c r="E349" s="72"/>
      <c r="F349" s="72"/>
      <c r="G349" s="72"/>
    </row>
    <row r="350" spans="1:7" x14ac:dyDescent="0.3">
      <c r="A350" s="235"/>
      <c r="B350" s="72"/>
      <c r="C350" s="72"/>
      <c r="D350" s="72"/>
      <c r="E350" s="72"/>
      <c r="F350" s="72"/>
      <c r="G350" s="72"/>
    </row>
    <row r="351" spans="1:7" x14ac:dyDescent="0.3">
      <c r="A351" s="235"/>
      <c r="B351" s="72"/>
      <c r="C351" s="72"/>
      <c r="D351" s="72"/>
      <c r="E351" s="72"/>
      <c r="F351" s="72"/>
      <c r="G351" s="72"/>
    </row>
    <row r="352" spans="1:7" x14ac:dyDescent="0.3">
      <c r="A352" s="235"/>
      <c r="B352" s="72"/>
      <c r="C352" s="72"/>
      <c r="D352" s="72"/>
      <c r="E352" s="72"/>
      <c r="F352" s="72"/>
      <c r="G352" s="72"/>
    </row>
    <row r="353" spans="1:7" x14ac:dyDescent="0.3">
      <c r="A353" s="235"/>
      <c r="B353" s="72"/>
      <c r="C353" s="72"/>
      <c r="D353" s="72"/>
      <c r="E353" s="72"/>
      <c r="F353" s="72"/>
      <c r="G353" s="72"/>
    </row>
    <row r="354" spans="1:7" x14ac:dyDescent="0.3">
      <c r="A354" s="235"/>
      <c r="B354" s="72"/>
      <c r="C354" s="72"/>
      <c r="D354" s="72"/>
      <c r="E354" s="72"/>
      <c r="F354" s="72"/>
      <c r="G354" s="72"/>
    </row>
    <row r="355" spans="1:7" x14ac:dyDescent="0.3">
      <c r="A355" s="235"/>
      <c r="B355" s="72"/>
      <c r="C355" s="72"/>
      <c r="D355" s="72"/>
      <c r="E355" s="72"/>
      <c r="F355" s="72"/>
      <c r="G355" s="72"/>
    </row>
    <row r="356" spans="1:7" x14ac:dyDescent="0.3">
      <c r="A356" s="235"/>
      <c r="B356" s="72"/>
      <c r="C356" s="72"/>
      <c r="D356" s="72"/>
      <c r="E356" s="72"/>
      <c r="F356" s="72"/>
      <c r="G356" s="72"/>
    </row>
    <row r="357" spans="1:7" x14ac:dyDescent="0.3">
      <c r="A357" s="235"/>
      <c r="B357" s="72"/>
      <c r="C357" s="72"/>
      <c r="D357" s="72"/>
      <c r="E357" s="72"/>
      <c r="F357" s="72"/>
      <c r="G357" s="72"/>
    </row>
    <row r="358" spans="1:7" x14ac:dyDescent="0.3">
      <c r="A358" s="235"/>
      <c r="B358" s="72"/>
      <c r="C358" s="72"/>
      <c r="D358" s="72"/>
      <c r="E358" s="72"/>
      <c r="F358" s="72"/>
      <c r="G358" s="72"/>
    </row>
    <row r="359" spans="1:7" x14ac:dyDescent="0.3">
      <c r="A359" s="235"/>
      <c r="B359" s="72"/>
      <c r="C359" s="72"/>
      <c r="D359" s="72"/>
      <c r="E359" s="72"/>
      <c r="F359" s="72"/>
      <c r="G359" s="72"/>
    </row>
    <row r="360" spans="1:7" x14ac:dyDescent="0.3">
      <c r="A360" s="235"/>
      <c r="B360" s="72"/>
      <c r="C360" s="72"/>
      <c r="D360" s="72"/>
      <c r="E360" s="72"/>
      <c r="F360" s="72"/>
      <c r="G360" s="72"/>
    </row>
    <row r="361" spans="1:7" x14ac:dyDescent="0.3">
      <c r="A361" s="235"/>
      <c r="B361" s="72"/>
      <c r="C361" s="72"/>
      <c r="D361" s="72"/>
      <c r="E361" s="72"/>
      <c r="F361" s="72"/>
      <c r="G361" s="72"/>
    </row>
    <row r="362" spans="1:7" x14ac:dyDescent="0.3">
      <c r="A362" s="235"/>
      <c r="B362" s="72"/>
      <c r="C362" s="72"/>
      <c r="D362" s="72"/>
      <c r="E362" s="72"/>
      <c r="F362" s="72"/>
      <c r="G362" s="72"/>
    </row>
    <row r="363" spans="1:7" x14ac:dyDescent="0.3">
      <c r="A363" s="235"/>
      <c r="B363" s="72"/>
      <c r="C363" s="72"/>
      <c r="D363" s="72"/>
      <c r="E363" s="72"/>
      <c r="F363" s="72"/>
      <c r="G363" s="72"/>
    </row>
    <row r="364" spans="1:7" x14ac:dyDescent="0.3">
      <c r="A364" s="235"/>
      <c r="B364" s="72"/>
      <c r="C364" s="72"/>
      <c r="D364" s="72"/>
      <c r="E364" s="72"/>
      <c r="F364" s="72"/>
      <c r="G364" s="72"/>
    </row>
    <row r="365" spans="1:7" x14ac:dyDescent="0.3">
      <c r="A365" s="235"/>
      <c r="B365" s="72"/>
      <c r="C365" s="72"/>
      <c r="D365" s="72"/>
      <c r="E365" s="72"/>
      <c r="F365" s="72"/>
      <c r="G365" s="72"/>
    </row>
    <row r="366" spans="1:7" x14ac:dyDescent="0.3">
      <c r="A366" s="235"/>
      <c r="B366" s="72"/>
      <c r="C366" s="72"/>
      <c r="D366" s="72"/>
      <c r="E366" s="72"/>
      <c r="F366" s="72"/>
      <c r="G366" s="72"/>
    </row>
    <row r="367" spans="1:7" x14ac:dyDescent="0.3">
      <c r="A367" s="235"/>
      <c r="B367" s="72"/>
      <c r="C367" s="72"/>
      <c r="D367" s="72"/>
      <c r="E367" s="72"/>
      <c r="F367" s="72"/>
      <c r="G367" s="72"/>
    </row>
    <row r="368" spans="1:7" x14ac:dyDescent="0.3">
      <c r="A368" s="235"/>
      <c r="B368" s="72"/>
      <c r="C368" s="72"/>
      <c r="D368" s="72"/>
      <c r="E368" s="72"/>
      <c r="F368" s="72"/>
      <c r="G368" s="72"/>
    </row>
    <row r="369" spans="1:7" x14ac:dyDescent="0.3">
      <c r="A369" s="235"/>
      <c r="B369" s="72"/>
      <c r="C369" s="72"/>
      <c r="D369" s="72"/>
      <c r="E369" s="72"/>
      <c r="F369" s="72"/>
      <c r="G369" s="72"/>
    </row>
    <row r="370" spans="1:7" x14ac:dyDescent="0.3">
      <c r="A370" s="235"/>
      <c r="B370" s="72"/>
      <c r="C370" s="72"/>
      <c r="D370" s="72"/>
      <c r="E370" s="72"/>
      <c r="F370" s="72"/>
      <c r="G370" s="72"/>
    </row>
    <row r="371" spans="1:7" x14ac:dyDescent="0.3">
      <c r="A371" s="235"/>
      <c r="B371" s="72"/>
      <c r="C371" s="72"/>
      <c r="D371" s="72"/>
      <c r="E371" s="72"/>
      <c r="F371" s="72"/>
      <c r="G371" s="72"/>
    </row>
    <row r="372" spans="1:7" x14ac:dyDescent="0.3">
      <c r="A372" s="235"/>
      <c r="B372" s="72"/>
      <c r="C372" s="72"/>
      <c r="D372" s="72"/>
      <c r="E372" s="72"/>
      <c r="F372" s="72"/>
      <c r="G372" s="72"/>
    </row>
    <row r="373" spans="1:7" x14ac:dyDescent="0.3">
      <c r="A373" s="235"/>
      <c r="B373" s="72"/>
      <c r="C373" s="72"/>
      <c r="D373" s="72"/>
      <c r="E373" s="72"/>
      <c r="F373" s="72"/>
      <c r="G373" s="72"/>
    </row>
    <row r="374" spans="1:7" x14ac:dyDescent="0.3">
      <c r="A374" s="235"/>
      <c r="B374" s="72"/>
      <c r="C374" s="72"/>
      <c r="D374" s="72"/>
      <c r="E374" s="72"/>
      <c r="F374" s="72"/>
      <c r="G374" s="72"/>
    </row>
    <row r="375" spans="1:7" x14ac:dyDescent="0.3">
      <c r="A375" s="235"/>
      <c r="B375" s="72"/>
      <c r="C375" s="72"/>
      <c r="D375" s="72"/>
      <c r="E375" s="72"/>
      <c r="F375" s="72"/>
      <c r="G375" s="72"/>
    </row>
    <row r="376" spans="1:7" x14ac:dyDescent="0.3">
      <c r="A376" s="235"/>
      <c r="B376" s="72"/>
      <c r="C376" s="72"/>
      <c r="D376" s="72"/>
      <c r="E376" s="72"/>
      <c r="F376" s="72"/>
      <c r="G376" s="72"/>
    </row>
    <row r="377" spans="1:7" x14ac:dyDescent="0.3">
      <c r="A377" s="235"/>
      <c r="B377" s="72"/>
      <c r="C377" s="72"/>
      <c r="D377" s="72"/>
      <c r="E377" s="72"/>
      <c r="F377" s="72"/>
      <c r="G377" s="72"/>
    </row>
    <row r="378" spans="1:7" x14ac:dyDescent="0.3">
      <c r="A378" s="235"/>
      <c r="B378" s="72"/>
      <c r="C378" s="72"/>
      <c r="D378" s="72"/>
      <c r="E378" s="72"/>
      <c r="F378" s="72"/>
      <c r="G378" s="72"/>
    </row>
    <row r="379" spans="1:7" x14ac:dyDescent="0.3">
      <c r="A379" s="235"/>
      <c r="B379" s="72"/>
      <c r="C379" s="72"/>
      <c r="D379" s="72"/>
      <c r="E379" s="72"/>
      <c r="F379" s="72"/>
      <c r="G379" s="72"/>
    </row>
    <row r="380" spans="1:7" x14ac:dyDescent="0.3">
      <c r="A380" s="235"/>
      <c r="B380" s="72"/>
      <c r="C380" s="72"/>
      <c r="D380" s="72"/>
      <c r="E380" s="72"/>
      <c r="F380" s="72"/>
      <c r="G380" s="72"/>
    </row>
    <row r="381" spans="1:7" x14ac:dyDescent="0.3">
      <c r="A381" s="235"/>
      <c r="B381" s="72"/>
      <c r="C381" s="72"/>
      <c r="D381" s="72"/>
      <c r="E381" s="72"/>
      <c r="F381" s="72"/>
      <c r="G381" s="72"/>
    </row>
    <row r="382" spans="1:7" x14ac:dyDescent="0.3">
      <c r="A382" s="235"/>
      <c r="B382" s="72"/>
      <c r="C382" s="72"/>
      <c r="D382" s="72"/>
      <c r="E382" s="72"/>
      <c r="F382" s="72"/>
      <c r="G382" s="72"/>
    </row>
    <row r="383" spans="1:7" x14ac:dyDescent="0.3">
      <c r="A383" s="235"/>
      <c r="B383" s="72"/>
      <c r="C383" s="72"/>
      <c r="D383" s="72"/>
      <c r="E383" s="72"/>
      <c r="F383" s="72"/>
      <c r="G383" s="72"/>
    </row>
    <row r="384" spans="1:7" x14ac:dyDescent="0.3">
      <c r="A384" s="235"/>
      <c r="B384" s="72"/>
      <c r="C384" s="72"/>
      <c r="D384" s="72"/>
      <c r="E384" s="72"/>
      <c r="F384" s="72"/>
      <c r="G384" s="72"/>
    </row>
    <row r="385" spans="1:7" x14ac:dyDescent="0.3">
      <c r="A385" s="235"/>
      <c r="B385" s="72"/>
      <c r="C385" s="72"/>
      <c r="D385" s="72"/>
      <c r="E385" s="72"/>
      <c r="F385" s="72"/>
      <c r="G385" s="72"/>
    </row>
    <row r="386" spans="1:7" x14ac:dyDescent="0.3">
      <c r="A386" s="235"/>
      <c r="B386" s="72"/>
      <c r="C386" s="72"/>
      <c r="D386" s="72"/>
      <c r="E386" s="72"/>
      <c r="F386" s="72"/>
      <c r="G386" s="72"/>
    </row>
    <row r="387" spans="1:7" x14ac:dyDescent="0.3">
      <c r="A387" s="235"/>
      <c r="B387" s="72"/>
      <c r="C387" s="72"/>
      <c r="D387" s="72"/>
      <c r="E387" s="72"/>
      <c r="F387" s="72"/>
      <c r="G387" s="72"/>
    </row>
    <row r="388" spans="1:7" x14ac:dyDescent="0.3">
      <c r="A388" s="235"/>
      <c r="B388" s="72"/>
      <c r="C388" s="72"/>
      <c r="D388" s="72"/>
      <c r="E388" s="72"/>
      <c r="F388" s="72"/>
      <c r="G388" s="72"/>
    </row>
    <row r="389" spans="1:7" x14ac:dyDescent="0.3">
      <c r="A389" s="235"/>
      <c r="B389" s="72"/>
      <c r="C389" s="72"/>
      <c r="D389" s="72"/>
      <c r="E389" s="72"/>
      <c r="F389" s="72"/>
      <c r="G389" s="72"/>
    </row>
    <row r="390" spans="1:7" x14ac:dyDescent="0.3">
      <c r="A390" s="235"/>
      <c r="B390" s="72"/>
      <c r="C390" s="72"/>
      <c r="D390" s="72"/>
      <c r="E390" s="72"/>
      <c r="F390" s="72"/>
      <c r="G390" s="72"/>
    </row>
    <row r="391" spans="1:7" x14ac:dyDescent="0.3">
      <c r="A391" s="235"/>
      <c r="B391" s="72"/>
      <c r="C391" s="72"/>
      <c r="D391" s="72"/>
      <c r="E391" s="72"/>
      <c r="F391" s="72"/>
      <c r="G391" s="72"/>
    </row>
    <row r="392" spans="1:7" x14ac:dyDescent="0.3">
      <c r="A392" s="235"/>
      <c r="B392" s="72"/>
      <c r="C392" s="72"/>
      <c r="D392" s="72"/>
      <c r="E392" s="72"/>
      <c r="F392" s="72"/>
      <c r="G392" s="72"/>
    </row>
    <row r="393" spans="1:7" x14ac:dyDescent="0.3">
      <c r="A393" s="235"/>
      <c r="B393" s="72"/>
      <c r="C393" s="72"/>
      <c r="D393" s="72"/>
      <c r="E393" s="72"/>
      <c r="F393" s="72"/>
      <c r="G393" s="72"/>
    </row>
    <row r="394" spans="1:7" x14ac:dyDescent="0.3">
      <c r="A394" s="235"/>
      <c r="B394" s="72"/>
      <c r="C394" s="72"/>
      <c r="D394" s="72"/>
      <c r="E394" s="72"/>
      <c r="F394" s="72"/>
      <c r="G394" s="72"/>
    </row>
    <row r="395" spans="1:7" x14ac:dyDescent="0.3">
      <c r="A395" s="235"/>
      <c r="B395" s="72"/>
      <c r="C395" s="72"/>
      <c r="D395" s="72"/>
      <c r="E395" s="72"/>
      <c r="F395" s="72"/>
      <c r="G395" s="72"/>
    </row>
    <row r="396" spans="1:7" x14ac:dyDescent="0.3">
      <c r="A396" s="235"/>
      <c r="B396" s="72"/>
      <c r="C396" s="72"/>
      <c r="D396" s="72"/>
      <c r="E396" s="72"/>
      <c r="F396" s="72"/>
      <c r="G396" s="72"/>
    </row>
    <row r="397" spans="1:7" x14ac:dyDescent="0.3">
      <c r="A397" s="235"/>
      <c r="B397" s="72"/>
      <c r="C397" s="72"/>
      <c r="D397" s="72"/>
      <c r="E397" s="72"/>
      <c r="F397" s="72"/>
      <c r="G397" s="72"/>
    </row>
    <row r="398" spans="1:7" x14ac:dyDescent="0.3">
      <c r="A398" s="235"/>
      <c r="B398" s="72"/>
      <c r="C398" s="72"/>
      <c r="D398" s="72"/>
      <c r="E398" s="72"/>
      <c r="F398" s="72"/>
      <c r="G398" s="72"/>
    </row>
    <row r="399" spans="1:7" x14ac:dyDescent="0.3">
      <c r="A399" s="235"/>
      <c r="B399" s="72"/>
      <c r="C399" s="72"/>
      <c r="D399" s="72"/>
      <c r="E399" s="72"/>
      <c r="F399" s="72"/>
      <c r="G399" s="72"/>
    </row>
    <row r="400" spans="1:7" x14ac:dyDescent="0.3">
      <c r="A400" s="235"/>
      <c r="B400" s="72"/>
      <c r="C400" s="72"/>
      <c r="D400" s="72"/>
      <c r="E400" s="72"/>
      <c r="F400" s="72"/>
      <c r="G400" s="72"/>
    </row>
    <row r="401" spans="1:7" x14ac:dyDescent="0.3">
      <c r="A401" s="235"/>
      <c r="B401" s="72"/>
      <c r="C401" s="72"/>
      <c r="D401" s="72"/>
      <c r="E401" s="72"/>
      <c r="F401" s="72"/>
      <c r="G401" s="72"/>
    </row>
    <row r="402" spans="1:7" x14ac:dyDescent="0.3">
      <c r="A402" s="235"/>
      <c r="B402" s="72"/>
      <c r="C402" s="72"/>
      <c r="D402" s="72"/>
      <c r="E402" s="72"/>
      <c r="F402" s="72"/>
      <c r="G402" s="72"/>
    </row>
    <row r="403" spans="1:7" x14ac:dyDescent="0.3">
      <c r="A403" s="235"/>
      <c r="B403" s="72"/>
      <c r="C403" s="72"/>
      <c r="D403" s="72"/>
      <c r="E403" s="72"/>
      <c r="F403" s="72"/>
      <c r="G403" s="72"/>
    </row>
    <row r="404" spans="1:7" x14ac:dyDescent="0.3">
      <c r="A404" s="235"/>
      <c r="B404" s="72"/>
      <c r="C404" s="72"/>
      <c r="D404" s="72"/>
      <c r="E404" s="72"/>
      <c r="F404" s="72"/>
      <c r="G404" s="72"/>
    </row>
    <row r="405" spans="1:7" x14ac:dyDescent="0.3">
      <c r="A405" s="235"/>
      <c r="B405" s="72"/>
      <c r="C405" s="72"/>
      <c r="D405" s="72"/>
      <c r="E405" s="72"/>
      <c r="F405" s="72"/>
      <c r="G405" s="72"/>
    </row>
    <row r="406" spans="1:7" x14ac:dyDescent="0.3">
      <c r="A406" s="235"/>
      <c r="B406" s="72"/>
      <c r="C406" s="72"/>
      <c r="D406" s="72"/>
      <c r="E406" s="72"/>
      <c r="F406" s="72"/>
      <c r="G406" s="72"/>
    </row>
    <row r="407" spans="1:7" x14ac:dyDescent="0.3">
      <c r="A407" s="235"/>
      <c r="B407" s="72"/>
      <c r="C407" s="72"/>
      <c r="D407" s="72"/>
      <c r="E407" s="72"/>
      <c r="F407" s="72"/>
      <c r="G407" s="72"/>
    </row>
    <row r="408" spans="1:7" x14ac:dyDescent="0.3">
      <c r="A408" s="235"/>
      <c r="B408" s="72"/>
      <c r="C408" s="72"/>
      <c r="D408" s="72"/>
      <c r="E408" s="72"/>
      <c r="F408" s="72"/>
      <c r="G408" s="72"/>
    </row>
    <row r="409" spans="1:7" x14ac:dyDescent="0.3">
      <c r="A409" s="235"/>
      <c r="B409" s="72"/>
      <c r="C409" s="72"/>
      <c r="D409" s="72"/>
      <c r="E409" s="72"/>
      <c r="F409" s="72"/>
      <c r="G409" s="72"/>
    </row>
    <row r="410" spans="1:7" x14ac:dyDescent="0.3">
      <c r="A410" s="235"/>
      <c r="B410" s="72"/>
      <c r="C410" s="72"/>
      <c r="D410" s="72"/>
      <c r="E410" s="72"/>
      <c r="F410" s="72"/>
      <c r="G410" s="72"/>
    </row>
    <row r="411" spans="1:7" x14ac:dyDescent="0.3">
      <c r="A411" s="235"/>
      <c r="B411" s="72"/>
      <c r="C411" s="72"/>
      <c r="D411" s="72"/>
      <c r="E411" s="72"/>
      <c r="F411" s="72"/>
      <c r="G411" s="72"/>
    </row>
    <row r="412" spans="1:7" x14ac:dyDescent="0.3">
      <c r="A412" s="235"/>
      <c r="B412" s="72"/>
      <c r="C412" s="72"/>
      <c r="D412" s="72"/>
      <c r="E412" s="72"/>
      <c r="F412" s="72"/>
      <c r="G412" s="72"/>
    </row>
    <row r="413" spans="1:7" x14ac:dyDescent="0.3">
      <c r="A413" s="235"/>
      <c r="B413" s="72"/>
      <c r="C413" s="72"/>
      <c r="D413" s="72"/>
      <c r="E413" s="72"/>
      <c r="F413" s="72"/>
      <c r="G413" s="72"/>
    </row>
    <row r="414" spans="1:7" x14ac:dyDescent="0.3">
      <c r="A414" s="235"/>
      <c r="B414" s="72"/>
      <c r="C414" s="72"/>
      <c r="D414" s="72"/>
      <c r="E414" s="72"/>
      <c r="F414" s="72"/>
      <c r="G414" s="72"/>
    </row>
    <row r="415" spans="1:7" x14ac:dyDescent="0.3">
      <c r="A415" s="235"/>
      <c r="B415" s="72"/>
      <c r="C415" s="72"/>
      <c r="D415" s="72"/>
      <c r="E415" s="72"/>
      <c r="F415" s="72"/>
      <c r="G415" s="72"/>
    </row>
    <row r="416" spans="1:7" x14ac:dyDescent="0.3">
      <c r="A416" s="235"/>
      <c r="B416" s="72"/>
      <c r="C416" s="72"/>
      <c r="D416" s="72"/>
      <c r="E416" s="72"/>
      <c r="F416" s="72"/>
      <c r="G416" s="72"/>
    </row>
    <row r="417" spans="1:7" x14ac:dyDescent="0.3">
      <c r="A417" s="235"/>
      <c r="B417" s="72"/>
      <c r="C417" s="72"/>
      <c r="D417" s="72"/>
      <c r="E417" s="72"/>
      <c r="F417" s="72"/>
      <c r="G417" s="72"/>
    </row>
    <row r="418" spans="1:7" x14ac:dyDescent="0.3">
      <c r="A418" s="235"/>
      <c r="B418" s="72"/>
      <c r="C418" s="72"/>
      <c r="D418" s="72"/>
      <c r="E418" s="72"/>
      <c r="F418" s="72"/>
      <c r="G418" s="72"/>
    </row>
    <row r="419" spans="1:7" x14ac:dyDescent="0.3">
      <c r="A419" s="235"/>
      <c r="B419" s="72"/>
      <c r="C419" s="72"/>
      <c r="D419" s="72"/>
      <c r="E419" s="72"/>
      <c r="F419" s="72"/>
      <c r="G419" s="72"/>
    </row>
    <row r="420" spans="1:7" x14ac:dyDescent="0.3">
      <c r="A420" s="235"/>
      <c r="B420" s="72"/>
      <c r="C420" s="72"/>
      <c r="D420" s="72"/>
      <c r="E420" s="72"/>
      <c r="F420" s="72"/>
      <c r="G420" s="72"/>
    </row>
    <row r="421" spans="1:7" x14ac:dyDescent="0.3">
      <c r="A421" s="235"/>
      <c r="B421" s="72"/>
      <c r="C421" s="72"/>
      <c r="D421" s="72"/>
      <c r="E421" s="72"/>
      <c r="F421" s="72"/>
      <c r="G421" s="72"/>
    </row>
    <row r="422" spans="1:7" x14ac:dyDescent="0.3">
      <c r="A422" s="235"/>
      <c r="B422" s="72"/>
      <c r="C422" s="72"/>
      <c r="D422" s="72"/>
      <c r="E422" s="72"/>
      <c r="F422" s="72"/>
      <c r="G422" s="72"/>
    </row>
    <row r="423" spans="1:7" x14ac:dyDescent="0.3">
      <c r="A423" s="235"/>
      <c r="B423" s="72"/>
      <c r="C423" s="72"/>
      <c r="D423" s="72"/>
      <c r="E423" s="72"/>
      <c r="F423" s="72"/>
      <c r="G423" s="72"/>
    </row>
    <row r="424" spans="1:7" x14ac:dyDescent="0.3">
      <c r="A424" s="235"/>
      <c r="B424" s="72"/>
      <c r="C424" s="72"/>
      <c r="D424" s="72"/>
      <c r="E424" s="72"/>
      <c r="F424" s="72"/>
      <c r="G424" s="72"/>
    </row>
    <row r="425" spans="1:7" x14ac:dyDescent="0.3">
      <c r="A425" s="235"/>
      <c r="B425" s="72"/>
      <c r="C425" s="72"/>
      <c r="D425" s="72"/>
      <c r="E425" s="72"/>
      <c r="F425" s="72"/>
      <c r="G425" s="72"/>
    </row>
    <row r="426" spans="1:7" x14ac:dyDescent="0.3">
      <c r="A426" s="235"/>
      <c r="B426" s="72"/>
      <c r="C426" s="72"/>
      <c r="D426" s="72"/>
      <c r="E426" s="72"/>
      <c r="F426" s="72"/>
      <c r="G426" s="72"/>
    </row>
    <row r="427" spans="1:7" x14ac:dyDescent="0.3">
      <c r="A427" s="235"/>
      <c r="B427" s="72"/>
      <c r="C427" s="72"/>
      <c r="D427" s="72"/>
      <c r="E427" s="72"/>
      <c r="F427" s="72"/>
      <c r="G427" s="72"/>
    </row>
    <row r="428" spans="1:7" x14ac:dyDescent="0.3">
      <c r="A428" s="235"/>
      <c r="B428" s="72"/>
      <c r="C428" s="72"/>
      <c r="D428" s="72"/>
      <c r="E428" s="72"/>
      <c r="F428" s="72"/>
      <c r="G428" s="72"/>
    </row>
    <row r="429" spans="1:7" x14ac:dyDescent="0.3">
      <c r="A429" s="235"/>
      <c r="B429" s="72"/>
      <c r="C429" s="72"/>
      <c r="D429" s="72"/>
      <c r="E429" s="72"/>
      <c r="F429" s="72"/>
      <c r="G429" s="72"/>
    </row>
    <row r="430" spans="1:7" x14ac:dyDescent="0.3">
      <c r="A430" s="235"/>
      <c r="B430" s="72"/>
      <c r="C430" s="72"/>
      <c r="D430" s="72"/>
      <c r="E430" s="72"/>
      <c r="F430" s="72"/>
      <c r="G430" s="72"/>
    </row>
    <row r="431" spans="1:7" x14ac:dyDescent="0.3">
      <c r="A431" s="235"/>
      <c r="B431" s="72"/>
      <c r="C431" s="72"/>
      <c r="D431" s="72"/>
      <c r="E431" s="72"/>
      <c r="F431" s="72"/>
      <c r="G431" s="72"/>
    </row>
    <row r="432" spans="1:7" x14ac:dyDescent="0.3">
      <c r="A432" s="235"/>
      <c r="B432" s="72"/>
      <c r="C432" s="72"/>
      <c r="D432" s="72"/>
      <c r="E432" s="72"/>
      <c r="F432" s="72"/>
      <c r="G432" s="72"/>
    </row>
    <row r="433" spans="1:7" x14ac:dyDescent="0.3">
      <c r="A433" s="235"/>
      <c r="B433" s="72"/>
      <c r="C433" s="72"/>
      <c r="D433" s="72"/>
      <c r="E433" s="72"/>
      <c r="F433" s="72"/>
      <c r="G433" s="72"/>
    </row>
    <row r="434" spans="1:7" x14ac:dyDescent="0.3">
      <c r="A434" s="235"/>
      <c r="B434" s="72"/>
      <c r="C434" s="72"/>
      <c r="D434" s="72"/>
      <c r="E434" s="72"/>
      <c r="F434" s="72"/>
      <c r="G434" s="72"/>
    </row>
    <row r="435" spans="1:7" x14ac:dyDescent="0.3">
      <c r="A435" s="235"/>
      <c r="B435" s="72"/>
      <c r="C435" s="72"/>
      <c r="D435" s="72"/>
      <c r="E435" s="72"/>
      <c r="F435" s="72"/>
      <c r="G435" s="72"/>
    </row>
    <row r="436" spans="1:7" x14ac:dyDescent="0.3">
      <c r="A436" s="235"/>
      <c r="B436" s="72"/>
      <c r="C436" s="72"/>
      <c r="D436" s="72"/>
      <c r="E436" s="72"/>
      <c r="F436" s="72"/>
      <c r="G436" s="72"/>
    </row>
    <row r="437" spans="1:7" x14ac:dyDescent="0.3">
      <c r="A437" s="235"/>
      <c r="B437" s="72"/>
      <c r="C437" s="72"/>
      <c r="D437" s="72"/>
      <c r="E437" s="72"/>
      <c r="F437" s="72"/>
      <c r="G437" s="72"/>
    </row>
    <row r="438" spans="1:7" x14ac:dyDescent="0.3">
      <c r="A438" s="235"/>
      <c r="B438" s="72"/>
      <c r="C438" s="72"/>
      <c r="D438" s="72"/>
      <c r="E438" s="72"/>
      <c r="F438" s="72"/>
      <c r="G438" s="72"/>
    </row>
    <row r="439" spans="1:7" x14ac:dyDescent="0.3">
      <c r="A439" s="235"/>
      <c r="B439" s="72"/>
      <c r="C439" s="72"/>
      <c r="D439" s="72"/>
      <c r="E439" s="72"/>
      <c r="F439" s="72"/>
      <c r="G439" s="72"/>
    </row>
    <row r="440" spans="1:7" x14ac:dyDescent="0.3">
      <c r="A440" s="235"/>
      <c r="B440" s="72"/>
      <c r="C440" s="72"/>
      <c r="D440" s="72"/>
      <c r="E440" s="72"/>
      <c r="F440" s="72"/>
      <c r="G440" s="72"/>
    </row>
    <row r="441" spans="1:7" x14ac:dyDescent="0.3">
      <c r="A441" s="235"/>
      <c r="B441" s="72"/>
      <c r="C441" s="72"/>
      <c r="D441" s="72"/>
      <c r="E441" s="72"/>
      <c r="F441" s="72"/>
      <c r="G441" s="72"/>
    </row>
    <row r="442" spans="1:7" x14ac:dyDescent="0.3">
      <c r="A442" s="235"/>
      <c r="B442" s="72"/>
      <c r="C442" s="72"/>
      <c r="D442" s="72"/>
      <c r="E442" s="72"/>
      <c r="F442" s="72"/>
      <c r="G442" s="72"/>
    </row>
    <row r="443" spans="1:7" x14ac:dyDescent="0.3">
      <c r="A443" s="235"/>
      <c r="B443" s="72"/>
      <c r="C443" s="72"/>
      <c r="D443" s="72"/>
      <c r="E443" s="72"/>
      <c r="F443" s="72"/>
      <c r="G443" s="72"/>
    </row>
    <row r="444" spans="1:7" x14ac:dyDescent="0.3">
      <c r="A444" s="235"/>
      <c r="B444" s="72"/>
      <c r="C444" s="72"/>
      <c r="D444" s="72"/>
      <c r="E444" s="72"/>
      <c r="F444" s="72"/>
      <c r="G444" s="72"/>
    </row>
    <row r="445" spans="1:7" x14ac:dyDescent="0.3">
      <c r="A445" s="235"/>
      <c r="B445" s="72"/>
      <c r="C445" s="72"/>
      <c r="D445" s="72"/>
      <c r="E445" s="72"/>
      <c r="F445" s="72"/>
      <c r="G445" s="72"/>
    </row>
    <row r="446" spans="1:7" x14ac:dyDescent="0.3">
      <c r="A446" s="235"/>
      <c r="B446" s="72"/>
      <c r="C446" s="72"/>
      <c r="D446" s="72"/>
      <c r="E446" s="72"/>
      <c r="F446" s="72"/>
      <c r="G446" s="72"/>
    </row>
    <row r="447" spans="1:7" x14ac:dyDescent="0.3">
      <c r="A447" s="235"/>
      <c r="B447" s="72"/>
      <c r="C447" s="72"/>
      <c r="D447" s="72"/>
      <c r="E447" s="72"/>
      <c r="F447" s="72"/>
      <c r="G447" s="72"/>
    </row>
    <row r="448" spans="1:7" x14ac:dyDescent="0.3">
      <c r="A448" s="235"/>
      <c r="B448" s="72"/>
      <c r="C448" s="72"/>
      <c r="D448" s="72"/>
      <c r="E448" s="72"/>
      <c r="F448" s="72"/>
      <c r="G448" s="72"/>
    </row>
    <row r="449" spans="1:7" x14ac:dyDescent="0.3">
      <c r="A449" s="235"/>
      <c r="B449" s="72"/>
      <c r="C449" s="72"/>
      <c r="D449" s="72"/>
      <c r="E449" s="72"/>
      <c r="F449" s="72"/>
      <c r="G449" s="72"/>
    </row>
    <row r="450" spans="1:7" x14ac:dyDescent="0.3">
      <c r="A450" s="235"/>
      <c r="B450" s="72"/>
      <c r="C450" s="72"/>
      <c r="D450" s="72"/>
      <c r="E450" s="72"/>
      <c r="F450" s="72"/>
      <c r="G450" s="72"/>
    </row>
    <row r="451" spans="1:7" x14ac:dyDescent="0.3">
      <c r="A451" s="235"/>
      <c r="B451" s="72"/>
      <c r="C451" s="72"/>
      <c r="D451" s="72"/>
      <c r="E451" s="72"/>
      <c r="F451" s="72"/>
      <c r="G451" s="72"/>
    </row>
    <row r="452" spans="1:7" x14ac:dyDescent="0.3">
      <c r="A452" s="235"/>
      <c r="B452" s="72"/>
      <c r="C452" s="72"/>
      <c r="D452" s="72"/>
      <c r="E452" s="72"/>
      <c r="F452" s="72"/>
      <c r="G452" s="72"/>
    </row>
    <row r="453" spans="1:7" x14ac:dyDescent="0.3">
      <c r="A453" s="235"/>
      <c r="B453" s="72"/>
      <c r="C453" s="72"/>
      <c r="D453" s="72"/>
      <c r="E453" s="72"/>
      <c r="F453" s="72"/>
      <c r="G453" s="72"/>
    </row>
    <row r="454" spans="1:7" x14ac:dyDescent="0.3">
      <c r="A454" s="235"/>
      <c r="B454" s="72"/>
      <c r="C454" s="72"/>
      <c r="D454" s="72"/>
      <c r="E454" s="72"/>
      <c r="F454" s="72"/>
      <c r="G454" s="72"/>
    </row>
    <row r="455" spans="1:7" x14ac:dyDescent="0.3">
      <c r="A455" s="235"/>
      <c r="B455" s="72"/>
      <c r="C455" s="72"/>
      <c r="D455" s="72"/>
      <c r="E455" s="72"/>
      <c r="F455" s="72"/>
      <c r="G455" s="72"/>
    </row>
    <row r="456" spans="1:7" x14ac:dyDescent="0.3">
      <c r="A456" s="235"/>
      <c r="B456" s="72"/>
      <c r="C456" s="72"/>
      <c r="D456" s="72"/>
      <c r="E456" s="72"/>
      <c r="F456" s="72"/>
      <c r="G456" s="72"/>
    </row>
    <row r="457" spans="1:7" x14ac:dyDescent="0.3">
      <c r="A457" s="235"/>
      <c r="B457" s="72"/>
      <c r="C457" s="72"/>
      <c r="D457" s="72"/>
      <c r="E457" s="72"/>
      <c r="F457" s="72"/>
      <c r="G457" s="72"/>
    </row>
    <row r="458" spans="1:7" x14ac:dyDescent="0.3">
      <c r="A458" s="235"/>
      <c r="B458" s="72"/>
      <c r="C458" s="72"/>
      <c r="D458" s="72"/>
      <c r="E458" s="72"/>
      <c r="F458" s="72"/>
      <c r="G458" s="72"/>
    </row>
    <row r="459" spans="1:7" x14ac:dyDescent="0.3">
      <c r="A459" s="235"/>
      <c r="B459" s="72"/>
      <c r="C459" s="72"/>
      <c r="D459" s="72"/>
      <c r="E459" s="72"/>
      <c r="F459" s="72"/>
      <c r="G459" s="72"/>
    </row>
    <row r="460" spans="1:7" x14ac:dyDescent="0.3">
      <c r="A460" s="235"/>
      <c r="B460" s="72"/>
      <c r="C460" s="72"/>
      <c r="D460" s="72"/>
      <c r="E460" s="72"/>
      <c r="F460" s="72"/>
      <c r="G460" s="72"/>
    </row>
    <row r="461" spans="1:7" x14ac:dyDescent="0.3">
      <c r="A461" s="235"/>
      <c r="B461" s="72"/>
      <c r="C461" s="72"/>
      <c r="D461" s="72"/>
      <c r="E461" s="72"/>
      <c r="F461" s="72"/>
      <c r="G461" s="72"/>
    </row>
    <row r="462" spans="1:7" x14ac:dyDescent="0.3">
      <c r="A462" s="235"/>
      <c r="B462" s="72"/>
      <c r="C462" s="72"/>
      <c r="D462" s="72"/>
      <c r="E462" s="72"/>
      <c r="F462" s="72"/>
      <c r="G462" s="72"/>
    </row>
    <row r="463" spans="1:7" x14ac:dyDescent="0.3">
      <c r="A463" s="235"/>
      <c r="B463" s="72"/>
      <c r="C463" s="72"/>
      <c r="D463" s="72"/>
      <c r="E463" s="72"/>
      <c r="F463" s="72"/>
      <c r="G463" s="72"/>
    </row>
    <row r="464" spans="1:7" x14ac:dyDescent="0.3">
      <c r="A464" s="235"/>
      <c r="B464" s="72"/>
      <c r="C464" s="72"/>
      <c r="D464" s="72"/>
      <c r="E464" s="72"/>
      <c r="F464" s="72"/>
      <c r="G464" s="72"/>
    </row>
    <row r="465" spans="1:7" x14ac:dyDescent="0.3">
      <c r="A465" s="235"/>
      <c r="B465" s="72"/>
      <c r="C465" s="72"/>
      <c r="D465" s="72"/>
      <c r="E465" s="72"/>
      <c r="F465" s="72"/>
      <c r="G465" s="72"/>
    </row>
    <row r="466" spans="1:7" x14ac:dyDescent="0.3">
      <c r="A466" s="235"/>
      <c r="B466" s="72"/>
      <c r="C466" s="72"/>
      <c r="D466" s="72"/>
      <c r="E466" s="72"/>
      <c r="F466" s="72"/>
      <c r="G466" s="72"/>
    </row>
    <row r="467" spans="1:7" x14ac:dyDescent="0.3">
      <c r="A467" s="235"/>
      <c r="B467" s="72"/>
      <c r="C467" s="72"/>
      <c r="D467" s="72"/>
      <c r="E467" s="72"/>
      <c r="F467" s="72"/>
      <c r="G467" s="72"/>
    </row>
    <row r="468" spans="1:7" x14ac:dyDescent="0.3">
      <c r="A468" s="235"/>
      <c r="B468" s="72"/>
      <c r="C468" s="72"/>
      <c r="D468" s="72"/>
      <c r="E468" s="72"/>
      <c r="F468" s="72"/>
      <c r="G468" s="72"/>
    </row>
    <row r="469" spans="1:7" x14ac:dyDescent="0.3">
      <c r="A469" s="235"/>
      <c r="B469" s="72"/>
      <c r="C469" s="72"/>
      <c r="D469" s="72"/>
      <c r="E469" s="72"/>
      <c r="F469" s="72"/>
      <c r="G469" s="72"/>
    </row>
    <row r="470" spans="1:7" x14ac:dyDescent="0.3">
      <c r="A470" s="235"/>
      <c r="B470" s="72"/>
      <c r="C470" s="72"/>
      <c r="D470" s="72"/>
      <c r="E470" s="72"/>
      <c r="F470" s="72"/>
      <c r="G470" s="72"/>
    </row>
    <row r="471" spans="1:7" x14ac:dyDescent="0.3">
      <c r="A471" s="235"/>
      <c r="B471" s="72"/>
      <c r="C471" s="72"/>
      <c r="D471" s="72"/>
      <c r="E471" s="72"/>
      <c r="F471" s="72"/>
      <c r="G471" s="72"/>
    </row>
    <row r="472" spans="1:7" x14ac:dyDescent="0.3">
      <c r="A472" s="235"/>
      <c r="B472" s="72"/>
      <c r="C472" s="72"/>
      <c r="D472" s="72"/>
      <c r="E472" s="72"/>
      <c r="F472" s="72"/>
      <c r="G472" s="72"/>
    </row>
    <row r="473" spans="1:7" x14ac:dyDescent="0.3">
      <c r="A473" s="235"/>
      <c r="B473" s="72"/>
      <c r="C473" s="72"/>
      <c r="D473" s="72"/>
      <c r="E473" s="72"/>
      <c r="F473" s="72"/>
      <c r="G473" s="72"/>
    </row>
    <row r="474" spans="1:7" x14ac:dyDescent="0.3">
      <c r="A474" s="235"/>
      <c r="B474" s="72"/>
      <c r="C474" s="72"/>
      <c r="D474" s="72"/>
      <c r="E474" s="72"/>
      <c r="F474" s="72"/>
      <c r="G474" s="72"/>
    </row>
    <row r="475" spans="1:7" x14ac:dyDescent="0.3">
      <c r="A475" s="235"/>
      <c r="B475" s="72"/>
      <c r="C475" s="72"/>
      <c r="D475" s="72"/>
      <c r="E475" s="72"/>
      <c r="F475" s="72"/>
      <c r="G475" s="72"/>
    </row>
    <row r="476" spans="1:7" x14ac:dyDescent="0.3">
      <c r="A476" s="235"/>
      <c r="B476" s="72"/>
      <c r="C476" s="72"/>
      <c r="D476" s="72"/>
      <c r="E476" s="72"/>
      <c r="F476" s="72"/>
      <c r="G476" s="72"/>
    </row>
    <row r="477" spans="1:7" x14ac:dyDescent="0.3">
      <c r="A477" s="235"/>
      <c r="B477" s="72"/>
      <c r="C477" s="72"/>
      <c r="D477" s="72"/>
      <c r="E477" s="72"/>
      <c r="F477" s="72"/>
      <c r="G477" s="72"/>
    </row>
    <row r="478" spans="1:7" x14ac:dyDescent="0.3">
      <c r="A478" s="235"/>
      <c r="B478" s="72"/>
      <c r="C478" s="72"/>
      <c r="D478" s="72"/>
      <c r="E478" s="72"/>
      <c r="F478" s="72"/>
      <c r="G478" s="72"/>
    </row>
    <row r="479" spans="1:7" x14ac:dyDescent="0.3">
      <c r="A479" s="235"/>
      <c r="B479" s="72"/>
      <c r="C479" s="72"/>
      <c r="D479" s="72"/>
      <c r="E479" s="72"/>
      <c r="F479" s="72"/>
      <c r="G479" s="72"/>
    </row>
    <row r="480" spans="1:7" x14ac:dyDescent="0.3">
      <c r="A480" s="235"/>
      <c r="B480" s="72"/>
      <c r="C480" s="72"/>
      <c r="D480" s="72"/>
      <c r="E480" s="72"/>
      <c r="F480" s="72"/>
      <c r="G480" s="72"/>
    </row>
  </sheetData>
  <mergeCells count="2">
    <mergeCell ref="E5:G5"/>
    <mergeCell ref="B5:D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6" x14ac:dyDescent="0.3">
      <c r="A1" s="2" t="s">
        <v>308</v>
      </c>
    </row>
    <row r="2" spans="1:6" x14ac:dyDescent="0.3">
      <c r="A2" s="1" t="s">
        <v>0</v>
      </c>
    </row>
    <row r="3" spans="1:6" ht="41.55" customHeight="1" x14ac:dyDescent="0.3">
      <c r="A3" s="6"/>
      <c r="B3" s="329" t="s">
        <v>341</v>
      </c>
      <c r="C3" s="329" t="s">
        <v>342</v>
      </c>
      <c r="D3" s="329" t="s">
        <v>343</v>
      </c>
      <c r="E3" s="329" t="s">
        <v>344</v>
      </c>
    </row>
    <row r="4" spans="1:6" x14ac:dyDescent="0.3">
      <c r="A4" s="322" t="s">
        <v>252</v>
      </c>
      <c r="B4" s="46">
        <v>5.54480802024611E-2</v>
      </c>
      <c r="C4" s="46">
        <v>0.39176584121870556</v>
      </c>
      <c r="D4" s="46">
        <v>0.55278607857883333</v>
      </c>
      <c r="E4" s="46">
        <v>0.21440064715566667</v>
      </c>
    </row>
    <row r="5" spans="1:6" x14ac:dyDescent="0.3">
      <c r="A5" s="330" t="s">
        <v>346</v>
      </c>
      <c r="B5" s="7">
        <f>0.5*(0.4*2*B4+0.6)</f>
        <v>0.32217923208098442</v>
      </c>
      <c r="C5" s="7">
        <f>1-D5-B5</f>
        <v>0.39670633648748221</v>
      </c>
      <c r="D5" s="7">
        <f>0.1*(0.4*10*D4+0.6)</f>
        <v>0.28111443143153336</v>
      </c>
      <c r="E5" s="7">
        <f>0.01*(0.4*100*E4+0.6)</f>
        <v>9.1760258862266672E-2</v>
      </c>
      <c r="F5" s="330" t="s">
        <v>347</v>
      </c>
    </row>
    <row r="6" spans="1:6" x14ac:dyDescent="0.3">
      <c r="A6" s="330" t="s">
        <v>346</v>
      </c>
      <c r="B6" s="7">
        <f>B5+0.04</f>
        <v>0.3621792320809844</v>
      </c>
      <c r="C6" s="7">
        <f t="shared" ref="C6" si="0">1-D6-B6</f>
        <v>0.4467063364874822</v>
      </c>
      <c r="D6" s="7">
        <f>D5-0.09</f>
        <v>0.19111443143153337</v>
      </c>
      <c r="E6" s="7">
        <f>E5-0.05</f>
        <v>4.1760258862266669E-2</v>
      </c>
      <c r="F6" s="330" t="s">
        <v>348</v>
      </c>
    </row>
    <row r="8" spans="1:6" x14ac:dyDescent="0.3">
      <c r="A8" s="6"/>
    </row>
    <row r="9" spans="1:6" ht="89.4" customHeight="1" x14ac:dyDescent="0.3">
      <c r="A9" s="425" t="s">
        <v>345</v>
      </c>
      <c r="B9" s="425"/>
      <c r="C9" s="425"/>
      <c r="D9" s="425"/>
      <c r="E9" s="425"/>
    </row>
    <row r="10" spans="1:6" x14ac:dyDescent="0.3">
      <c r="A10" s="6"/>
    </row>
  </sheetData>
  <mergeCells count="1">
    <mergeCell ref="A9:E9"/>
  </mergeCell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04"/>
  <sheetViews>
    <sheetView workbookViewId="0">
      <selection activeCell="A3" sqref="A3"/>
    </sheetView>
  </sheetViews>
  <sheetFormatPr baseColWidth="10" defaultColWidth="12.21875" defaultRowHeight="15.6" x14ac:dyDescent="0.3"/>
  <cols>
    <col min="1" max="2" width="27" style="223" customWidth="1"/>
    <col min="3" max="16384" width="12.21875" style="5"/>
  </cols>
  <sheetData>
    <row r="1" spans="1:2" x14ac:dyDescent="0.3">
      <c r="A1" s="228" t="s">
        <v>330</v>
      </c>
    </row>
    <row r="2" spans="1:2" x14ac:dyDescent="0.3">
      <c r="A2" s="325" t="s">
        <v>331</v>
      </c>
    </row>
    <row r="4" spans="1:2" x14ac:dyDescent="0.3">
      <c r="A4" s="324" t="s">
        <v>329</v>
      </c>
      <c r="B4" s="324" t="s">
        <v>328</v>
      </c>
    </row>
    <row r="5" spans="1:2" x14ac:dyDescent="0.3">
      <c r="A5" s="324">
        <v>0</v>
      </c>
      <c r="B5" s="323">
        <v>0.24617999792098999</v>
      </c>
    </row>
    <row r="6" spans="1:2" x14ac:dyDescent="0.3">
      <c r="A6" s="324">
        <f t="shared" ref="A6:A37" si="0">A5+1</f>
        <v>1</v>
      </c>
      <c r="B6" s="323">
        <v>0.26061001420021057</v>
      </c>
    </row>
    <row r="7" spans="1:2" x14ac:dyDescent="0.3">
      <c r="A7" s="324">
        <f t="shared" si="0"/>
        <v>2</v>
      </c>
      <c r="B7" s="323">
        <v>0.27094998955726624</v>
      </c>
    </row>
    <row r="8" spans="1:2" x14ac:dyDescent="0.3">
      <c r="A8" s="324">
        <f t="shared" si="0"/>
        <v>3</v>
      </c>
      <c r="B8" s="323">
        <v>0.28196999430656433</v>
      </c>
    </row>
    <row r="9" spans="1:2" x14ac:dyDescent="0.3">
      <c r="A9" s="324">
        <f t="shared" si="0"/>
        <v>4</v>
      </c>
      <c r="B9" s="323">
        <v>0.28843000531196594</v>
      </c>
    </row>
    <row r="10" spans="1:2" x14ac:dyDescent="0.3">
      <c r="A10" s="324">
        <f t="shared" si="0"/>
        <v>5</v>
      </c>
      <c r="B10" s="323">
        <v>0.29864999651908875</v>
      </c>
    </row>
    <row r="11" spans="1:2" x14ac:dyDescent="0.3">
      <c r="A11" s="324">
        <f t="shared" si="0"/>
        <v>6</v>
      </c>
      <c r="B11" s="323">
        <v>0.30597999691963196</v>
      </c>
    </row>
    <row r="12" spans="1:2" x14ac:dyDescent="0.3">
      <c r="A12" s="324">
        <f t="shared" si="0"/>
        <v>7</v>
      </c>
      <c r="B12" s="323">
        <v>0.31365999579429626</v>
      </c>
    </row>
    <row r="13" spans="1:2" x14ac:dyDescent="0.3">
      <c r="A13" s="324">
        <f t="shared" si="0"/>
        <v>8</v>
      </c>
      <c r="B13" s="323">
        <v>0.31858998537063599</v>
      </c>
    </row>
    <row r="14" spans="1:2" x14ac:dyDescent="0.3">
      <c r="A14" s="324">
        <f t="shared" si="0"/>
        <v>9</v>
      </c>
      <c r="B14" s="323">
        <v>0.32311999797821045</v>
      </c>
    </row>
    <row r="15" spans="1:2" x14ac:dyDescent="0.3">
      <c r="A15" s="324">
        <f t="shared" si="0"/>
        <v>10</v>
      </c>
      <c r="B15" s="323">
        <v>0.32929998636245728</v>
      </c>
    </row>
    <row r="16" spans="1:2" x14ac:dyDescent="0.3">
      <c r="A16" s="324">
        <f t="shared" si="0"/>
        <v>11</v>
      </c>
      <c r="B16" s="323">
        <v>0.33678999543190002</v>
      </c>
    </row>
    <row r="17" spans="1:2" x14ac:dyDescent="0.3">
      <c r="A17" s="324">
        <f t="shared" si="0"/>
        <v>12</v>
      </c>
      <c r="B17" s="323">
        <v>0.34332999587059021</v>
      </c>
    </row>
    <row r="18" spans="1:2" x14ac:dyDescent="0.3">
      <c r="A18" s="324">
        <f t="shared" si="0"/>
        <v>13</v>
      </c>
      <c r="B18" s="323">
        <v>0.34946998953819275</v>
      </c>
    </row>
    <row r="19" spans="1:2" x14ac:dyDescent="0.3">
      <c r="A19" s="324">
        <f t="shared" si="0"/>
        <v>14</v>
      </c>
      <c r="B19" s="323">
        <v>0.35600000619888306</v>
      </c>
    </row>
    <row r="20" spans="1:2" x14ac:dyDescent="0.3">
      <c r="A20" s="324">
        <f t="shared" si="0"/>
        <v>15</v>
      </c>
      <c r="B20" s="323">
        <v>0.3598800003528595</v>
      </c>
    </row>
    <row r="21" spans="1:2" x14ac:dyDescent="0.3">
      <c r="A21" s="324">
        <f t="shared" si="0"/>
        <v>16</v>
      </c>
      <c r="B21" s="323">
        <v>0.36904999613761902</v>
      </c>
    </row>
    <row r="22" spans="1:2" x14ac:dyDescent="0.3">
      <c r="A22" s="324">
        <f t="shared" si="0"/>
        <v>17</v>
      </c>
      <c r="B22" s="323">
        <v>0.3767000138759613</v>
      </c>
    </row>
    <row r="23" spans="1:2" x14ac:dyDescent="0.3">
      <c r="A23" s="324">
        <f t="shared" si="0"/>
        <v>18</v>
      </c>
      <c r="B23" s="323">
        <v>0.38016998767852783</v>
      </c>
    </row>
    <row r="24" spans="1:2" x14ac:dyDescent="0.3">
      <c r="A24" s="324">
        <f t="shared" si="0"/>
        <v>19</v>
      </c>
      <c r="B24" s="323">
        <v>0.38934999704360962</v>
      </c>
    </row>
    <row r="25" spans="1:2" x14ac:dyDescent="0.3">
      <c r="A25" s="324">
        <f t="shared" si="0"/>
        <v>20</v>
      </c>
      <c r="B25" s="323">
        <v>0.3950900137424469</v>
      </c>
    </row>
    <row r="26" spans="1:2" x14ac:dyDescent="0.3">
      <c r="A26" s="324">
        <f t="shared" si="0"/>
        <v>21</v>
      </c>
      <c r="B26" s="323">
        <v>0.40316000580787659</v>
      </c>
    </row>
    <row r="27" spans="1:2" x14ac:dyDescent="0.3">
      <c r="A27" s="324">
        <f t="shared" si="0"/>
        <v>22</v>
      </c>
      <c r="B27" s="323">
        <v>0.4102100133895874</v>
      </c>
    </row>
    <row r="28" spans="1:2" x14ac:dyDescent="0.3">
      <c r="A28" s="324">
        <f t="shared" si="0"/>
        <v>23</v>
      </c>
      <c r="B28" s="323">
        <v>0.41534999012947083</v>
      </c>
    </row>
    <row r="29" spans="1:2" x14ac:dyDescent="0.3">
      <c r="A29" s="324">
        <f t="shared" si="0"/>
        <v>24</v>
      </c>
      <c r="B29" s="323">
        <v>0.41820999979972839</v>
      </c>
    </row>
    <row r="30" spans="1:2" x14ac:dyDescent="0.3">
      <c r="A30" s="324">
        <f t="shared" si="0"/>
        <v>25</v>
      </c>
      <c r="B30" s="323">
        <v>0.42713001370429993</v>
      </c>
    </row>
    <row r="31" spans="1:2" x14ac:dyDescent="0.3">
      <c r="A31" s="324">
        <f t="shared" si="0"/>
        <v>26</v>
      </c>
      <c r="B31" s="323">
        <v>0.43184000253677368</v>
      </c>
    </row>
    <row r="32" spans="1:2" x14ac:dyDescent="0.3">
      <c r="A32" s="324">
        <f t="shared" si="0"/>
        <v>27</v>
      </c>
      <c r="B32" s="323">
        <v>0.44010999798774719</v>
      </c>
    </row>
    <row r="33" spans="1:2" x14ac:dyDescent="0.3">
      <c r="A33" s="324">
        <f t="shared" si="0"/>
        <v>28</v>
      </c>
      <c r="B33" s="323">
        <v>0.4429599940776825</v>
      </c>
    </row>
    <row r="34" spans="1:2" x14ac:dyDescent="0.3">
      <c r="A34" s="324">
        <f t="shared" si="0"/>
        <v>29</v>
      </c>
      <c r="B34" s="323">
        <v>0.45094999670982361</v>
      </c>
    </row>
    <row r="35" spans="1:2" x14ac:dyDescent="0.3">
      <c r="A35" s="324">
        <f t="shared" si="0"/>
        <v>30</v>
      </c>
      <c r="B35" s="323">
        <v>0.45938000082969666</v>
      </c>
    </row>
    <row r="36" spans="1:2" x14ac:dyDescent="0.3">
      <c r="A36" s="324">
        <f t="shared" si="0"/>
        <v>31</v>
      </c>
      <c r="B36" s="323">
        <v>0.46821001172065735</v>
      </c>
    </row>
    <row r="37" spans="1:2" x14ac:dyDescent="0.3">
      <c r="A37" s="324">
        <f t="shared" si="0"/>
        <v>32</v>
      </c>
      <c r="B37" s="323">
        <v>0.47176998853683472</v>
      </c>
    </row>
    <row r="38" spans="1:2" x14ac:dyDescent="0.3">
      <c r="A38" s="324">
        <f t="shared" ref="A38:A69" si="1">A37+1</f>
        <v>33</v>
      </c>
      <c r="B38" s="323">
        <v>0.47929999232292175</v>
      </c>
    </row>
    <row r="39" spans="1:2" x14ac:dyDescent="0.3">
      <c r="A39" s="324">
        <f t="shared" si="1"/>
        <v>34</v>
      </c>
      <c r="B39" s="323">
        <v>0.48704001307487488</v>
      </c>
    </row>
    <row r="40" spans="1:2" x14ac:dyDescent="0.3">
      <c r="A40" s="324">
        <f t="shared" si="1"/>
        <v>35</v>
      </c>
      <c r="B40" s="323">
        <v>0.49338001012802124</v>
      </c>
    </row>
    <row r="41" spans="1:2" x14ac:dyDescent="0.3">
      <c r="A41" s="324">
        <f t="shared" si="1"/>
        <v>36</v>
      </c>
      <c r="B41" s="323">
        <v>0.50111997127532959</v>
      </c>
    </row>
    <row r="42" spans="1:2" x14ac:dyDescent="0.3">
      <c r="A42" s="324">
        <f t="shared" si="1"/>
        <v>37</v>
      </c>
      <c r="B42" s="323">
        <v>0.50550001859664917</v>
      </c>
    </row>
    <row r="43" spans="1:2" x14ac:dyDescent="0.3">
      <c r="A43" s="324">
        <f t="shared" si="1"/>
        <v>38</v>
      </c>
      <c r="B43" s="323">
        <v>0.50896000862121582</v>
      </c>
    </row>
    <row r="44" spans="1:2" x14ac:dyDescent="0.3">
      <c r="A44" s="324">
        <f t="shared" si="1"/>
        <v>39</v>
      </c>
      <c r="B44" s="323">
        <v>0.51919001340866089</v>
      </c>
    </row>
    <row r="45" spans="1:2" x14ac:dyDescent="0.3">
      <c r="A45" s="324">
        <f t="shared" si="1"/>
        <v>40</v>
      </c>
      <c r="B45" s="323">
        <v>0.5226600170135498</v>
      </c>
    </row>
    <row r="46" spans="1:2" x14ac:dyDescent="0.3">
      <c r="A46" s="324">
        <f t="shared" si="1"/>
        <v>41</v>
      </c>
      <c r="B46" s="323">
        <v>0.53033000230789185</v>
      </c>
    </row>
    <row r="47" spans="1:2" x14ac:dyDescent="0.3">
      <c r="A47" s="324">
        <f t="shared" si="1"/>
        <v>42</v>
      </c>
      <c r="B47" s="323">
        <v>0.53342998027801514</v>
      </c>
    </row>
    <row r="48" spans="1:2" x14ac:dyDescent="0.3">
      <c r="A48" s="324">
        <f t="shared" si="1"/>
        <v>43</v>
      </c>
      <c r="B48" s="323">
        <v>0.54052001237869263</v>
      </c>
    </row>
    <row r="49" spans="1:2" x14ac:dyDescent="0.3">
      <c r="A49" s="324">
        <f t="shared" si="1"/>
        <v>44</v>
      </c>
      <c r="B49" s="323">
        <v>0.54420000314712524</v>
      </c>
    </row>
    <row r="50" spans="1:2" x14ac:dyDescent="0.3">
      <c r="A50" s="324">
        <f t="shared" si="1"/>
        <v>45</v>
      </c>
      <c r="B50" s="323">
        <v>0.5522800087928772</v>
      </c>
    </row>
    <row r="51" spans="1:2" x14ac:dyDescent="0.3">
      <c r="A51" s="324">
        <f t="shared" si="1"/>
        <v>46</v>
      </c>
      <c r="B51" s="323">
        <v>0.56160998344421387</v>
      </c>
    </row>
    <row r="52" spans="1:2" x14ac:dyDescent="0.3">
      <c r="A52" s="324">
        <f t="shared" si="1"/>
        <v>47</v>
      </c>
      <c r="B52" s="323">
        <v>0.56354999542236328</v>
      </c>
    </row>
    <row r="53" spans="1:2" x14ac:dyDescent="0.3">
      <c r="A53" s="324">
        <f t="shared" si="1"/>
        <v>48</v>
      </c>
      <c r="B53" s="323">
        <v>0.56946998834609985</v>
      </c>
    </row>
    <row r="54" spans="1:2" x14ac:dyDescent="0.3">
      <c r="A54" s="324">
        <f t="shared" si="1"/>
        <v>49</v>
      </c>
      <c r="B54" s="323">
        <v>0.57661998271942139</v>
      </c>
    </row>
    <row r="55" spans="1:2" x14ac:dyDescent="0.3">
      <c r="A55" s="324">
        <f t="shared" si="1"/>
        <v>50</v>
      </c>
      <c r="B55" s="323">
        <v>0.58451998233795166</v>
      </c>
    </row>
    <row r="56" spans="1:2" x14ac:dyDescent="0.3">
      <c r="A56" s="324">
        <f t="shared" si="1"/>
        <v>51</v>
      </c>
      <c r="B56" s="323">
        <v>0.59299999475479126</v>
      </c>
    </row>
    <row r="57" spans="1:2" x14ac:dyDescent="0.3">
      <c r="A57" s="324">
        <f t="shared" si="1"/>
        <v>52</v>
      </c>
      <c r="B57" s="323">
        <v>0.59426999092102051</v>
      </c>
    </row>
    <row r="58" spans="1:2" x14ac:dyDescent="0.3">
      <c r="A58" s="324">
        <f t="shared" si="1"/>
        <v>53</v>
      </c>
      <c r="B58" s="323">
        <v>0.6058499813079834</v>
      </c>
    </row>
    <row r="59" spans="1:2" x14ac:dyDescent="0.3">
      <c r="A59" s="324">
        <f t="shared" si="1"/>
        <v>54</v>
      </c>
      <c r="B59" s="323">
        <v>0.60908997058868408</v>
      </c>
    </row>
    <row r="60" spans="1:2" x14ac:dyDescent="0.3">
      <c r="A60" s="324">
        <f t="shared" si="1"/>
        <v>55</v>
      </c>
      <c r="B60" s="323">
        <v>0.6124500036239624</v>
      </c>
    </row>
    <row r="61" spans="1:2" x14ac:dyDescent="0.3">
      <c r="A61" s="324">
        <f t="shared" si="1"/>
        <v>56</v>
      </c>
      <c r="B61" s="323">
        <v>0.61984002590179443</v>
      </c>
    </row>
    <row r="62" spans="1:2" x14ac:dyDescent="0.3">
      <c r="A62" s="324">
        <f t="shared" si="1"/>
        <v>57</v>
      </c>
      <c r="B62" s="323">
        <v>0.62874001264572144</v>
      </c>
    </row>
    <row r="63" spans="1:2" x14ac:dyDescent="0.3">
      <c r="A63" s="324">
        <f t="shared" si="1"/>
        <v>58</v>
      </c>
      <c r="B63" s="323">
        <v>0.63507997989654541</v>
      </c>
    </row>
    <row r="64" spans="1:2" x14ac:dyDescent="0.3">
      <c r="A64" s="324">
        <f t="shared" si="1"/>
        <v>59</v>
      </c>
      <c r="B64" s="323">
        <v>0.63956999778747559</v>
      </c>
    </row>
    <row r="65" spans="1:2" x14ac:dyDescent="0.3">
      <c r="A65" s="324">
        <f t="shared" si="1"/>
        <v>60</v>
      </c>
      <c r="B65" s="323">
        <v>0.64596998691558838</v>
      </c>
    </row>
    <row r="66" spans="1:2" x14ac:dyDescent="0.3">
      <c r="A66" s="324">
        <f t="shared" si="1"/>
        <v>61</v>
      </c>
      <c r="B66" s="323">
        <v>0.65446001291275024</v>
      </c>
    </row>
    <row r="67" spans="1:2" x14ac:dyDescent="0.3">
      <c r="A67" s="324">
        <f t="shared" si="1"/>
        <v>62</v>
      </c>
      <c r="B67" s="323">
        <v>0.66022002696990967</v>
      </c>
    </row>
    <row r="68" spans="1:2" x14ac:dyDescent="0.3">
      <c r="A68" s="324">
        <f t="shared" si="1"/>
        <v>63</v>
      </c>
      <c r="B68" s="323">
        <v>0.6658400297164917</v>
      </c>
    </row>
    <row r="69" spans="1:2" x14ac:dyDescent="0.3">
      <c r="A69" s="324">
        <f t="shared" si="1"/>
        <v>64</v>
      </c>
      <c r="B69" s="323">
        <v>0.67150002717971802</v>
      </c>
    </row>
    <row r="70" spans="1:2" x14ac:dyDescent="0.3">
      <c r="A70" s="324">
        <f t="shared" ref="A70:A104" si="2">A69+1</f>
        <v>65</v>
      </c>
      <c r="B70" s="323">
        <v>0.68374001979827881</v>
      </c>
    </row>
    <row r="71" spans="1:2" x14ac:dyDescent="0.3">
      <c r="A71" s="324">
        <f t="shared" si="2"/>
        <v>66</v>
      </c>
      <c r="B71" s="323">
        <v>0.68883997201919556</v>
      </c>
    </row>
    <row r="72" spans="1:2" x14ac:dyDescent="0.3">
      <c r="A72" s="324">
        <f t="shared" si="2"/>
        <v>67</v>
      </c>
      <c r="B72" s="323">
        <v>0.69572997093200684</v>
      </c>
    </row>
    <row r="73" spans="1:2" x14ac:dyDescent="0.3">
      <c r="A73" s="324">
        <f t="shared" si="2"/>
        <v>68</v>
      </c>
      <c r="B73" s="323">
        <v>0.70284998416900635</v>
      </c>
    </row>
    <row r="74" spans="1:2" x14ac:dyDescent="0.3">
      <c r="A74" s="324">
        <f t="shared" si="2"/>
        <v>69</v>
      </c>
      <c r="B74" s="323">
        <v>0.71347999572753906</v>
      </c>
    </row>
    <row r="75" spans="1:2" x14ac:dyDescent="0.3">
      <c r="A75" s="324">
        <f t="shared" si="2"/>
        <v>70</v>
      </c>
      <c r="B75" s="323">
        <v>0.71578001976013184</v>
      </c>
    </row>
    <row r="76" spans="1:2" x14ac:dyDescent="0.3">
      <c r="A76" s="324">
        <f t="shared" si="2"/>
        <v>71</v>
      </c>
      <c r="B76" s="323">
        <v>0.72589999437332153</v>
      </c>
    </row>
    <row r="77" spans="1:2" x14ac:dyDescent="0.3">
      <c r="A77" s="324">
        <f t="shared" si="2"/>
        <v>72</v>
      </c>
      <c r="B77" s="323">
        <v>0.73168998956680298</v>
      </c>
    </row>
    <row r="78" spans="1:2" x14ac:dyDescent="0.3">
      <c r="A78" s="324">
        <f t="shared" si="2"/>
        <v>73</v>
      </c>
      <c r="B78" s="323">
        <v>0.73931998014450073</v>
      </c>
    </row>
    <row r="79" spans="1:2" x14ac:dyDescent="0.3">
      <c r="A79" s="324">
        <f t="shared" si="2"/>
        <v>74</v>
      </c>
      <c r="B79" s="323">
        <v>0.74708998203277588</v>
      </c>
    </row>
    <row r="80" spans="1:2" x14ac:dyDescent="0.3">
      <c r="A80" s="324">
        <f t="shared" si="2"/>
        <v>75</v>
      </c>
      <c r="B80" s="323">
        <v>0.75402998924255371</v>
      </c>
    </row>
    <row r="81" spans="1:2" x14ac:dyDescent="0.3">
      <c r="A81" s="324">
        <f t="shared" si="2"/>
        <v>76</v>
      </c>
      <c r="B81" s="323">
        <v>0.76370000839233398</v>
      </c>
    </row>
    <row r="82" spans="1:2" x14ac:dyDescent="0.3">
      <c r="A82" s="324">
        <f t="shared" si="2"/>
        <v>77</v>
      </c>
      <c r="B82" s="323">
        <v>0.77099001407623291</v>
      </c>
    </row>
    <row r="83" spans="1:2" x14ac:dyDescent="0.3">
      <c r="A83" s="324">
        <f t="shared" si="2"/>
        <v>78</v>
      </c>
      <c r="B83" s="323">
        <v>0.77916997671127319</v>
      </c>
    </row>
    <row r="84" spans="1:2" x14ac:dyDescent="0.3">
      <c r="A84" s="324">
        <f t="shared" si="2"/>
        <v>79</v>
      </c>
      <c r="B84" s="323">
        <v>0.7855600118637085</v>
      </c>
    </row>
    <row r="85" spans="1:2" x14ac:dyDescent="0.3">
      <c r="A85" s="324">
        <f t="shared" si="2"/>
        <v>80</v>
      </c>
      <c r="B85" s="323">
        <v>0.79180997610092163</v>
      </c>
    </row>
    <row r="86" spans="1:2" x14ac:dyDescent="0.3">
      <c r="A86" s="324">
        <f t="shared" si="2"/>
        <v>81</v>
      </c>
      <c r="B86" s="323">
        <v>0.80326002836227417</v>
      </c>
    </row>
    <row r="87" spans="1:2" x14ac:dyDescent="0.3">
      <c r="A87" s="324">
        <f t="shared" si="2"/>
        <v>82</v>
      </c>
      <c r="B87" s="323">
        <v>0.81101000308990479</v>
      </c>
    </row>
    <row r="88" spans="1:2" x14ac:dyDescent="0.3">
      <c r="A88" s="324">
        <f t="shared" si="2"/>
        <v>83</v>
      </c>
      <c r="B88" s="323">
        <v>0.8194199800491333</v>
      </c>
    </row>
    <row r="89" spans="1:2" x14ac:dyDescent="0.3">
      <c r="A89" s="324">
        <f t="shared" si="2"/>
        <v>84</v>
      </c>
      <c r="B89" s="323">
        <v>0.82262998819351196</v>
      </c>
    </row>
    <row r="90" spans="1:2" x14ac:dyDescent="0.3">
      <c r="A90" s="324">
        <f t="shared" si="2"/>
        <v>85</v>
      </c>
      <c r="B90" s="323">
        <v>0.833079993724823</v>
      </c>
    </row>
    <row r="91" spans="1:2" x14ac:dyDescent="0.3">
      <c r="A91" s="324">
        <f t="shared" si="2"/>
        <v>86</v>
      </c>
      <c r="B91" s="323">
        <v>0.8418700098991394</v>
      </c>
    </row>
    <row r="92" spans="1:2" x14ac:dyDescent="0.3">
      <c r="A92" s="324">
        <f t="shared" si="2"/>
        <v>87</v>
      </c>
      <c r="B92" s="323">
        <v>0.85044002532958984</v>
      </c>
    </row>
    <row r="93" spans="1:2" x14ac:dyDescent="0.3">
      <c r="A93" s="324">
        <f t="shared" si="2"/>
        <v>88</v>
      </c>
      <c r="B93" s="323">
        <v>0.86068999767303467</v>
      </c>
    </row>
    <row r="94" spans="1:2" x14ac:dyDescent="0.3">
      <c r="A94" s="324">
        <f t="shared" si="2"/>
        <v>89</v>
      </c>
      <c r="B94" s="323">
        <v>0.86629998683929443</v>
      </c>
    </row>
    <row r="95" spans="1:2" x14ac:dyDescent="0.3">
      <c r="A95" s="324">
        <f t="shared" si="2"/>
        <v>90</v>
      </c>
      <c r="B95" s="323">
        <v>0.87541002035140991</v>
      </c>
    </row>
    <row r="96" spans="1:2" x14ac:dyDescent="0.3">
      <c r="A96" s="324">
        <f t="shared" si="2"/>
        <v>91</v>
      </c>
      <c r="B96" s="323">
        <v>0.88471001386642456</v>
      </c>
    </row>
    <row r="97" spans="1:2" x14ac:dyDescent="0.3">
      <c r="A97" s="324">
        <f t="shared" si="2"/>
        <v>92</v>
      </c>
      <c r="B97" s="323">
        <v>0.89275997877120972</v>
      </c>
    </row>
    <row r="98" spans="1:2" x14ac:dyDescent="0.3">
      <c r="A98" s="324">
        <f t="shared" si="2"/>
        <v>93</v>
      </c>
      <c r="B98" s="323">
        <v>0.89963001012802124</v>
      </c>
    </row>
    <row r="99" spans="1:2" x14ac:dyDescent="0.3">
      <c r="A99" s="324">
        <f t="shared" si="2"/>
        <v>94</v>
      </c>
      <c r="B99" s="323">
        <v>0.90845000743865967</v>
      </c>
    </row>
    <row r="100" spans="1:2" x14ac:dyDescent="0.3">
      <c r="A100" s="324">
        <f t="shared" si="2"/>
        <v>95</v>
      </c>
      <c r="B100" s="323">
        <v>0.91391998529434204</v>
      </c>
    </row>
    <row r="101" spans="1:2" x14ac:dyDescent="0.3">
      <c r="A101" s="324">
        <f t="shared" si="2"/>
        <v>96</v>
      </c>
      <c r="B101" s="323">
        <v>0.91962999105453491</v>
      </c>
    </row>
    <row r="102" spans="1:2" x14ac:dyDescent="0.3">
      <c r="A102" s="324">
        <f t="shared" si="2"/>
        <v>97</v>
      </c>
      <c r="B102" s="323">
        <v>0.92729997634887695</v>
      </c>
    </row>
    <row r="103" spans="1:2" x14ac:dyDescent="0.3">
      <c r="A103" s="324">
        <f t="shared" si="2"/>
        <v>98</v>
      </c>
      <c r="B103" s="323">
        <v>0.93383997678756714</v>
      </c>
    </row>
    <row r="104" spans="1:2" x14ac:dyDescent="0.3">
      <c r="A104" s="324">
        <f t="shared" si="2"/>
        <v>99</v>
      </c>
      <c r="B104" s="323">
        <v>0.9379199743270874</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05"/>
  <sheetViews>
    <sheetView workbookViewId="0"/>
  </sheetViews>
  <sheetFormatPr baseColWidth="10" defaultColWidth="12.21875" defaultRowHeight="15.6" x14ac:dyDescent="0.3"/>
  <cols>
    <col min="1" max="2" width="27" style="223" customWidth="1"/>
    <col min="3" max="16384" width="12.21875" style="5"/>
  </cols>
  <sheetData>
    <row r="1" spans="1:3" x14ac:dyDescent="0.3">
      <c r="A1" s="228" t="s">
        <v>228</v>
      </c>
    </row>
    <row r="2" spans="1:3" x14ac:dyDescent="0.3">
      <c r="A2" s="19" t="s">
        <v>229</v>
      </c>
    </row>
    <row r="3" spans="1:3" x14ac:dyDescent="0.3">
      <c r="A3" s="227"/>
      <c r="B3" s="224"/>
      <c r="C3" s="47"/>
    </row>
    <row r="5" spans="1:3" x14ac:dyDescent="0.3">
      <c r="A5" s="226" t="s">
        <v>188</v>
      </c>
      <c r="B5" s="226" t="s">
        <v>227</v>
      </c>
    </row>
    <row r="6" spans="1:3" x14ac:dyDescent="0.3">
      <c r="A6" s="226">
        <v>0</v>
      </c>
      <c r="B6" s="225">
        <v>65.446019039533198</v>
      </c>
      <c r="C6" s="224">
        <v>120</v>
      </c>
    </row>
    <row r="7" spans="1:3" x14ac:dyDescent="0.3">
      <c r="A7" s="226">
        <v>1</v>
      </c>
      <c r="B7" s="225">
        <v>65.781725626795449</v>
      </c>
      <c r="C7" s="224">
        <v>120</v>
      </c>
    </row>
    <row r="8" spans="1:3" x14ac:dyDescent="0.3">
      <c r="A8" s="226">
        <v>2</v>
      </c>
      <c r="B8" s="225">
        <v>66.123674901280793</v>
      </c>
      <c r="C8" s="224">
        <v>120</v>
      </c>
    </row>
    <row r="9" spans="1:3" x14ac:dyDescent="0.3">
      <c r="A9" s="226">
        <v>3</v>
      </c>
      <c r="B9" s="225">
        <v>66.472880610196796</v>
      </c>
      <c r="C9" s="224">
        <v>120</v>
      </c>
    </row>
    <row r="10" spans="1:3" x14ac:dyDescent="0.3">
      <c r="A10" s="226">
        <v>4</v>
      </c>
      <c r="B10" s="225">
        <v>66.830390774931956</v>
      </c>
      <c r="C10" s="224">
        <v>120</v>
      </c>
    </row>
    <row r="11" spans="1:3" x14ac:dyDescent="0.3">
      <c r="A11" s="226">
        <v>5</v>
      </c>
      <c r="B11" s="225">
        <v>67.197287964421804</v>
      </c>
      <c r="C11" s="224">
        <v>120</v>
      </c>
    </row>
    <row r="12" spans="1:3" x14ac:dyDescent="0.3">
      <c r="A12" s="226">
        <v>6</v>
      </c>
      <c r="B12" s="225">
        <v>67.574689452888961</v>
      </c>
      <c r="C12" s="224">
        <v>120</v>
      </c>
    </row>
    <row r="13" spans="1:3" x14ac:dyDescent="0.3">
      <c r="A13" s="226">
        <v>7</v>
      </c>
      <c r="B13" s="225">
        <v>67.963747240371603</v>
      </c>
      <c r="C13" s="224">
        <v>120</v>
      </c>
    </row>
    <row r="14" spans="1:3" x14ac:dyDescent="0.3">
      <c r="A14" s="226">
        <v>8</v>
      </c>
      <c r="B14" s="225">
        <v>68.365647911526708</v>
      </c>
      <c r="C14" s="224">
        <v>120</v>
      </c>
    </row>
    <row r="15" spans="1:3" x14ac:dyDescent="0.3">
      <c r="A15" s="226">
        <v>9</v>
      </c>
      <c r="B15" s="225">
        <v>68.781612304944474</v>
      </c>
      <c r="C15" s="224">
        <v>120</v>
      </c>
    </row>
    <row r="16" spans="1:3" x14ac:dyDescent="0.3">
      <c r="A16" s="226">
        <v>10</v>
      </c>
      <c r="B16" s="225">
        <v>69.212894961543</v>
      </c>
      <c r="C16" s="224">
        <v>120</v>
      </c>
    </row>
    <row r="17" spans="1:3" x14ac:dyDescent="0.3">
      <c r="A17" s="226">
        <v>11</v>
      </c>
      <c r="B17" s="225">
        <v>69.660783316507093</v>
      </c>
      <c r="C17" s="224">
        <v>120</v>
      </c>
    </row>
    <row r="18" spans="1:3" x14ac:dyDescent="0.3">
      <c r="A18" s="226">
        <v>12</v>
      </c>
      <c r="B18" s="225">
        <v>70.126596594671526</v>
      </c>
      <c r="C18" s="224">
        <v>120</v>
      </c>
    </row>
    <row r="19" spans="1:3" x14ac:dyDescent="0.3">
      <c r="A19" s="226">
        <v>13</v>
      </c>
      <c r="B19" s="225">
        <v>70.611684364109763</v>
      </c>
      <c r="C19" s="224">
        <v>120</v>
      </c>
    </row>
    <row r="20" spans="1:3" x14ac:dyDescent="0.3">
      <c r="A20" s="226">
        <v>14</v>
      </c>
      <c r="B20" s="225">
        <v>71.117424696972961</v>
      </c>
      <c r="C20" s="224">
        <v>120</v>
      </c>
    </row>
    <row r="21" spans="1:3" x14ac:dyDescent="0.3">
      <c r="A21" s="226">
        <v>15</v>
      </c>
      <c r="B21" s="225">
        <v>71.645221880261872</v>
      </c>
      <c r="C21" s="224">
        <v>120</v>
      </c>
    </row>
    <row r="22" spans="1:3" x14ac:dyDescent="0.3">
      <c r="A22" s="226">
        <v>16</v>
      </c>
      <c r="B22" s="225">
        <v>72.196503612048843</v>
      </c>
      <c r="C22" s="224">
        <v>120</v>
      </c>
    </row>
    <row r="23" spans="1:3" x14ac:dyDescent="0.3">
      <c r="A23" s="226">
        <v>17</v>
      </c>
      <c r="B23" s="225">
        <v>72.772717610738994</v>
      </c>
      <c r="C23" s="224">
        <v>120</v>
      </c>
    </row>
    <row r="24" spans="1:3" x14ac:dyDescent="0.3">
      <c r="A24" s="226">
        <v>18</v>
      </c>
      <c r="B24" s="225">
        <v>73.3753275561306</v>
      </c>
      <c r="C24" s="224">
        <v>120</v>
      </c>
    </row>
    <row r="25" spans="1:3" x14ac:dyDescent="0.3">
      <c r="A25" s="226">
        <v>19</v>
      </c>
      <c r="B25" s="225">
        <v>74.005808271073207</v>
      </c>
      <c r="C25" s="224">
        <v>120</v>
      </c>
    </row>
    <row r="26" spans="1:3" x14ac:dyDescent="0.3">
      <c r="A26" s="226">
        <v>20</v>
      </c>
      <c r="B26" s="225">
        <v>74.665640041652637</v>
      </c>
      <c r="C26" s="224">
        <v>120</v>
      </c>
    </row>
    <row r="27" spans="1:3" x14ac:dyDescent="0.3">
      <c r="A27" s="226">
        <v>21</v>
      </c>
      <c r="B27" s="225">
        <v>75.356301961454648</v>
      </c>
      <c r="C27" s="224">
        <v>120</v>
      </c>
    </row>
    <row r="28" spans="1:3" x14ac:dyDescent="0.3">
      <c r="A28" s="226">
        <v>22</v>
      </c>
      <c r="B28" s="225">
        <v>76.07926417194156</v>
      </c>
      <c r="C28" s="224">
        <v>120</v>
      </c>
    </row>
    <row r="29" spans="1:3" x14ac:dyDescent="0.3">
      <c r="A29" s="226">
        <v>23</v>
      </c>
      <c r="B29" s="225">
        <v>76.835978855683805</v>
      </c>
      <c r="C29" s="224">
        <v>120</v>
      </c>
    </row>
    <row r="30" spans="1:3" x14ac:dyDescent="0.3">
      <c r="A30" s="226">
        <v>24</v>
      </c>
      <c r="B30" s="225">
        <v>77.62786982242261</v>
      </c>
      <c r="C30" s="224">
        <v>120</v>
      </c>
    </row>
    <row r="31" spans="1:3" x14ac:dyDescent="0.3">
      <c r="A31" s="226">
        <v>25</v>
      </c>
      <c r="B31" s="225">
        <v>78.456320509019761</v>
      </c>
      <c r="C31" s="224">
        <v>120</v>
      </c>
    </row>
    <row r="32" spans="1:3" x14ac:dyDescent="0.3">
      <c r="A32" s="226">
        <v>26</v>
      </c>
      <c r="B32" s="225">
        <v>79.322660193473524</v>
      </c>
      <c r="C32" s="224">
        <v>120</v>
      </c>
    </row>
    <row r="33" spans="1:3" x14ac:dyDescent="0.3">
      <c r="A33" s="226">
        <v>27</v>
      </c>
      <c r="B33" s="225">
        <v>80.228148199819444</v>
      </c>
      <c r="C33" s="224">
        <v>120</v>
      </c>
    </row>
    <row r="34" spans="1:3" x14ac:dyDescent="0.3">
      <c r="A34" s="226">
        <v>28</v>
      </c>
      <c r="B34" s="225">
        <v>81.173955844721647</v>
      </c>
      <c r="C34" s="224">
        <v>120</v>
      </c>
    </row>
    <row r="35" spans="1:3" x14ac:dyDescent="0.3">
      <c r="A35" s="226">
        <v>29</v>
      </c>
      <c r="B35" s="225">
        <v>82.161145847490118</v>
      </c>
      <c r="C35" s="224">
        <v>120</v>
      </c>
    </row>
    <row r="36" spans="1:3" x14ac:dyDescent="0.3">
      <c r="A36" s="226">
        <v>30</v>
      </c>
      <c r="B36" s="225">
        <v>83.190648892851485</v>
      </c>
      <c r="C36" s="224">
        <v>120</v>
      </c>
    </row>
    <row r="37" spans="1:3" x14ac:dyDescent="0.3">
      <c r="A37" s="226">
        <v>31</v>
      </c>
      <c r="B37" s="225">
        <v>84.263236999303672</v>
      </c>
      <c r="C37" s="224">
        <v>120</v>
      </c>
    </row>
    <row r="38" spans="1:3" x14ac:dyDescent="0.3">
      <c r="A38" s="226">
        <v>32</v>
      </c>
      <c r="B38" s="225">
        <v>85.379493305190962</v>
      </c>
      <c r="C38" s="224">
        <v>120</v>
      </c>
    </row>
    <row r="39" spans="1:3" x14ac:dyDescent="0.3">
      <c r="A39" s="226">
        <v>33</v>
      </c>
      <c r="B39" s="225">
        <v>86.539777838516756</v>
      </c>
      <c r="C39" s="224">
        <v>120</v>
      </c>
    </row>
    <row r="40" spans="1:3" x14ac:dyDescent="0.3">
      <c r="A40" s="226">
        <v>34</v>
      </c>
      <c r="B40" s="225">
        <v>87.744188784558361</v>
      </c>
      <c r="C40" s="224">
        <v>120</v>
      </c>
    </row>
    <row r="41" spans="1:3" x14ac:dyDescent="0.3">
      <c r="A41" s="226">
        <v>35</v>
      </c>
      <c r="B41" s="225">
        <v>88.992518706331325</v>
      </c>
      <c r="C41" s="224">
        <v>120</v>
      </c>
    </row>
    <row r="42" spans="1:3" x14ac:dyDescent="0.3">
      <c r="A42" s="226">
        <v>36</v>
      </c>
      <c r="B42" s="225">
        <v>90.284205105433088</v>
      </c>
      <c r="C42" s="224">
        <v>120</v>
      </c>
    </row>
    <row r="43" spans="1:3" x14ac:dyDescent="0.3">
      <c r="A43" s="226">
        <v>37</v>
      </c>
      <c r="B43" s="225">
        <v>91.618274633453638</v>
      </c>
      <c r="C43" s="224">
        <v>120</v>
      </c>
    </row>
    <row r="44" spans="1:3" x14ac:dyDescent="0.3">
      <c r="A44" s="226">
        <v>38</v>
      </c>
      <c r="B44" s="225">
        <v>92.993280174488291</v>
      </c>
      <c r="C44" s="224">
        <v>120</v>
      </c>
    </row>
    <row r="45" spans="1:3" x14ac:dyDescent="0.3">
      <c r="A45" s="226">
        <v>39</v>
      </c>
      <c r="B45" s="225">
        <v>94.407229914648482</v>
      </c>
      <c r="C45" s="224">
        <v>120</v>
      </c>
    </row>
    <row r="46" spans="1:3" x14ac:dyDescent="0.3">
      <c r="A46" s="226">
        <v>40</v>
      </c>
      <c r="B46" s="225">
        <v>95.857507391667369</v>
      </c>
      <c r="C46" s="224">
        <v>120</v>
      </c>
    </row>
    <row r="47" spans="1:3" x14ac:dyDescent="0.3">
      <c r="A47" s="226">
        <v>41</v>
      </c>
      <c r="B47" s="225">
        <v>97.340781371039881</v>
      </c>
      <c r="C47" s="224">
        <v>120</v>
      </c>
    </row>
    <row r="48" spans="1:3" x14ac:dyDescent="0.3">
      <c r="A48" s="226">
        <v>42</v>
      </c>
      <c r="B48" s="225">
        <v>98.852904220091034</v>
      </c>
      <c r="C48" s="224">
        <v>120</v>
      </c>
    </row>
    <row r="49" spans="1:3" x14ac:dyDescent="0.3">
      <c r="A49" s="226">
        <v>43</v>
      </c>
      <c r="B49" s="225">
        <v>100.38879723727273</v>
      </c>
      <c r="C49" s="224">
        <v>120</v>
      </c>
    </row>
    <row r="50" spans="1:3" x14ac:dyDescent="0.3">
      <c r="A50" s="226">
        <v>44</v>
      </c>
      <c r="B50" s="225">
        <v>101.942321133162</v>
      </c>
      <c r="C50" s="224">
        <v>120</v>
      </c>
    </row>
    <row r="51" spans="1:3" x14ac:dyDescent="0.3">
      <c r="A51" s="226">
        <v>45</v>
      </c>
      <c r="B51" s="225">
        <v>103.50612953358048</v>
      </c>
      <c r="C51" s="224">
        <v>120</v>
      </c>
    </row>
    <row r="52" spans="1:3" x14ac:dyDescent="0.3">
      <c r="A52" s="226">
        <v>46</v>
      </c>
      <c r="B52" s="225">
        <v>105.07150296826535</v>
      </c>
      <c r="C52" s="224">
        <v>120</v>
      </c>
    </row>
    <row r="53" spans="1:3" x14ac:dyDescent="0.3">
      <c r="A53" s="226">
        <v>47</v>
      </c>
      <c r="B53" s="225">
        <v>106.62816029009389</v>
      </c>
      <c r="C53" s="224">
        <v>120</v>
      </c>
    </row>
    <row r="54" spans="1:3" x14ac:dyDescent="0.3">
      <c r="A54" s="226">
        <v>48</v>
      </c>
      <c r="B54" s="225">
        <v>108.16404380750052</v>
      </c>
      <c r="C54" s="224">
        <v>120</v>
      </c>
    </row>
    <row r="55" spans="1:3" x14ac:dyDescent="0.3">
      <c r="A55" s="226">
        <v>49</v>
      </c>
      <c r="B55" s="225">
        <v>109.66507355392116</v>
      </c>
      <c r="C55" s="224">
        <v>120</v>
      </c>
    </row>
    <row r="56" spans="1:3" x14ac:dyDescent="0.3">
      <c r="A56" s="226">
        <v>50</v>
      </c>
      <c r="B56" s="225">
        <v>111.11570242021776</v>
      </c>
      <c r="C56" s="224">
        <v>120</v>
      </c>
    </row>
    <row r="57" spans="1:3" x14ac:dyDescent="0.3">
      <c r="A57" s="226">
        <v>51</v>
      </c>
      <c r="B57" s="225">
        <v>112.50740209157988</v>
      </c>
      <c r="C57" s="224">
        <v>120</v>
      </c>
    </row>
    <row r="58" spans="1:3" x14ac:dyDescent="0.3">
      <c r="A58" s="226">
        <v>52</v>
      </c>
      <c r="B58" s="225">
        <v>113.84019241353276</v>
      </c>
      <c r="C58" s="224">
        <v>120</v>
      </c>
    </row>
    <row r="59" spans="1:3" x14ac:dyDescent="0.3">
      <c r="A59" s="226">
        <v>53</v>
      </c>
      <c r="B59" s="225">
        <v>115.11518942577972</v>
      </c>
      <c r="C59" s="224">
        <v>120</v>
      </c>
    </row>
    <row r="60" spans="1:3" x14ac:dyDescent="0.3">
      <c r="A60" s="226">
        <v>54</v>
      </c>
      <c r="B60" s="225">
        <v>116.33384751522503</v>
      </c>
      <c r="C60" s="224">
        <v>120</v>
      </c>
    </row>
    <row r="61" spans="1:3" x14ac:dyDescent="0.3">
      <c r="A61" s="226">
        <v>55</v>
      </c>
      <c r="B61" s="225">
        <v>117.49799112467089</v>
      </c>
      <c r="C61" s="224">
        <v>120</v>
      </c>
    </row>
    <row r="62" spans="1:3" x14ac:dyDescent="0.3">
      <c r="A62" s="226">
        <v>56</v>
      </c>
      <c r="B62" s="225">
        <v>118.60985035748185</v>
      </c>
      <c r="C62" s="224">
        <v>120</v>
      </c>
    </row>
    <row r="63" spans="1:3" x14ac:dyDescent="0.3">
      <c r="A63" s="226">
        <v>57</v>
      </c>
      <c r="B63" s="225">
        <v>119.67210107895936</v>
      </c>
      <c r="C63" s="224">
        <v>120</v>
      </c>
    </row>
    <row r="64" spans="1:3" x14ac:dyDescent="0.3">
      <c r="A64" s="226">
        <v>58</v>
      </c>
      <c r="B64" s="225">
        <v>120.6879102080028</v>
      </c>
      <c r="C64" s="224">
        <v>120</v>
      </c>
    </row>
    <row r="65" spans="1:3" x14ac:dyDescent="0.3">
      <c r="A65" s="226">
        <v>59</v>
      </c>
      <c r="B65" s="225">
        <v>121.66098699703799</v>
      </c>
      <c r="C65" s="224">
        <v>120</v>
      </c>
    </row>
    <row r="66" spans="1:3" x14ac:dyDescent="0.3">
      <c r="A66" s="226">
        <v>60</v>
      </c>
      <c r="B66" s="225">
        <v>122.59564121618881</v>
      </c>
      <c r="C66" s="224">
        <v>120</v>
      </c>
    </row>
    <row r="67" spans="1:3" x14ac:dyDescent="0.3">
      <c r="A67" s="226">
        <v>61</v>
      </c>
      <c r="B67" s="225">
        <v>123.49684928820119</v>
      </c>
      <c r="C67" s="224">
        <v>120</v>
      </c>
    </row>
    <row r="68" spans="1:3" x14ac:dyDescent="0.3">
      <c r="A68" s="226">
        <v>62</v>
      </c>
      <c r="B68" s="225">
        <v>124.37032956323519</v>
      </c>
      <c r="C68" s="224">
        <v>120</v>
      </c>
    </row>
    <row r="69" spans="1:3" x14ac:dyDescent="0.3">
      <c r="A69" s="226">
        <v>63</v>
      </c>
      <c r="B69" s="225">
        <v>125.22262807458239</v>
      </c>
      <c r="C69" s="224">
        <v>120</v>
      </c>
    </row>
    <row r="70" spans="1:3" x14ac:dyDescent="0.3">
      <c r="A70" s="226">
        <v>64</v>
      </c>
      <c r="B70" s="225">
        <v>126.0612162717228</v>
      </c>
      <c r="C70" s="224">
        <v>120</v>
      </c>
    </row>
    <row r="71" spans="1:3" x14ac:dyDescent="0.3">
      <c r="A71" s="226">
        <v>65</v>
      </c>
      <c r="B71" s="225">
        <v>126.8946023766228</v>
      </c>
      <c r="C71" s="224">
        <v>120</v>
      </c>
    </row>
    <row r="72" spans="1:3" x14ac:dyDescent="0.3">
      <c r="A72" s="226">
        <v>66</v>
      </c>
      <c r="B72" s="225">
        <v>127.73245813599119</v>
      </c>
      <c r="C72" s="224">
        <v>120</v>
      </c>
    </row>
    <row r="73" spans="1:3" x14ac:dyDescent="0.3">
      <c r="A73" s="226">
        <v>67</v>
      </c>
      <c r="B73" s="225">
        <v>128.5857628196172</v>
      </c>
      <c r="C73" s="224">
        <v>120</v>
      </c>
    </row>
    <row r="74" spans="1:3" x14ac:dyDescent="0.3">
      <c r="A74" s="226">
        <v>68</v>
      </c>
      <c r="B74" s="225">
        <v>129.46696630049041</v>
      </c>
      <c r="C74" s="224">
        <v>120</v>
      </c>
    </row>
    <row r="75" spans="1:3" x14ac:dyDescent="0.3">
      <c r="A75" s="226">
        <v>69</v>
      </c>
      <c r="B75" s="225">
        <v>130.390172879532</v>
      </c>
      <c r="C75" s="224">
        <v>120</v>
      </c>
    </row>
    <row r="76" spans="1:3" x14ac:dyDescent="0.3">
      <c r="A76" s="226">
        <v>70</v>
      </c>
      <c r="B76" s="225">
        <v>131.3713470836712</v>
      </c>
      <c r="C76" s="224">
        <v>120</v>
      </c>
    </row>
    <row r="77" spans="1:3" x14ac:dyDescent="0.3">
      <c r="A77" s="226">
        <v>71</v>
      </c>
      <c r="B77" s="225">
        <v>132.42854181185641</v>
      </c>
      <c r="C77" s="224">
        <v>120</v>
      </c>
    </row>
    <row r="78" spans="1:3" x14ac:dyDescent="0.3">
      <c r="A78" s="226">
        <v>72</v>
      </c>
      <c r="B78" s="225">
        <v>133.58214768660241</v>
      </c>
      <c r="C78" s="224">
        <v>120</v>
      </c>
    </row>
    <row r="79" spans="1:3" x14ac:dyDescent="0.3">
      <c r="A79" s="226">
        <v>73</v>
      </c>
      <c r="B79" s="225">
        <v>134.85515991606002</v>
      </c>
      <c r="C79" s="224">
        <v>120</v>
      </c>
    </row>
    <row r="80" spans="1:3" x14ac:dyDescent="0.3">
      <c r="A80" s="226">
        <v>74</v>
      </c>
      <c r="B80" s="225">
        <v>136.27345481371918</v>
      </c>
      <c r="C80" s="224">
        <v>120</v>
      </c>
    </row>
    <row r="81" spans="1:3" x14ac:dyDescent="0.3">
      <c r="A81" s="226">
        <v>75</v>
      </c>
      <c r="B81" s="225">
        <v>137.86606148410681</v>
      </c>
      <c r="C81" s="224">
        <v>120</v>
      </c>
    </row>
    <row r="82" spans="1:3" x14ac:dyDescent="0.3">
      <c r="A82" s="226">
        <v>76</v>
      </c>
      <c r="B82" s="225">
        <v>139.6654037199288</v>
      </c>
      <c r="C82" s="224">
        <v>120</v>
      </c>
    </row>
    <row r="83" spans="1:3" x14ac:dyDescent="0.3">
      <c r="A83" s="226">
        <v>77</v>
      </c>
      <c r="B83" s="225">
        <v>141.70747079243401</v>
      </c>
      <c r="C83" s="224">
        <v>120</v>
      </c>
    </row>
    <row r="84" spans="1:3" x14ac:dyDescent="0.3">
      <c r="A84" s="226">
        <v>78</v>
      </c>
      <c r="B84" s="225">
        <v>144.0318503363724</v>
      </c>
      <c r="C84" s="224">
        <v>120</v>
      </c>
    </row>
    <row r="85" spans="1:3" x14ac:dyDescent="0.3">
      <c r="A85" s="226">
        <v>79</v>
      </c>
      <c r="B85" s="225">
        <v>146.68151691401758</v>
      </c>
      <c r="C85" s="224">
        <v>120</v>
      </c>
    </row>
    <row r="86" spans="1:3" x14ac:dyDescent="0.3">
      <c r="A86" s="226">
        <v>80</v>
      </c>
      <c r="B86" s="225">
        <v>149.70220820325599</v>
      </c>
      <c r="C86" s="224">
        <v>120</v>
      </c>
    </row>
    <row r="87" spans="1:3" x14ac:dyDescent="0.3">
      <c r="A87" s="226">
        <v>81</v>
      </c>
      <c r="B87" s="225">
        <v>153.1411245821148</v>
      </c>
      <c r="C87" s="224">
        <v>120</v>
      </c>
    </row>
    <row r="88" spans="1:3" x14ac:dyDescent="0.3">
      <c r="A88" s="226">
        <v>82</v>
      </c>
      <c r="B88" s="225">
        <v>157.04453709038401</v>
      </c>
      <c r="C88" s="224">
        <v>120</v>
      </c>
    </row>
    <row r="89" spans="1:3" x14ac:dyDescent="0.3">
      <c r="A89" s="226">
        <v>83</v>
      </c>
      <c r="B89" s="225">
        <v>161.453650569882</v>
      </c>
      <c r="C89" s="224">
        <v>120</v>
      </c>
    </row>
    <row r="90" spans="1:3" x14ac:dyDescent="0.3">
      <c r="A90" s="226">
        <v>84</v>
      </c>
      <c r="B90" s="225">
        <v>166.3976885671488</v>
      </c>
      <c r="C90" s="224">
        <v>120</v>
      </c>
    </row>
    <row r="91" spans="1:3" x14ac:dyDescent="0.3">
      <c r="A91" s="226">
        <v>85</v>
      </c>
      <c r="B91" s="225">
        <v>171.88255030713481</v>
      </c>
      <c r="C91" s="224">
        <v>120</v>
      </c>
    </row>
    <row r="92" spans="1:3" x14ac:dyDescent="0.3">
      <c r="A92" s="226">
        <v>86</v>
      </c>
      <c r="B92" s="225">
        <v>177.87236865039958</v>
      </c>
      <c r="C92" s="224">
        <v>120</v>
      </c>
    </row>
    <row r="93" spans="1:3" x14ac:dyDescent="0.3">
      <c r="A93" s="226">
        <v>87</v>
      </c>
      <c r="B93" s="225">
        <v>184.25954793720359</v>
      </c>
      <c r="C93" s="224">
        <v>120</v>
      </c>
    </row>
    <row r="94" spans="1:3" x14ac:dyDescent="0.3">
      <c r="A94" s="226">
        <v>88</v>
      </c>
      <c r="B94" s="225">
        <v>190.8157089840804</v>
      </c>
      <c r="C94" s="224">
        <v>120</v>
      </c>
    </row>
    <row r="95" spans="1:3" x14ac:dyDescent="0.3">
      <c r="A95" s="226">
        <v>89</v>
      </c>
      <c r="B95" s="225">
        <v>197.1098599909584</v>
      </c>
      <c r="C95" s="224">
        <v>120</v>
      </c>
    </row>
    <row r="96" spans="1:3" x14ac:dyDescent="0.3">
      <c r="A96" s="226">
        <v>90</v>
      </c>
      <c r="B96" s="225">
        <v>202.74485878127882</v>
      </c>
      <c r="C96" s="224">
        <v>120</v>
      </c>
    </row>
    <row r="97" spans="1:3" x14ac:dyDescent="0.3">
      <c r="A97" s="226">
        <v>91</v>
      </c>
      <c r="B97" s="225">
        <v>208.5035863953444</v>
      </c>
      <c r="C97" s="224">
        <v>120</v>
      </c>
    </row>
    <row r="98" spans="1:3" x14ac:dyDescent="0.3">
      <c r="A98" s="226">
        <v>92</v>
      </c>
      <c r="B98" s="225">
        <v>214.72846536031201</v>
      </c>
      <c r="C98" s="224">
        <v>120</v>
      </c>
    </row>
    <row r="99" spans="1:3" x14ac:dyDescent="0.3">
      <c r="A99" s="226">
        <v>93</v>
      </c>
      <c r="B99" s="225">
        <v>221.5282946100792</v>
      </c>
      <c r="C99" s="224">
        <v>120</v>
      </c>
    </row>
    <row r="100" spans="1:3" x14ac:dyDescent="0.3">
      <c r="A100" s="226">
        <v>94</v>
      </c>
      <c r="B100" s="225">
        <v>229.0594972382568</v>
      </c>
      <c r="C100" s="224">
        <v>120</v>
      </c>
    </row>
    <row r="101" spans="1:3" x14ac:dyDescent="0.3">
      <c r="A101" s="226">
        <v>95</v>
      </c>
      <c r="B101" s="225">
        <v>237.5607260185584</v>
      </c>
      <c r="C101" s="224">
        <v>120</v>
      </c>
    </row>
    <row r="102" spans="1:3" x14ac:dyDescent="0.3">
      <c r="A102" s="226">
        <v>96</v>
      </c>
      <c r="B102" s="225">
        <v>247.42790486594882</v>
      </c>
      <c r="C102" s="224">
        <v>120</v>
      </c>
    </row>
    <row r="103" spans="1:3" x14ac:dyDescent="0.3">
      <c r="A103" s="226">
        <v>97</v>
      </c>
      <c r="B103" s="225">
        <v>259.40798929562879</v>
      </c>
      <c r="C103" s="224">
        <v>120</v>
      </c>
    </row>
    <row r="104" spans="1:3" x14ac:dyDescent="0.3">
      <c r="A104" s="226">
        <v>98</v>
      </c>
      <c r="B104" s="225">
        <v>275.27532064351919</v>
      </c>
      <c r="C104" s="224">
        <v>120</v>
      </c>
    </row>
    <row r="105" spans="1:3" x14ac:dyDescent="0.3">
      <c r="A105" s="226">
        <v>99</v>
      </c>
      <c r="B105" s="225">
        <v>303.7633567910724</v>
      </c>
      <c r="C105" s="224">
        <v>120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26"/>
  <sheetViews>
    <sheetView workbookViewId="0">
      <pane xSplit="1" ySplit="6" topLeftCell="B7" activePane="bottomRight" state="frozen"/>
      <selection activeCell="G4" sqref="G4:L4"/>
      <selection pane="topRight" activeCell="G4" sqref="G4:L4"/>
      <selection pane="bottomLeft" activeCell="G4" sqref="G4:L4"/>
      <selection pane="bottomRight" activeCell="H21" sqref="H21"/>
    </sheetView>
  </sheetViews>
  <sheetFormatPr baseColWidth="10" defaultColWidth="11.44140625" defaultRowHeight="14.4" x14ac:dyDescent="0.3"/>
  <cols>
    <col min="1" max="3" width="11.44140625" style="233"/>
  </cols>
  <sheetData>
    <row r="1" spans="1:6" ht="17.399999999999999" customHeight="1" x14ac:dyDescent="0.3">
      <c r="A1" s="4" t="s">
        <v>255</v>
      </c>
    </row>
    <row r="2" spans="1:6" ht="15.6" x14ac:dyDescent="0.3">
      <c r="A2" s="19" t="s">
        <v>272</v>
      </c>
      <c r="B2" s="234"/>
      <c r="C2" s="234"/>
      <c r="D2" s="59"/>
      <c r="E2" s="59"/>
      <c r="F2" s="59"/>
    </row>
    <row r="3" spans="1:6" ht="15" thickBot="1" x14ac:dyDescent="0.35">
      <c r="A3" s="277"/>
      <c r="B3" s="234"/>
      <c r="C3" s="59"/>
      <c r="D3" s="59"/>
      <c r="E3" s="59"/>
      <c r="F3" s="59"/>
    </row>
    <row r="4" spans="1:6" ht="60.75" customHeight="1" thickBot="1" x14ac:dyDescent="0.35">
      <c r="A4" s="426" t="s">
        <v>242</v>
      </c>
      <c r="B4" s="427"/>
      <c r="C4" s="427"/>
      <c r="D4" s="427"/>
      <c r="E4" s="427"/>
      <c r="F4" s="428"/>
    </row>
    <row r="5" spans="1:6" ht="45.75" customHeight="1" x14ac:dyDescent="0.3">
      <c r="A5" s="264"/>
      <c r="B5" s="272" t="s">
        <v>241</v>
      </c>
      <c r="C5" s="230" t="s">
        <v>240</v>
      </c>
      <c r="D5" s="230" t="s">
        <v>239</v>
      </c>
      <c r="E5" s="230" t="s">
        <v>238</v>
      </c>
      <c r="F5" s="276" t="s">
        <v>237</v>
      </c>
    </row>
    <row r="6" spans="1:6" ht="73.5" customHeight="1" x14ac:dyDescent="0.3">
      <c r="A6" s="264"/>
      <c r="B6" s="230"/>
      <c r="C6" s="66"/>
      <c r="D6" s="66"/>
      <c r="E6" s="66"/>
      <c r="F6" s="267"/>
    </row>
    <row r="7" spans="1:6" ht="15" x14ac:dyDescent="0.3">
      <c r="A7" s="275">
        <v>1970</v>
      </c>
      <c r="B7" s="274">
        <f>1-C7</f>
        <v>0.6938098669052124</v>
      </c>
      <c r="C7" s="266">
        <v>0.3061901330947876</v>
      </c>
      <c r="D7" s="266">
        <v>0.17208753526210785</v>
      </c>
      <c r="E7" s="266">
        <v>6.3052751123905182E-2</v>
      </c>
      <c r="F7" s="265">
        <v>5.4830748587846756E-2</v>
      </c>
    </row>
    <row r="8" spans="1:6" ht="15" x14ac:dyDescent="0.3">
      <c r="A8" s="264">
        <v>1971</v>
      </c>
      <c r="B8" s="273"/>
      <c r="C8" s="269"/>
      <c r="D8" s="269"/>
      <c r="E8" s="269"/>
      <c r="F8" s="268"/>
    </row>
    <row r="9" spans="1:6" ht="15" x14ac:dyDescent="0.3">
      <c r="A9" s="264">
        <v>1972</v>
      </c>
      <c r="B9" s="273"/>
      <c r="C9" s="269"/>
      <c r="D9" s="269"/>
      <c r="E9" s="269"/>
      <c r="F9" s="268"/>
    </row>
    <row r="10" spans="1:6" ht="15" x14ac:dyDescent="0.3">
      <c r="A10" s="264">
        <v>1973</v>
      </c>
      <c r="B10" s="273"/>
      <c r="C10" s="269"/>
      <c r="D10" s="269"/>
      <c r="E10" s="269"/>
      <c r="F10" s="268"/>
    </row>
    <row r="11" spans="1:6" ht="15" x14ac:dyDescent="0.3">
      <c r="A11" s="264">
        <v>1974</v>
      </c>
      <c r="B11" s="273"/>
      <c r="C11" s="269"/>
      <c r="D11" s="269"/>
      <c r="E11" s="269"/>
      <c r="F11" s="268"/>
    </row>
    <row r="12" spans="1:6" ht="15" x14ac:dyDescent="0.3">
      <c r="A12" s="264">
        <v>1975</v>
      </c>
      <c r="B12" s="270">
        <f>1-C12</f>
        <v>0.67947643995285034</v>
      </c>
      <c r="C12" s="269">
        <v>0.32052356004714966</v>
      </c>
      <c r="D12" s="269">
        <v>0.18740288913249969</v>
      </c>
      <c r="E12" s="269">
        <v>7.0531643927097321E-2</v>
      </c>
      <c r="F12" s="268">
        <v>7.4492290616035461E-2</v>
      </c>
    </row>
    <row r="13" spans="1:6" ht="15" x14ac:dyDescent="0.3">
      <c r="A13" s="264">
        <v>1976</v>
      </c>
      <c r="B13" s="272"/>
      <c r="C13" s="269"/>
      <c r="D13" s="269"/>
      <c r="E13" s="269"/>
      <c r="F13" s="268"/>
    </row>
    <row r="14" spans="1:6" ht="15" x14ac:dyDescent="0.3">
      <c r="A14" s="264">
        <v>1977</v>
      </c>
      <c r="B14" s="272"/>
      <c r="C14" s="269"/>
      <c r="D14" s="269"/>
      <c r="E14" s="269"/>
      <c r="F14" s="268"/>
    </row>
    <row r="15" spans="1:6" ht="15" x14ac:dyDescent="0.3">
      <c r="A15" s="264">
        <v>1978</v>
      </c>
      <c r="B15" s="272"/>
      <c r="C15" s="269"/>
      <c r="D15" s="269"/>
      <c r="E15" s="269"/>
      <c r="F15" s="268"/>
    </row>
    <row r="16" spans="1:6" ht="15" x14ac:dyDescent="0.3">
      <c r="A16" s="264">
        <v>1979</v>
      </c>
      <c r="B16" s="270">
        <f>1-C16</f>
        <v>0.68093150854110718</v>
      </c>
      <c r="C16" s="269">
        <v>0.31906849145889282</v>
      </c>
      <c r="D16" s="269">
        <v>0.1680670827627182</v>
      </c>
      <c r="E16" s="269">
        <v>7.3407739400863647E-2</v>
      </c>
      <c r="F16" s="268">
        <v>7.7245920896530151E-2</v>
      </c>
    </row>
    <row r="17" spans="1:6" ht="15" x14ac:dyDescent="0.3">
      <c r="A17" s="264">
        <v>1980</v>
      </c>
      <c r="B17" s="272"/>
      <c r="C17" s="269"/>
      <c r="D17" s="269"/>
      <c r="E17" s="269"/>
      <c r="F17" s="268"/>
    </row>
    <row r="18" spans="1:6" ht="15" x14ac:dyDescent="0.3">
      <c r="A18" s="264">
        <v>1981</v>
      </c>
      <c r="B18" s="272"/>
      <c r="C18" s="269"/>
      <c r="D18" s="269"/>
      <c r="E18" s="269"/>
      <c r="F18" s="268"/>
    </row>
    <row r="19" spans="1:6" ht="15" x14ac:dyDescent="0.3">
      <c r="A19" s="264">
        <v>1982</v>
      </c>
      <c r="B19" s="272"/>
      <c r="C19" s="269"/>
      <c r="D19" s="269"/>
      <c r="E19" s="269"/>
      <c r="F19" s="268"/>
    </row>
    <row r="20" spans="1:6" ht="15" x14ac:dyDescent="0.3">
      <c r="A20" s="264">
        <v>1983</v>
      </c>
      <c r="B20" s="272"/>
      <c r="C20" s="269"/>
      <c r="D20" s="269"/>
      <c r="E20" s="269"/>
      <c r="F20" s="268"/>
    </row>
    <row r="21" spans="1:6" ht="15" x14ac:dyDescent="0.3">
      <c r="A21" s="264">
        <v>1984</v>
      </c>
      <c r="B21" s="270">
        <f>1-C21</f>
        <v>0.63374444842338562</v>
      </c>
      <c r="C21" s="269">
        <v>0.36625555157661438</v>
      </c>
      <c r="D21" s="269">
        <v>0.18954020738601685</v>
      </c>
      <c r="E21" s="269">
        <v>7.5785443186759949E-2</v>
      </c>
      <c r="F21" s="268">
        <v>7.7042475342750549E-2</v>
      </c>
    </row>
    <row r="22" spans="1:6" ht="15" x14ac:dyDescent="0.3">
      <c r="A22" s="264">
        <v>1985</v>
      </c>
      <c r="B22" s="272"/>
      <c r="C22" s="269"/>
      <c r="D22" s="269"/>
      <c r="E22" s="269"/>
      <c r="F22" s="268"/>
    </row>
    <row r="23" spans="1:6" ht="15" x14ac:dyDescent="0.3">
      <c r="A23" s="264">
        <v>1986</v>
      </c>
      <c r="B23" s="272"/>
      <c r="C23" s="269"/>
      <c r="D23" s="269"/>
      <c r="E23" s="269"/>
      <c r="F23" s="268"/>
    </row>
    <row r="24" spans="1:6" ht="15" x14ac:dyDescent="0.3">
      <c r="A24" s="264">
        <v>1987</v>
      </c>
      <c r="B24" s="272"/>
      <c r="C24" s="269"/>
      <c r="D24" s="269"/>
      <c r="E24" s="269"/>
      <c r="F24" s="268"/>
    </row>
    <row r="25" spans="1:6" ht="15" x14ac:dyDescent="0.3">
      <c r="A25" s="264">
        <v>1988</v>
      </c>
      <c r="B25" s="270">
        <f>1-C25</f>
        <v>0.62165522575378418</v>
      </c>
      <c r="C25" s="269">
        <v>0.37834477424621582</v>
      </c>
      <c r="D25" s="269">
        <v>0.2443537563085556</v>
      </c>
      <c r="E25" s="269"/>
      <c r="F25" s="268">
        <v>7.763681560754776E-2</v>
      </c>
    </row>
    <row r="26" spans="1:6" ht="15" x14ac:dyDescent="0.3">
      <c r="A26" s="264">
        <v>1989</v>
      </c>
      <c r="B26" s="272"/>
      <c r="C26" s="269"/>
      <c r="D26" s="269"/>
      <c r="E26" s="269"/>
      <c r="F26" s="268"/>
    </row>
    <row r="27" spans="1:6" ht="15" x14ac:dyDescent="0.3">
      <c r="A27" s="264">
        <v>1990</v>
      </c>
      <c r="B27" s="272"/>
      <c r="C27" s="269"/>
      <c r="D27" s="269">
        <v>0.25727838277816772</v>
      </c>
      <c r="E27" s="269"/>
      <c r="F27" s="268"/>
    </row>
    <row r="28" spans="1:6" ht="15" x14ac:dyDescent="0.3">
      <c r="A28" s="264">
        <v>1991</v>
      </c>
      <c r="B28" s="270">
        <f>1-C28</f>
        <v>0.6182437539100647</v>
      </c>
      <c r="C28" s="269">
        <v>0.3817562460899353</v>
      </c>
      <c r="D28" s="269">
        <v>0.24822202324867249</v>
      </c>
      <c r="E28" s="269"/>
      <c r="F28" s="268"/>
    </row>
    <row r="29" spans="1:6" ht="15" x14ac:dyDescent="0.3">
      <c r="A29" s="264">
        <v>1992</v>
      </c>
      <c r="B29" s="272"/>
      <c r="C29" s="269"/>
      <c r="D29" s="269"/>
      <c r="E29" s="269"/>
      <c r="F29" s="268"/>
    </row>
    <row r="30" spans="1:6" ht="15" x14ac:dyDescent="0.3">
      <c r="A30" s="264">
        <v>1993</v>
      </c>
      <c r="B30" s="272"/>
      <c r="C30" s="269"/>
      <c r="D30" s="269"/>
      <c r="E30" s="269"/>
      <c r="F30" s="268"/>
    </row>
    <row r="31" spans="1:6" ht="15" x14ac:dyDescent="0.3">
      <c r="A31" s="264">
        <v>1994</v>
      </c>
      <c r="B31" s="270">
        <f t="shared" ref="B31:B49" si="0">1-C31</f>
        <v>0.611207515001297</v>
      </c>
      <c r="C31" s="269">
        <v>0.388792484998703</v>
      </c>
      <c r="D31" s="269">
        <v>0.24543957412242889</v>
      </c>
      <c r="E31" s="269">
        <v>9.68923419713974E-2</v>
      </c>
      <c r="F31" s="268">
        <v>6.7989811301231384E-2</v>
      </c>
    </row>
    <row r="32" spans="1:6" ht="15" x14ac:dyDescent="0.3">
      <c r="A32" s="264">
        <v>1995</v>
      </c>
      <c r="B32" s="270">
        <f t="shared" si="0"/>
        <v>0.60732850432395935</v>
      </c>
      <c r="C32" s="269">
        <v>0.39267149567604065</v>
      </c>
      <c r="D32" s="269">
        <v>0.25807297229766846</v>
      </c>
      <c r="E32" s="269">
        <v>0.10461765593290299</v>
      </c>
      <c r="F32" s="268">
        <v>6.8534933030605316E-2</v>
      </c>
    </row>
    <row r="33" spans="1:6" ht="15" x14ac:dyDescent="0.3">
      <c r="A33" s="260">
        <v>1996</v>
      </c>
      <c r="B33" s="270">
        <f t="shared" si="0"/>
        <v>0.60139676928520203</v>
      </c>
      <c r="C33" s="269">
        <v>0.39860323071479797</v>
      </c>
      <c r="D33" s="269">
        <v>0.25748845934867859</v>
      </c>
      <c r="E33" s="269">
        <v>0.10168270766735077</v>
      </c>
      <c r="F33" s="268">
        <v>7.6629228889942169E-2</v>
      </c>
    </row>
    <row r="34" spans="1:6" ht="15" x14ac:dyDescent="0.3">
      <c r="A34" s="260">
        <v>1997</v>
      </c>
      <c r="B34" s="270">
        <f t="shared" si="0"/>
        <v>0.60059520602226257</v>
      </c>
      <c r="C34" s="269">
        <v>0.39940479397773743</v>
      </c>
      <c r="D34" s="269">
        <v>0.25995582342147827</v>
      </c>
      <c r="E34" s="269">
        <v>0.10957876592874527</v>
      </c>
      <c r="F34" s="268">
        <v>7.9897791147232056E-2</v>
      </c>
    </row>
    <row r="35" spans="1:6" ht="15" x14ac:dyDescent="0.3">
      <c r="A35" s="260">
        <v>1998</v>
      </c>
      <c r="B35" s="270">
        <f t="shared" si="0"/>
        <v>0.60412156581878662</v>
      </c>
      <c r="C35" s="269">
        <v>0.39587843418121338</v>
      </c>
      <c r="D35" s="269">
        <v>0.25853252410888672</v>
      </c>
      <c r="E35" s="269">
        <v>0.10566704720258713</v>
      </c>
      <c r="F35" s="268">
        <v>7.7921539545059204E-2</v>
      </c>
    </row>
    <row r="36" spans="1:6" ht="15" x14ac:dyDescent="0.3">
      <c r="A36" s="260">
        <v>1999</v>
      </c>
      <c r="B36" s="270">
        <f t="shared" si="0"/>
        <v>0.60460665822029114</v>
      </c>
      <c r="C36" s="269">
        <v>0.39539334177970886</v>
      </c>
      <c r="D36" s="269">
        <v>0.2547970712184906</v>
      </c>
      <c r="E36" s="269">
        <v>0.11081793159246445</v>
      </c>
      <c r="F36" s="268">
        <v>8.414042741060257E-2</v>
      </c>
    </row>
    <row r="37" spans="1:6" ht="15" x14ac:dyDescent="0.3">
      <c r="A37" s="260">
        <v>2000</v>
      </c>
      <c r="B37" s="270">
        <f t="shared" si="0"/>
        <v>0.60438945889472961</v>
      </c>
      <c r="C37" s="269">
        <v>0.39561054110527039</v>
      </c>
      <c r="D37" s="269">
        <v>0.25422415137290955</v>
      </c>
      <c r="E37" s="269">
        <v>0.11280430108308792</v>
      </c>
      <c r="F37" s="268">
        <v>8.9177004992961884E-2</v>
      </c>
    </row>
    <row r="38" spans="1:6" ht="15" x14ac:dyDescent="0.3">
      <c r="A38" s="260">
        <v>2001</v>
      </c>
      <c r="B38" s="270">
        <f t="shared" si="0"/>
        <v>0.60783079266548157</v>
      </c>
      <c r="C38" s="269">
        <v>0.39216920733451843</v>
      </c>
      <c r="D38" s="269">
        <v>0.2514910101890564</v>
      </c>
      <c r="E38" s="269">
        <v>0.12548729777336121</v>
      </c>
      <c r="F38" s="268">
        <v>9.8661482334136963E-2</v>
      </c>
    </row>
    <row r="39" spans="1:6" ht="15" x14ac:dyDescent="0.3">
      <c r="A39" s="260">
        <v>2002</v>
      </c>
      <c r="B39" s="270">
        <f t="shared" si="0"/>
        <v>0.60706961154937744</v>
      </c>
      <c r="C39" s="269">
        <v>0.39293038845062256</v>
      </c>
      <c r="D39" s="269">
        <v>0.25532490015029907</v>
      </c>
      <c r="E39" s="269">
        <v>0.12901550531387329</v>
      </c>
      <c r="F39" s="268">
        <v>9.6578158438205719E-2</v>
      </c>
    </row>
    <row r="40" spans="1:6" ht="15" x14ac:dyDescent="0.3">
      <c r="A40" s="260">
        <v>2003</v>
      </c>
      <c r="B40" s="270">
        <f t="shared" si="0"/>
        <v>0.60307148098945618</v>
      </c>
      <c r="C40" s="269">
        <v>0.39692851901054382</v>
      </c>
      <c r="D40" s="269">
        <v>0.26610815525054932</v>
      </c>
      <c r="E40" s="269">
        <v>0.12705574929714203</v>
      </c>
      <c r="F40" s="268">
        <v>9.4920121133327484E-2</v>
      </c>
    </row>
    <row r="41" spans="1:6" ht="15" x14ac:dyDescent="0.3">
      <c r="A41" s="260">
        <v>2004</v>
      </c>
      <c r="B41" s="270">
        <f t="shared" si="0"/>
        <v>0.60073062777519226</v>
      </c>
      <c r="C41" s="269">
        <v>0.39926937222480774</v>
      </c>
      <c r="D41" s="269">
        <v>0.26911234855651855</v>
      </c>
      <c r="E41" s="269">
        <v>0.13793042302131653</v>
      </c>
      <c r="F41" s="268">
        <v>0.10539531707763672</v>
      </c>
    </row>
    <row r="42" spans="1:6" ht="15" x14ac:dyDescent="0.3">
      <c r="A42" s="260">
        <v>2005</v>
      </c>
      <c r="B42" s="270">
        <f t="shared" si="0"/>
        <v>0.60122323036193848</v>
      </c>
      <c r="C42" s="269">
        <v>0.39877676963806152</v>
      </c>
      <c r="D42" s="269">
        <v>0.26955628395080566</v>
      </c>
      <c r="E42" s="269">
        <v>0.13745605945587158</v>
      </c>
      <c r="F42" s="268">
        <v>0.10274919867515564</v>
      </c>
    </row>
    <row r="43" spans="1:6" ht="15" x14ac:dyDescent="0.3">
      <c r="A43" s="260">
        <v>2006</v>
      </c>
      <c r="B43" s="270">
        <f t="shared" si="0"/>
        <v>0.6007881760597229</v>
      </c>
      <c r="C43" s="269">
        <v>0.3992118239402771</v>
      </c>
      <c r="D43" s="269">
        <v>0.2710053026676178</v>
      </c>
      <c r="E43" s="269">
        <v>0.14290212094783783</v>
      </c>
      <c r="F43" s="268">
        <v>0.10173287987709045</v>
      </c>
    </row>
    <row r="44" spans="1:6" ht="15" x14ac:dyDescent="0.3">
      <c r="A44" s="260">
        <v>2007</v>
      </c>
      <c r="B44" s="270">
        <f t="shared" si="0"/>
        <v>0.59695348143577576</v>
      </c>
      <c r="C44" s="269">
        <v>0.40304651856422424</v>
      </c>
      <c r="D44" s="269">
        <v>0.27924850583076477</v>
      </c>
      <c r="E44" s="269">
        <v>0.14754045009613037</v>
      </c>
      <c r="F44" s="268">
        <v>0.11055198311805725</v>
      </c>
    </row>
    <row r="45" spans="1:6" ht="15" x14ac:dyDescent="0.3">
      <c r="A45" s="260">
        <v>2008</v>
      </c>
      <c r="B45" s="270">
        <f t="shared" si="0"/>
        <v>0.59632670879364014</v>
      </c>
      <c r="C45" s="269">
        <v>0.40367329120635986</v>
      </c>
      <c r="D45" s="269">
        <v>0.27660790085792542</v>
      </c>
      <c r="E45" s="269">
        <v>0.1501186341047287</v>
      </c>
      <c r="F45" s="268">
        <v>0.10745919495820999</v>
      </c>
    </row>
    <row r="46" spans="1:6" ht="15" x14ac:dyDescent="0.3">
      <c r="A46" s="260">
        <v>2009</v>
      </c>
      <c r="B46" s="270">
        <f t="shared" si="0"/>
        <v>0.5876883864402771</v>
      </c>
      <c r="C46" s="269">
        <v>0.4123116135597229</v>
      </c>
      <c r="D46" s="269">
        <v>0.2858218252658844</v>
      </c>
      <c r="E46" s="269">
        <v>0.14905709028244019</v>
      </c>
      <c r="F46" s="268">
        <v>0.10637355595827103</v>
      </c>
    </row>
    <row r="47" spans="1:6" ht="15" x14ac:dyDescent="0.3">
      <c r="A47" s="260">
        <v>2010</v>
      </c>
      <c r="B47" s="270">
        <f t="shared" si="0"/>
        <v>0.58510997891426086</v>
      </c>
      <c r="C47" s="269">
        <v>0.41489002108573914</v>
      </c>
      <c r="D47" s="269">
        <v>0.29304948449134827</v>
      </c>
      <c r="E47" s="269">
        <v>0.15733553469181061</v>
      </c>
      <c r="F47" s="268">
        <v>0.10958811640739441</v>
      </c>
    </row>
    <row r="48" spans="1:6" ht="15" x14ac:dyDescent="0.3">
      <c r="A48" s="260">
        <v>2011</v>
      </c>
      <c r="B48" s="270">
        <f t="shared" si="0"/>
        <v>0.58760318160057068</v>
      </c>
      <c r="C48" s="269">
        <v>0.41239681839942932</v>
      </c>
      <c r="D48" s="269">
        <v>0.29279518127441406</v>
      </c>
      <c r="E48" s="269">
        <v>0.16201323270797729</v>
      </c>
      <c r="F48" s="268">
        <v>0.11547795683145523</v>
      </c>
    </row>
    <row r="49" spans="1:9" ht="15" x14ac:dyDescent="0.3">
      <c r="A49" s="260">
        <v>2012</v>
      </c>
      <c r="B49" s="270">
        <f t="shared" si="0"/>
        <v>0.58312848210334778</v>
      </c>
      <c r="C49" s="269">
        <v>0.41687151789665222</v>
      </c>
      <c r="D49" s="269">
        <v>0.29504081606864929</v>
      </c>
      <c r="E49" s="269">
        <v>0.16411982476711273</v>
      </c>
      <c r="F49" s="268">
        <v>0.11996550858020782</v>
      </c>
    </row>
    <row r="50" spans="1:9" ht="15" x14ac:dyDescent="0.3">
      <c r="A50" s="264">
        <v>2013</v>
      </c>
      <c r="B50" s="271">
        <f>AVERAGE(B48:B49)</f>
        <v>0.58536583185195923</v>
      </c>
      <c r="C50" s="271">
        <f>AVERAGE(C48:C49)</f>
        <v>0.41463416814804077</v>
      </c>
      <c r="D50" s="271">
        <f>AVERAGE(D48:D49)</f>
        <v>0.29391799867153168</v>
      </c>
      <c r="E50" s="271">
        <f>AVERAGE(E48:E49)</f>
        <v>0.16306652873754501</v>
      </c>
      <c r="F50" s="271">
        <f>AVERAGE(F48:F49)</f>
        <v>0.11772173270583153</v>
      </c>
    </row>
    <row r="51" spans="1:9" ht="15" x14ac:dyDescent="0.3">
      <c r="A51" s="260">
        <v>2014</v>
      </c>
      <c r="B51" s="270">
        <f>1-C51</f>
        <v>0.58312848210334778</v>
      </c>
      <c r="C51" s="269">
        <v>0.41687151789665222</v>
      </c>
      <c r="D51" s="269">
        <v>0.29504081606864929</v>
      </c>
      <c r="E51" s="269">
        <v>0.16411982476711273</v>
      </c>
      <c r="F51" s="268">
        <v>0.11996550858020782</v>
      </c>
    </row>
    <row r="52" spans="1:9" ht="15" x14ac:dyDescent="0.3">
      <c r="A52" s="299">
        <v>2015</v>
      </c>
      <c r="B52" s="270">
        <f>1-C52</f>
        <v>0.57499999999999996</v>
      </c>
      <c r="C52" s="274">
        <v>0.42499999999999999</v>
      </c>
      <c r="D52" s="274">
        <v>0.31</v>
      </c>
      <c r="E52" s="274">
        <v>0.17499999999999999</v>
      </c>
      <c r="F52" s="274">
        <v>0.125</v>
      </c>
    </row>
    <row r="53" spans="1:9" ht="15.6" x14ac:dyDescent="0.3">
      <c r="A53" s="260">
        <v>2016</v>
      </c>
      <c r="B53" s="230"/>
      <c r="C53" s="66"/>
      <c r="D53" s="66"/>
      <c r="E53" s="263"/>
      <c r="F53" s="267"/>
    </row>
    <row r="54" spans="1:9" ht="15.6" x14ac:dyDescent="0.3">
      <c r="A54" s="264">
        <v>2017</v>
      </c>
      <c r="B54" s="230"/>
      <c r="C54" s="66"/>
      <c r="D54" s="66"/>
      <c r="E54" s="263"/>
      <c r="F54" s="267"/>
    </row>
    <row r="55" spans="1:9" ht="15.6" x14ac:dyDescent="0.3">
      <c r="A55" s="260">
        <v>2018</v>
      </c>
      <c r="B55" s="230"/>
      <c r="C55" s="66"/>
      <c r="D55" s="66"/>
      <c r="E55" s="263"/>
      <c r="F55" s="267"/>
      <c r="H55" s="429" t="s">
        <v>286</v>
      </c>
      <c r="I55" s="429"/>
    </row>
    <row r="56" spans="1:9" ht="15.6" x14ac:dyDescent="0.3">
      <c r="A56" s="260">
        <v>2019</v>
      </c>
      <c r="B56" s="230"/>
      <c r="C56" s="66"/>
      <c r="D56" s="66"/>
      <c r="E56" s="263"/>
      <c r="F56" s="267"/>
      <c r="H56" s="44" t="s">
        <v>238</v>
      </c>
      <c r="I56" s="44" t="s">
        <v>287</v>
      </c>
    </row>
    <row r="57" spans="1:9" ht="15.6" x14ac:dyDescent="0.3">
      <c r="A57" s="260">
        <v>2020</v>
      </c>
      <c r="B57" s="270">
        <f>1-C57</f>
        <v>0.56489002108573916</v>
      </c>
      <c r="C57" s="232">
        <f t="shared" ref="C57:D57" si="1">C52+C52-C47</f>
        <v>0.43510997891426084</v>
      </c>
      <c r="D57" s="232">
        <f t="shared" si="1"/>
        <v>0.32695051550865173</v>
      </c>
      <c r="E57" s="269">
        <f>E52+E52-E47</f>
        <v>0.19266446530818937</v>
      </c>
      <c r="F57" s="268">
        <f t="shared" ref="F57" si="2">F52+F52-F47</f>
        <v>0.14041188359260559</v>
      </c>
      <c r="H57" s="300">
        <f>E57-E32</f>
        <v>8.8046809375286375E-2</v>
      </c>
      <c r="I57" s="300">
        <f>F57-F32</f>
        <v>7.1876950562000275E-2</v>
      </c>
    </row>
    <row r="58" spans="1:9" ht="15.6" x14ac:dyDescent="0.3">
      <c r="A58" s="264">
        <v>2021</v>
      </c>
      <c r="B58" s="230"/>
      <c r="C58" s="66"/>
      <c r="D58" s="66"/>
      <c r="E58" s="263"/>
      <c r="F58" s="262"/>
      <c r="H58" s="69">
        <f>25*(0.5-E57)/H57</f>
        <v>87.264813135317269</v>
      </c>
      <c r="I58" s="69">
        <f>25*(0.5-F57)/I57</f>
        <v>125.07073324473386</v>
      </c>
    </row>
    <row r="59" spans="1:9" ht="15.6" x14ac:dyDescent="0.3">
      <c r="A59" s="260">
        <v>2022</v>
      </c>
      <c r="B59" s="230"/>
      <c r="C59" s="66"/>
      <c r="D59" s="66"/>
      <c r="E59" s="263"/>
      <c r="F59" s="262"/>
    </row>
    <row r="60" spans="1:9" ht="15.6" x14ac:dyDescent="0.3">
      <c r="A60" s="260">
        <v>2023</v>
      </c>
      <c r="B60" s="230"/>
      <c r="C60" s="66"/>
      <c r="D60" s="66"/>
      <c r="E60" s="263"/>
      <c r="F60" s="262"/>
    </row>
    <row r="61" spans="1:9" ht="15.6" x14ac:dyDescent="0.3">
      <c r="A61" s="260">
        <v>2024</v>
      </c>
      <c r="B61" s="230"/>
      <c r="C61" s="66"/>
      <c r="D61" s="66"/>
      <c r="E61" s="263"/>
      <c r="F61" s="262"/>
    </row>
    <row r="62" spans="1:9" ht="15.6" x14ac:dyDescent="0.3">
      <c r="A62" s="264">
        <v>2025</v>
      </c>
      <c r="B62" s="230"/>
      <c r="C62" s="66"/>
      <c r="D62" s="66"/>
      <c r="E62" s="263"/>
      <c r="F62" s="262"/>
    </row>
    <row r="63" spans="1:9" ht="15.6" x14ac:dyDescent="0.3">
      <c r="A63" s="260">
        <v>2026</v>
      </c>
      <c r="B63" s="230"/>
      <c r="C63" s="66"/>
      <c r="D63" s="66"/>
      <c r="E63" s="263"/>
      <c r="F63" s="262"/>
    </row>
    <row r="64" spans="1:9" ht="15.6" x14ac:dyDescent="0.3">
      <c r="A64" s="260">
        <v>2027</v>
      </c>
      <c r="B64" s="230"/>
      <c r="C64" s="66"/>
      <c r="D64" s="66"/>
      <c r="E64" s="263"/>
      <c r="F64" s="262"/>
    </row>
    <row r="65" spans="1:6" ht="15.6" x14ac:dyDescent="0.3">
      <c r="A65" s="260">
        <v>2028</v>
      </c>
      <c r="B65" s="230"/>
      <c r="C65" s="66"/>
      <c r="D65" s="66"/>
      <c r="E65" s="263"/>
      <c r="F65" s="262"/>
    </row>
    <row r="66" spans="1:6" ht="15.6" x14ac:dyDescent="0.3">
      <c r="A66" s="264">
        <v>2029</v>
      </c>
      <c r="B66" s="230"/>
      <c r="C66" s="66"/>
      <c r="D66" s="66"/>
      <c r="E66" s="263"/>
      <c r="F66" s="262"/>
    </row>
    <row r="67" spans="1:6" ht="15.6" x14ac:dyDescent="0.3">
      <c r="A67" s="260">
        <v>2030</v>
      </c>
      <c r="B67" s="230"/>
      <c r="C67" s="66"/>
      <c r="D67" s="66"/>
      <c r="E67" s="263"/>
      <c r="F67" s="262"/>
    </row>
    <row r="68" spans="1:6" ht="15.6" x14ac:dyDescent="0.3">
      <c r="A68" s="260">
        <v>2031</v>
      </c>
      <c r="B68" s="230"/>
      <c r="C68" s="66"/>
      <c r="D68" s="66"/>
      <c r="E68" s="263"/>
      <c r="F68" s="262"/>
    </row>
    <row r="69" spans="1:6" ht="15.6" x14ac:dyDescent="0.3">
      <c r="A69" s="260">
        <v>2032</v>
      </c>
      <c r="B69" s="230"/>
      <c r="C69" s="66"/>
      <c r="D69" s="66"/>
      <c r="E69" s="263"/>
      <c r="F69" s="262"/>
    </row>
    <row r="70" spans="1:6" ht="15.6" x14ac:dyDescent="0.3">
      <c r="A70" s="264">
        <v>2033</v>
      </c>
      <c r="B70" s="230"/>
      <c r="C70" s="66"/>
      <c r="D70" s="66"/>
      <c r="E70" s="263"/>
      <c r="F70" s="262"/>
    </row>
    <row r="71" spans="1:6" ht="15.6" x14ac:dyDescent="0.3">
      <c r="A71" s="260">
        <v>2034</v>
      </c>
      <c r="B71" s="230"/>
      <c r="C71" s="66"/>
      <c r="D71" s="66"/>
      <c r="E71" s="263"/>
      <c r="F71" s="262"/>
    </row>
    <row r="72" spans="1:6" ht="15.6" x14ac:dyDescent="0.3">
      <c r="A72" s="260">
        <v>2035</v>
      </c>
      <c r="B72" s="230"/>
      <c r="C72" s="66"/>
      <c r="D72" s="66"/>
      <c r="E72" s="263"/>
      <c r="F72" s="262"/>
    </row>
    <row r="73" spans="1:6" ht="15.6" x14ac:dyDescent="0.3">
      <c r="A73" s="260">
        <v>2036</v>
      </c>
      <c r="B73" s="230"/>
      <c r="C73" s="66"/>
      <c r="D73" s="66"/>
      <c r="E73" s="263"/>
      <c r="F73" s="262"/>
    </row>
    <row r="74" spans="1:6" ht="15.6" x14ac:dyDescent="0.3">
      <c r="A74" s="264">
        <v>2037</v>
      </c>
      <c r="B74" s="230"/>
      <c r="C74" s="66"/>
      <c r="D74" s="66"/>
      <c r="E74" s="263"/>
      <c r="F74" s="262"/>
    </row>
    <row r="75" spans="1:6" ht="15.6" x14ac:dyDescent="0.3">
      <c r="A75" s="260">
        <v>2038</v>
      </c>
      <c r="B75" s="230"/>
      <c r="C75" s="66"/>
      <c r="D75" s="66"/>
      <c r="E75" s="263"/>
      <c r="F75" s="262"/>
    </row>
    <row r="76" spans="1:6" ht="15.6" x14ac:dyDescent="0.3">
      <c r="A76" s="260">
        <v>2039</v>
      </c>
      <c r="B76" s="230"/>
      <c r="C76" s="66"/>
      <c r="D76" s="66"/>
      <c r="E76" s="263"/>
      <c r="F76" s="262"/>
    </row>
    <row r="77" spans="1:6" ht="15.6" x14ac:dyDescent="0.3">
      <c r="A77" s="260">
        <v>2040</v>
      </c>
      <c r="B77" s="230"/>
      <c r="C77" s="66"/>
      <c r="D77" s="66"/>
      <c r="E77" s="263"/>
      <c r="F77" s="262"/>
    </row>
    <row r="78" spans="1:6" ht="15.6" x14ac:dyDescent="0.3">
      <c r="A78" s="264">
        <v>2041</v>
      </c>
      <c r="B78" s="230"/>
      <c r="C78" s="66"/>
      <c r="D78" s="66"/>
      <c r="E78" s="263"/>
      <c r="F78" s="262"/>
    </row>
    <row r="79" spans="1:6" ht="15.6" x14ac:dyDescent="0.3">
      <c r="A79" s="260">
        <v>2042</v>
      </c>
      <c r="B79" s="230"/>
      <c r="C79" s="66"/>
      <c r="D79" s="66"/>
      <c r="E79" s="263"/>
      <c r="F79" s="262"/>
    </row>
    <row r="80" spans="1:6" ht="15.6" x14ac:dyDescent="0.3">
      <c r="A80" s="260">
        <v>2043</v>
      </c>
      <c r="B80" s="230"/>
      <c r="C80" s="66"/>
      <c r="D80" s="66"/>
      <c r="E80" s="263"/>
      <c r="F80" s="262"/>
    </row>
    <row r="81" spans="1:95" s="241" customFormat="1" ht="15.6" x14ac:dyDescent="0.3">
      <c r="A81" s="260">
        <v>2044</v>
      </c>
      <c r="B81" s="230"/>
      <c r="C81" s="66"/>
      <c r="D81" s="66"/>
      <c r="E81" s="263"/>
      <c r="F81" s="262"/>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row>
    <row r="82" spans="1:95" ht="15.6" x14ac:dyDescent="0.3">
      <c r="A82" s="264">
        <v>2045</v>
      </c>
      <c r="B82" s="230"/>
      <c r="C82" s="66"/>
      <c r="D82" s="66"/>
      <c r="E82" s="263"/>
      <c r="F82" s="262"/>
    </row>
    <row r="83" spans="1:95" ht="15.6" x14ac:dyDescent="0.3">
      <c r="A83" s="260">
        <v>2046</v>
      </c>
      <c r="B83" s="230"/>
      <c r="C83" s="66"/>
      <c r="D83" s="66"/>
      <c r="E83" s="263"/>
      <c r="F83" s="262"/>
    </row>
    <row r="84" spans="1:95" ht="15.6" x14ac:dyDescent="0.3">
      <c r="A84" s="260">
        <v>2047</v>
      </c>
      <c r="B84" s="230"/>
      <c r="C84" s="66"/>
      <c r="D84" s="66"/>
      <c r="E84" s="263"/>
      <c r="F84" s="262"/>
    </row>
    <row r="85" spans="1:95" ht="15.6" x14ac:dyDescent="0.3">
      <c r="A85" s="260">
        <v>2048</v>
      </c>
      <c r="B85" s="230"/>
      <c r="C85" s="66"/>
      <c r="D85" s="66"/>
      <c r="E85" s="263"/>
      <c r="F85" s="262"/>
    </row>
    <row r="86" spans="1:95" ht="15.6" x14ac:dyDescent="0.3">
      <c r="A86" s="264">
        <v>2049</v>
      </c>
      <c r="B86" s="230"/>
      <c r="C86" s="66"/>
      <c r="D86" s="66"/>
      <c r="E86" s="263"/>
      <c r="F86" s="262"/>
    </row>
    <row r="87" spans="1:95" ht="15.6" x14ac:dyDescent="0.3">
      <c r="A87" s="260">
        <v>2050</v>
      </c>
      <c r="B87" s="230"/>
      <c r="C87" s="66"/>
      <c r="D87" s="66"/>
      <c r="E87" s="263"/>
      <c r="F87" s="262"/>
    </row>
    <row r="88" spans="1:95" ht="15.6" x14ac:dyDescent="0.3">
      <c r="A88" s="260">
        <v>2051</v>
      </c>
      <c r="B88" s="230"/>
      <c r="C88" s="66"/>
      <c r="D88" s="66"/>
      <c r="E88" s="263"/>
      <c r="F88" s="262"/>
    </row>
    <row r="89" spans="1:95" ht="15.6" x14ac:dyDescent="0.3">
      <c r="A89" s="260">
        <v>2052</v>
      </c>
      <c r="B89" s="230"/>
      <c r="C89" s="66"/>
      <c r="D89" s="66"/>
      <c r="E89" s="263"/>
      <c r="F89" s="262"/>
    </row>
    <row r="90" spans="1:95" ht="15.6" x14ac:dyDescent="0.3">
      <c r="A90" s="264">
        <v>2053</v>
      </c>
      <c r="B90" s="230"/>
      <c r="C90" s="66"/>
      <c r="D90" s="66"/>
      <c r="E90" s="263"/>
      <c r="F90" s="262"/>
    </row>
    <row r="91" spans="1:95" ht="15.6" x14ac:dyDescent="0.3">
      <c r="A91" s="260">
        <v>2054</v>
      </c>
      <c r="B91" s="230"/>
      <c r="C91" s="66"/>
      <c r="D91" s="66"/>
      <c r="E91" s="263"/>
      <c r="F91" s="262"/>
    </row>
    <row r="92" spans="1:95" ht="15.6" x14ac:dyDescent="0.3">
      <c r="A92" s="260">
        <v>2055</v>
      </c>
      <c r="B92" s="230"/>
      <c r="C92" s="66"/>
      <c r="D92" s="66"/>
      <c r="E92" s="263"/>
      <c r="F92" s="262"/>
    </row>
    <row r="93" spans="1:95" ht="15.6" x14ac:dyDescent="0.3">
      <c r="A93" s="260">
        <v>2056</v>
      </c>
      <c r="B93" s="230"/>
      <c r="C93" s="66"/>
      <c r="D93" s="66"/>
      <c r="E93" s="263"/>
      <c r="F93" s="262"/>
    </row>
    <row r="94" spans="1:95" ht="15.6" x14ac:dyDescent="0.3">
      <c r="A94" s="264">
        <v>2057</v>
      </c>
      <c r="B94" s="230"/>
      <c r="C94" s="66"/>
      <c r="D94" s="66"/>
      <c r="E94" s="263"/>
      <c r="F94" s="262"/>
    </row>
    <row r="95" spans="1:95" ht="15.6" x14ac:dyDescent="0.3">
      <c r="A95" s="260">
        <v>2058</v>
      </c>
      <c r="B95" s="230"/>
      <c r="C95" s="66"/>
      <c r="D95" s="66"/>
      <c r="E95" s="263"/>
      <c r="F95" s="262"/>
    </row>
    <row r="96" spans="1:95" ht="15.6" x14ac:dyDescent="0.3">
      <c r="A96" s="260">
        <v>2059</v>
      </c>
      <c r="B96" s="230"/>
      <c r="C96" s="66"/>
      <c r="D96" s="66"/>
      <c r="E96" s="263"/>
      <c r="F96" s="262"/>
    </row>
    <row r="97" spans="1:6" ht="15.6" x14ac:dyDescent="0.3">
      <c r="A97" s="260">
        <v>2060</v>
      </c>
      <c r="B97" s="230"/>
      <c r="C97" s="66"/>
      <c r="D97" s="66"/>
      <c r="E97" s="263"/>
      <c r="F97" s="262"/>
    </row>
    <row r="98" spans="1:6" ht="15.6" x14ac:dyDescent="0.3">
      <c r="A98" s="264">
        <v>2061</v>
      </c>
      <c r="B98" s="230"/>
      <c r="C98" s="66"/>
      <c r="D98" s="66"/>
      <c r="E98" s="263"/>
      <c r="F98" s="262"/>
    </row>
    <row r="99" spans="1:6" ht="15.6" x14ac:dyDescent="0.3">
      <c r="A99" s="260">
        <v>2062</v>
      </c>
      <c r="B99" s="230"/>
      <c r="C99" s="66"/>
      <c r="D99" s="66"/>
      <c r="E99" s="263"/>
      <c r="F99" s="262"/>
    </row>
    <row r="100" spans="1:6" ht="15.6" x14ac:dyDescent="0.3">
      <c r="A100" s="260">
        <v>2063</v>
      </c>
      <c r="B100" s="230"/>
      <c r="C100" s="66"/>
      <c r="D100" s="66"/>
      <c r="E100" s="263"/>
      <c r="F100" s="262"/>
    </row>
    <row r="101" spans="1:6" ht="15.6" x14ac:dyDescent="0.3">
      <c r="A101" s="260">
        <v>2064</v>
      </c>
      <c r="B101" s="230"/>
      <c r="C101" s="66"/>
      <c r="D101" s="66"/>
      <c r="E101" s="263"/>
      <c r="F101" s="262"/>
    </row>
    <row r="102" spans="1:6" ht="15.6" x14ac:dyDescent="0.3">
      <c r="A102" s="264">
        <v>2065</v>
      </c>
      <c r="B102" s="230"/>
      <c r="C102" s="66"/>
      <c r="D102" s="66"/>
      <c r="E102" s="263"/>
      <c r="F102" s="262"/>
    </row>
    <row r="103" spans="1:6" ht="15.6" x14ac:dyDescent="0.3">
      <c r="A103" s="260">
        <v>2066</v>
      </c>
      <c r="B103" s="230"/>
      <c r="C103" s="66"/>
      <c r="D103" s="66"/>
      <c r="E103" s="263"/>
      <c r="F103" s="262"/>
    </row>
    <row r="104" spans="1:6" ht="15.6" x14ac:dyDescent="0.3">
      <c r="A104" s="260">
        <v>2067</v>
      </c>
      <c r="B104" s="230"/>
      <c r="C104" s="66"/>
      <c r="D104" s="66"/>
      <c r="E104" s="263"/>
      <c r="F104" s="262"/>
    </row>
    <row r="105" spans="1:6" ht="15.6" x14ac:dyDescent="0.3">
      <c r="A105" s="260">
        <v>2068</v>
      </c>
      <c r="B105" s="230"/>
      <c r="C105" s="66"/>
      <c r="D105" s="66"/>
      <c r="E105" s="263"/>
      <c r="F105" s="262"/>
    </row>
    <row r="106" spans="1:6" ht="15.6" x14ac:dyDescent="0.3">
      <c r="A106" s="264">
        <v>2069</v>
      </c>
      <c r="B106" s="230"/>
      <c r="C106" s="66"/>
      <c r="D106" s="66"/>
      <c r="E106" s="263"/>
      <c r="F106" s="262"/>
    </row>
    <row r="107" spans="1:6" ht="15.6" x14ac:dyDescent="0.3">
      <c r="A107" s="260">
        <v>2070</v>
      </c>
      <c r="B107" s="230"/>
      <c r="C107" s="66"/>
      <c r="D107" s="66"/>
      <c r="E107" s="263"/>
      <c r="F107" s="262"/>
    </row>
    <row r="108" spans="1:6" ht="15.6" x14ac:dyDescent="0.3">
      <c r="A108" s="260">
        <v>2071</v>
      </c>
      <c r="B108" s="230"/>
      <c r="C108" s="66"/>
      <c r="D108" s="66"/>
      <c r="E108" s="263"/>
      <c r="F108" s="262"/>
    </row>
    <row r="109" spans="1:6" ht="15.6" x14ac:dyDescent="0.3">
      <c r="A109" s="260">
        <v>2072</v>
      </c>
      <c r="B109" s="230"/>
      <c r="C109" s="66"/>
      <c r="D109" s="66"/>
      <c r="E109" s="263"/>
      <c r="F109" s="262"/>
    </row>
    <row r="110" spans="1:6" ht="15.6" x14ac:dyDescent="0.3">
      <c r="A110" s="264">
        <v>2073</v>
      </c>
      <c r="B110" s="230"/>
      <c r="C110" s="66"/>
      <c r="D110" s="66"/>
      <c r="E110" s="263"/>
      <c r="F110" s="262"/>
    </row>
    <row r="111" spans="1:6" ht="15.6" x14ac:dyDescent="0.3">
      <c r="A111" s="260">
        <v>2074</v>
      </c>
      <c r="B111" s="230"/>
      <c r="C111" s="66"/>
      <c r="D111" s="66"/>
      <c r="E111" s="263"/>
      <c r="F111" s="262"/>
    </row>
    <row r="112" spans="1:6" ht="15.6" x14ac:dyDescent="0.3">
      <c r="A112" s="260">
        <v>2075</v>
      </c>
      <c r="B112" s="230"/>
      <c r="C112" s="66"/>
      <c r="D112" s="66"/>
      <c r="E112" s="263"/>
      <c r="F112" s="262"/>
    </row>
    <row r="113" spans="1:6" ht="15.6" x14ac:dyDescent="0.3">
      <c r="A113" s="260">
        <v>2076</v>
      </c>
      <c r="B113" s="230"/>
      <c r="C113" s="66"/>
      <c r="D113" s="66"/>
      <c r="E113" s="263"/>
      <c r="F113" s="262"/>
    </row>
    <row r="114" spans="1:6" ht="15.6" x14ac:dyDescent="0.3">
      <c r="A114" s="264">
        <v>2077</v>
      </c>
      <c r="B114" s="230"/>
      <c r="C114" s="66"/>
      <c r="D114" s="66"/>
      <c r="E114" s="263"/>
      <c r="F114" s="262"/>
    </row>
    <row r="115" spans="1:6" ht="15.6" x14ac:dyDescent="0.3">
      <c r="A115" s="260">
        <v>2078</v>
      </c>
      <c r="B115" s="230"/>
      <c r="C115" s="66"/>
      <c r="D115" s="66"/>
      <c r="E115" s="263"/>
      <c r="F115" s="262"/>
    </row>
    <row r="116" spans="1:6" ht="15.6" x14ac:dyDescent="0.3">
      <c r="A116" s="260">
        <v>2079</v>
      </c>
      <c r="B116" s="230"/>
      <c r="C116" s="66"/>
      <c r="D116" s="66"/>
      <c r="E116" s="263"/>
      <c r="F116" s="262"/>
    </row>
    <row r="117" spans="1:6" ht="15.6" x14ac:dyDescent="0.3">
      <c r="A117" s="260">
        <v>2080</v>
      </c>
      <c r="B117" s="230"/>
      <c r="C117" s="66"/>
      <c r="D117" s="66"/>
      <c r="E117" s="263"/>
      <c r="F117" s="262"/>
    </row>
    <row r="118" spans="1:6" ht="15.6" x14ac:dyDescent="0.3">
      <c r="A118" s="264">
        <v>2081</v>
      </c>
      <c r="B118" s="230"/>
      <c r="C118" s="66"/>
      <c r="D118" s="66"/>
      <c r="E118" s="263"/>
      <c r="F118" s="262"/>
    </row>
    <row r="119" spans="1:6" ht="15.6" x14ac:dyDescent="0.3">
      <c r="A119" s="260">
        <v>2082</v>
      </c>
      <c r="B119" s="230"/>
      <c r="C119" s="66"/>
      <c r="D119" s="66"/>
      <c r="E119" s="263"/>
      <c r="F119" s="262"/>
    </row>
    <row r="120" spans="1:6" ht="15.6" x14ac:dyDescent="0.3">
      <c r="A120" s="260">
        <v>2083</v>
      </c>
      <c r="B120" s="230"/>
      <c r="C120" s="66"/>
      <c r="D120" s="66"/>
      <c r="E120" s="263"/>
      <c r="F120" s="262"/>
    </row>
    <row r="121" spans="1:6" ht="15.6" x14ac:dyDescent="0.3">
      <c r="A121" s="260">
        <v>2084</v>
      </c>
      <c r="B121" s="230"/>
      <c r="C121" s="66"/>
      <c r="D121" s="66"/>
      <c r="E121" s="263"/>
      <c r="F121" s="262"/>
    </row>
    <row r="122" spans="1:6" ht="15.6" x14ac:dyDescent="0.3">
      <c r="A122" s="264">
        <v>2085</v>
      </c>
      <c r="B122" s="230"/>
      <c r="C122" s="66"/>
      <c r="D122" s="66"/>
      <c r="E122" s="263"/>
      <c r="F122" s="262"/>
    </row>
    <row r="123" spans="1:6" ht="15.6" x14ac:dyDescent="0.3">
      <c r="A123" s="260">
        <v>2086</v>
      </c>
      <c r="B123" s="230"/>
      <c r="C123" s="66"/>
      <c r="D123" s="66"/>
      <c r="E123" s="263"/>
      <c r="F123" s="262"/>
    </row>
    <row r="124" spans="1:6" ht="15.6" x14ac:dyDescent="0.3">
      <c r="A124" s="260">
        <v>2087</v>
      </c>
      <c r="B124" s="230"/>
      <c r="C124" s="66"/>
      <c r="D124" s="66"/>
      <c r="E124" s="263"/>
      <c r="F124" s="262"/>
    </row>
    <row r="125" spans="1:6" ht="15.6" x14ac:dyDescent="0.3">
      <c r="A125" s="260">
        <v>2088</v>
      </c>
      <c r="B125" s="230"/>
      <c r="C125" s="66"/>
      <c r="D125" s="66"/>
      <c r="E125" s="263"/>
      <c r="F125" s="262"/>
    </row>
    <row r="126" spans="1:6" ht="15.6" x14ac:dyDescent="0.3">
      <c r="A126" s="264">
        <v>2089</v>
      </c>
      <c r="B126" s="230"/>
      <c r="C126" s="66"/>
      <c r="D126" s="66"/>
      <c r="E126" s="263"/>
      <c r="F126" s="262"/>
    </row>
    <row r="127" spans="1:6" ht="15.6" x14ac:dyDescent="0.3">
      <c r="A127" s="260">
        <v>2090</v>
      </c>
      <c r="B127" s="230"/>
      <c r="C127" s="66"/>
      <c r="D127" s="66"/>
      <c r="E127" s="263"/>
      <c r="F127" s="262"/>
    </row>
    <row r="128" spans="1:6" ht="15.6" x14ac:dyDescent="0.3">
      <c r="A128" s="260">
        <v>2091</v>
      </c>
      <c r="B128" s="230"/>
      <c r="C128" s="66"/>
      <c r="D128" s="66"/>
      <c r="E128" s="263"/>
      <c r="F128" s="262"/>
    </row>
    <row r="129" spans="1:6" ht="15.6" x14ac:dyDescent="0.3">
      <c r="A129" s="260">
        <v>2092</v>
      </c>
      <c r="B129" s="230"/>
      <c r="C129" s="66"/>
      <c r="D129" s="66"/>
      <c r="E129" s="263"/>
      <c r="F129" s="262"/>
    </row>
    <row r="130" spans="1:6" ht="15.6" x14ac:dyDescent="0.3">
      <c r="A130" s="264">
        <v>2093</v>
      </c>
      <c r="B130" s="230"/>
      <c r="C130" s="66"/>
      <c r="D130" s="66"/>
      <c r="E130" s="263"/>
      <c r="F130" s="262"/>
    </row>
    <row r="131" spans="1:6" ht="15.6" x14ac:dyDescent="0.3">
      <c r="A131" s="260">
        <v>2094</v>
      </c>
      <c r="B131" s="230"/>
      <c r="C131" s="66"/>
      <c r="D131" s="66"/>
      <c r="E131" s="263"/>
      <c r="F131" s="262"/>
    </row>
    <row r="132" spans="1:6" ht="15.6" x14ac:dyDescent="0.3">
      <c r="A132" s="260">
        <v>2095</v>
      </c>
      <c r="B132" s="230"/>
      <c r="C132" s="66"/>
      <c r="D132" s="66"/>
      <c r="E132" s="263"/>
      <c r="F132" s="262"/>
    </row>
    <row r="133" spans="1:6" ht="15.6" x14ac:dyDescent="0.3">
      <c r="A133" s="260">
        <v>2096</v>
      </c>
      <c r="B133" s="230"/>
      <c r="C133" s="66"/>
      <c r="D133" s="66"/>
      <c r="E133" s="263"/>
      <c r="F133" s="262"/>
    </row>
    <row r="134" spans="1:6" ht="15.6" x14ac:dyDescent="0.3">
      <c r="A134" s="264">
        <v>2097</v>
      </c>
      <c r="B134" s="230"/>
      <c r="C134" s="66"/>
      <c r="D134" s="66"/>
      <c r="E134" s="263"/>
      <c r="F134" s="262"/>
    </row>
    <row r="135" spans="1:6" ht="15.6" x14ac:dyDescent="0.3">
      <c r="A135" s="260">
        <v>2098</v>
      </c>
      <c r="B135" s="230"/>
      <c r="C135" s="66"/>
      <c r="D135" s="66"/>
      <c r="E135" s="263"/>
      <c r="F135" s="262"/>
    </row>
    <row r="136" spans="1:6" ht="15.6" x14ac:dyDescent="0.3">
      <c r="A136" s="260">
        <v>2099</v>
      </c>
      <c r="B136" s="230"/>
      <c r="C136" s="66"/>
      <c r="D136" s="66"/>
      <c r="E136" s="263"/>
      <c r="F136" s="262"/>
    </row>
    <row r="137" spans="1:6" ht="15.6" x14ac:dyDescent="0.3">
      <c r="A137" s="260">
        <v>2100</v>
      </c>
      <c r="B137" s="230"/>
      <c r="C137" s="66"/>
      <c r="D137" s="66"/>
      <c r="E137" s="263"/>
      <c r="F137" s="262"/>
    </row>
    <row r="138" spans="1:6" ht="15.6" x14ac:dyDescent="0.3">
      <c r="A138" s="264">
        <v>2101</v>
      </c>
      <c r="B138" s="230"/>
      <c r="C138" s="66"/>
      <c r="D138" s="66"/>
      <c r="E138" s="263"/>
      <c r="F138" s="262"/>
    </row>
    <row r="139" spans="1:6" ht="15.6" x14ac:dyDescent="0.3">
      <c r="A139" s="260">
        <v>2102</v>
      </c>
      <c r="B139" s="230"/>
      <c r="C139" s="66"/>
      <c r="D139" s="66"/>
      <c r="E139" s="263"/>
      <c r="F139" s="262"/>
    </row>
    <row r="140" spans="1:6" ht="15.6" x14ac:dyDescent="0.3">
      <c r="A140" s="260">
        <v>2103</v>
      </c>
      <c r="B140" s="230"/>
      <c r="C140" s="66"/>
      <c r="D140" s="66"/>
      <c r="E140" s="263"/>
      <c r="F140" s="262"/>
    </row>
    <row r="141" spans="1:6" ht="15.6" x14ac:dyDescent="0.3">
      <c r="A141" s="260">
        <v>2104</v>
      </c>
      <c r="B141" s="230"/>
      <c r="C141" s="66"/>
      <c r="D141" s="66"/>
      <c r="E141" s="263"/>
      <c r="F141" s="262"/>
    </row>
    <row r="142" spans="1:6" ht="15.6" x14ac:dyDescent="0.3">
      <c r="A142" s="264">
        <v>2105</v>
      </c>
      <c r="B142" s="230"/>
      <c r="C142" s="66"/>
      <c r="D142" s="66"/>
      <c r="E142" s="263"/>
      <c r="F142" s="262"/>
    </row>
    <row r="143" spans="1:6" ht="15.6" x14ac:dyDescent="0.3">
      <c r="A143" s="260">
        <v>2106</v>
      </c>
      <c r="B143" s="230"/>
      <c r="C143" s="66"/>
      <c r="D143" s="66"/>
      <c r="E143" s="263"/>
      <c r="F143" s="262"/>
    </row>
    <row r="144" spans="1:6" ht="15.6" x14ac:dyDescent="0.3">
      <c r="A144" s="260">
        <v>2107</v>
      </c>
      <c r="B144" s="230"/>
      <c r="C144" s="66"/>
      <c r="D144" s="66"/>
      <c r="E144" s="263"/>
      <c r="F144" s="262"/>
    </row>
    <row r="145" spans="1:6" ht="15.6" x14ac:dyDescent="0.3">
      <c r="A145" s="260">
        <v>2108</v>
      </c>
      <c r="B145" s="230"/>
      <c r="C145" s="66"/>
      <c r="D145" s="66"/>
      <c r="E145" s="263"/>
      <c r="F145" s="262"/>
    </row>
    <row r="146" spans="1:6" ht="15.6" x14ac:dyDescent="0.3">
      <c r="A146" s="264">
        <v>2109</v>
      </c>
      <c r="B146" s="230"/>
      <c r="C146" s="66"/>
      <c r="D146" s="66"/>
      <c r="E146" s="263"/>
      <c r="F146" s="262"/>
    </row>
    <row r="147" spans="1:6" ht="15.6" x14ac:dyDescent="0.3">
      <c r="A147" s="260">
        <v>2110</v>
      </c>
      <c r="B147" s="230"/>
      <c r="C147" s="66"/>
      <c r="D147" s="66"/>
      <c r="E147" s="263"/>
      <c r="F147" s="262"/>
    </row>
    <row r="148" spans="1:6" ht="15.6" x14ac:dyDescent="0.3">
      <c r="A148" s="260">
        <v>2111</v>
      </c>
      <c r="B148" s="230"/>
      <c r="C148" s="66"/>
      <c r="D148" s="66"/>
      <c r="E148" s="263"/>
      <c r="F148" s="262"/>
    </row>
    <row r="149" spans="1:6" ht="15.6" x14ac:dyDescent="0.3">
      <c r="A149" s="260">
        <v>2112</v>
      </c>
      <c r="B149" s="230"/>
      <c r="C149" s="66"/>
      <c r="D149" s="66"/>
      <c r="E149" s="263"/>
      <c r="F149" s="262"/>
    </row>
    <row r="150" spans="1:6" ht="15.6" x14ac:dyDescent="0.3">
      <c r="A150" s="264">
        <v>2113</v>
      </c>
      <c r="B150" s="230"/>
      <c r="C150" s="66"/>
      <c r="D150" s="66"/>
      <c r="E150" s="263"/>
      <c r="F150" s="262"/>
    </row>
    <row r="151" spans="1:6" ht="15.6" x14ac:dyDescent="0.3">
      <c r="A151" s="260">
        <v>2114</v>
      </c>
      <c r="B151" s="230"/>
      <c r="C151" s="66"/>
      <c r="D151" s="66"/>
      <c r="E151" s="263"/>
      <c r="F151" s="262"/>
    </row>
    <row r="152" spans="1:6" ht="15.6" x14ac:dyDescent="0.3">
      <c r="A152" s="260">
        <v>2115</v>
      </c>
      <c r="B152" s="230"/>
      <c r="C152" s="66"/>
      <c r="D152" s="66"/>
      <c r="E152" s="263"/>
      <c r="F152" s="262"/>
    </row>
    <row r="153" spans="1:6" ht="15.6" x14ac:dyDescent="0.3">
      <c r="A153" s="260">
        <v>2116</v>
      </c>
      <c r="B153" s="230"/>
      <c r="C153" s="66"/>
      <c r="D153" s="66"/>
      <c r="E153" s="263"/>
      <c r="F153" s="262"/>
    </row>
    <row r="154" spans="1:6" ht="15.6" x14ac:dyDescent="0.3">
      <c r="A154" s="264">
        <v>2117</v>
      </c>
      <c r="B154" s="230"/>
      <c r="C154" s="66"/>
      <c r="D154" s="66"/>
      <c r="E154" s="263"/>
      <c r="F154" s="262"/>
    </row>
    <row r="155" spans="1:6" ht="15.6" x14ac:dyDescent="0.3">
      <c r="A155" s="260">
        <v>2118</v>
      </c>
      <c r="B155" s="230"/>
      <c r="C155" s="66"/>
      <c r="D155" s="66"/>
      <c r="E155" s="263"/>
      <c r="F155" s="262"/>
    </row>
    <row r="156" spans="1:6" ht="15.6" x14ac:dyDescent="0.3">
      <c r="A156" s="260">
        <v>2119</v>
      </c>
      <c r="B156" s="230"/>
      <c r="C156" s="66"/>
      <c r="D156" s="66"/>
      <c r="E156" s="263"/>
      <c r="F156" s="262"/>
    </row>
    <row r="157" spans="1:6" ht="15.6" x14ac:dyDescent="0.3">
      <c r="A157" s="260">
        <v>2120</v>
      </c>
      <c r="B157" s="230"/>
      <c r="C157" s="66"/>
      <c r="D157" s="66"/>
      <c r="E157" s="263"/>
      <c r="F157" s="262"/>
    </row>
    <row r="158" spans="1:6" ht="15.6" x14ac:dyDescent="0.3">
      <c r="A158" s="264">
        <v>2121</v>
      </c>
      <c r="B158" s="230"/>
      <c r="C158" s="66"/>
      <c r="D158" s="66"/>
      <c r="E158" s="263"/>
      <c r="F158" s="262"/>
    </row>
    <row r="159" spans="1:6" ht="15.6" x14ac:dyDescent="0.3">
      <c r="A159" s="260">
        <v>2122</v>
      </c>
      <c r="B159" s="230"/>
      <c r="C159" s="66"/>
      <c r="D159" s="66"/>
      <c r="E159" s="263"/>
      <c r="F159" s="262"/>
    </row>
    <row r="160" spans="1:6" ht="15.6" x14ac:dyDescent="0.3">
      <c r="A160" s="260">
        <v>2123</v>
      </c>
      <c r="B160" s="230"/>
      <c r="C160" s="66"/>
      <c r="D160" s="66"/>
      <c r="E160" s="263"/>
      <c r="F160" s="262"/>
    </row>
    <row r="161" spans="1:6" ht="15.6" x14ac:dyDescent="0.3">
      <c r="A161" s="260">
        <v>2124</v>
      </c>
      <c r="B161" s="230"/>
      <c r="C161" s="66"/>
      <c r="D161" s="66"/>
      <c r="E161" s="263"/>
      <c r="F161" s="262"/>
    </row>
    <row r="162" spans="1:6" ht="15.6" x14ac:dyDescent="0.3">
      <c r="A162" s="264">
        <v>2125</v>
      </c>
      <c r="B162" s="230"/>
      <c r="C162" s="66"/>
      <c r="D162" s="66"/>
      <c r="E162" s="263"/>
      <c r="F162" s="262"/>
    </row>
    <row r="163" spans="1:6" ht="15.6" x14ac:dyDescent="0.3">
      <c r="A163" s="260">
        <v>2126</v>
      </c>
      <c r="B163" s="230"/>
      <c r="C163" s="66"/>
      <c r="D163" s="66"/>
      <c r="E163" s="263"/>
      <c r="F163" s="262"/>
    </row>
    <row r="164" spans="1:6" ht="15.6" x14ac:dyDescent="0.3">
      <c r="A164" s="260">
        <v>2127</v>
      </c>
      <c r="B164" s="230"/>
      <c r="C164" s="66"/>
      <c r="D164" s="66"/>
      <c r="E164" s="263"/>
      <c r="F164" s="262"/>
    </row>
    <row r="165" spans="1:6" ht="15.6" x14ac:dyDescent="0.3">
      <c r="A165" s="260">
        <v>2128</v>
      </c>
      <c r="B165" s="230"/>
      <c r="C165" s="66"/>
      <c r="D165" s="66"/>
      <c r="E165" s="263"/>
      <c r="F165" s="262"/>
    </row>
    <row r="166" spans="1:6" ht="15.6" x14ac:dyDescent="0.3">
      <c r="A166" s="264">
        <v>2129</v>
      </c>
      <c r="B166" s="230"/>
      <c r="C166" s="66"/>
      <c r="D166" s="66"/>
      <c r="E166" s="263"/>
      <c r="F166" s="262"/>
    </row>
    <row r="167" spans="1:6" ht="15.6" x14ac:dyDescent="0.3">
      <c r="A167" s="260">
        <v>2130</v>
      </c>
      <c r="B167" s="230"/>
      <c r="C167" s="66"/>
      <c r="D167" s="66"/>
      <c r="E167" s="263"/>
      <c r="F167" s="262"/>
    </row>
    <row r="168" spans="1:6" ht="15.6" x14ac:dyDescent="0.3">
      <c r="A168" s="260">
        <v>2131</v>
      </c>
      <c r="B168" s="230"/>
      <c r="C168" s="66"/>
      <c r="D168" s="66"/>
      <c r="E168" s="263"/>
      <c r="F168" s="262"/>
    </row>
    <row r="169" spans="1:6" ht="15.6" x14ac:dyDescent="0.3">
      <c r="A169" s="260">
        <v>2132</v>
      </c>
      <c r="B169" s="230"/>
      <c r="C169" s="66"/>
      <c r="D169" s="66"/>
      <c r="E169" s="263"/>
      <c r="F169" s="262"/>
    </row>
    <row r="170" spans="1:6" ht="15.6" x14ac:dyDescent="0.3">
      <c r="A170" s="264">
        <v>2133</v>
      </c>
      <c r="B170" s="230"/>
      <c r="C170" s="66"/>
      <c r="D170" s="66"/>
      <c r="E170" s="263"/>
      <c r="F170" s="262"/>
    </row>
    <row r="171" spans="1:6" ht="15.6" x14ac:dyDescent="0.3">
      <c r="A171" s="260">
        <v>2134</v>
      </c>
      <c r="B171" s="230"/>
      <c r="C171" s="66"/>
      <c r="D171" s="66"/>
      <c r="E171" s="263"/>
      <c r="F171" s="262"/>
    </row>
    <row r="172" spans="1:6" ht="15.6" x14ac:dyDescent="0.3">
      <c r="A172" s="260">
        <v>2135</v>
      </c>
      <c r="B172" s="230"/>
      <c r="C172" s="66"/>
      <c r="D172" s="66"/>
      <c r="E172" s="263"/>
      <c r="F172" s="262"/>
    </row>
    <row r="173" spans="1:6" ht="15.6" x14ac:dyDescent="0.3">
      <c r="A173" s="260">
        <v>2136</v>
      </c>
      <c r="B173" s="230"/>
      <c r="C173" s="66"/>
      <c r="D173" s="66"/>
      <c r="E173" s="263"/>
      <c r="F173" s="262"/>
    </row>
    <row r="174" spans="1:6" ht="15.6" x14ac:dyDescent="0.3">
      <c r="A174" s="264">
        <v>2137</v>
      </c>
      <c r="B174" s="230"/>
      <c r="C174" s="66"/>
      <c r="D174" s="66"/>
      <c r="E174" s="263"/>
      <c r="F174" s="262"/>
    </row>
    <row r="175" spans="1:6" ht="15.6" x14ac:dyDescent="0.3">
      <c r="A175" s="260">
        <v>2138</v>
      </c>
      <c r="B175" s="230"/>
      <c r="C175" s="66"/>
      <c r="D175" s="66"/>
      <c r="E175" s="263"/>
      <c r="F175" s="262"/>
    </row>
    <row r="176" spans="1:6" ht="15.6" x14ac:dyDescent="0.3">
      <c r="A176" s="260">
        <v>2139</v>
      </c>
      <c r="B176" s="230"/>
      <c r="C176" s="66"/>
      <c r="D176" s="66"/>
      <c r="E176" s="263"/>
      <c r="F176" s="262"/>
    </row>
    <row r="177" spans="1:6" ht="15.6" x14ac:dyDescent="0.3">
      <c r="A177" s="260">
        <v>2140</v>
      </c>
      <c r="B177" s="230"/>
      <c r="C177" s="66"/>
      <c r="D177" s="66"/>
      <c r="E177" s="263"/>
      <c r="F177" s="262"/>
    </row>
    <row r="178" spans="1:6" ht="15.6" x14ac:dyDescent="0.3">
      <c r="A178" s="260">
        <v>2141</v>
      </c>
      <c r="B178" s="230"/>
      <c r="C178" s="66"/>
      <c r="D178" s="66"/>
      <c r="E178" s="263"/>
      <c r="F178" s="262"/>
    </row>
    <row r="179" spans="1:6" ht="15.6" x14ac:dyDescent="0.3">
      <c r="A179" s="260">
        <v>2142</v>
      </c>
      <c r="B179" s="230"/>
      <c r="C179" s="66"/>
      <c r="D179" s="66"/>
      <c r="E179" s="263"/>
      <c r="F179" s="262"/>
    </row>
    <row r="180" spans="1:6" ht="15.6" x14ac:dyDescent="0.3">
      <c r="A180" s="260">
        <v>2143</v>
      </c>
      <c r="B180" s="230"/>
      <c r="C180" s="66"/>
      <c r="D180" s="66"/>
      <c r="E180" s="263"/>
      <c r="F180" s="262"/>
    </row>
    <row r="181" spans="1:6" ht="16.2" thickBot="1" x14ac:dyDescent="0.35">
      <c r="A181" s="261">
        <v>2144</v>
      </c>
      <c r="B181" s="230"/>
      <c r="C181" s="66"/>
      <c r="D181" s="66"/>
      <c r="E181" s="263"/>
      <c r="F181" s="262"/>
    </row>
    <row r="182" spans="1:6" ht="15.6" x14ac:dyDescent="0.3">
      <c r="A182" s="260"/>
      <c r="B182" s="229"/>
      <c r="C182" s="19"/>
      <c r="D182" s="19"/>
      <c r="E182" s="89"/>
      <c r="F182" s="89"/>
    </row>
    <row r="183" spans="1:6" ht="15.6" x14ac:dyDescent="0.3">
      <c r="A183" s="260"/>
      <c r="B183" s="229"/>
      <c r="C183" s="19"/>
      <c r="D183" s="19"/>
      <c r="E183" s="89"/>
      <c r="F183" s="89"/>
    </row>
    <row r="184" spans="1:6" ht="15.6" x14ac:dyDescent="0.3">
      <c r="A184" s="260"/>
      <c r="B184" s="229"/>
      <c r="C184" s="19"/>
      <c r="D184" s="19"/>
      <c r="E184" s="89"/>
      <c r="F184" s="89"/>
    </row>
    <row r="185" spans="1:6" ht="15.6" x14ac:dyDescent="0.3">
      <c r="A185" s="260"/>
      <c r="B185" s="229"/>
      <c r="C185" s="19"/>
      <c r="D185" s="19"/>
      <c r="E185" s="89"/>
      <c r="F185" s="89"/>
    </row>
    <row r="186" spans="1:6" ht="15.6" x14ac:dyDescent="0.3">
      <c r="A186" s="260"/>
      <c r="B186" s="229"/>
      <c r="C186" s="19"/>
      <c r="D186" s="19"/>
      <c r="E186" s="89"/>
      <c r="F186" s="89"/>
    </row>
    <row r="187" spans="1:6" ht="15.6" x14ac:dyDescent="0.3">
      <c r="A187" s="260"/>
      <c r="B187" s="229"/>
      <c r="C187" s="19"/>
      <c r="D187" s="19"/>
      <c r="E187" s="89"/>
      <c r="F187" s="89"/>
    </row>
    <row r="188" spans="1:6" ht="15.6" x14ac:dyDescent="0.3">
      <c r="A188" s="260"/>
      <c r="B188" s="229"/>
      <c r="C188" s="19"/>
      <c r="D188" s="19"/>
      <c r="E188" s="89"/>
      <c r="F188" s="89"/>
    </row>
    <row r="189" spans="1:6" ht="15.6" x14ac:dyDescent="0.3">
      <c r="A189" s="260"/>
      <c r="B189" s="229"/>
      <c r="C189" s="19"/>
      <c r="D189" s="19"/>
      <c r="E189" s="89"/>
      <c r="F189" s="89"/>
    </row>
    <row r="190" spans="1:6" ht="15.6" x14ac:dyDescent="0.3">
      <c r="A190" s="260"/>
      <c r="B190" s="229"/>
      <c r="C190" s="19"/>
      <c r="D190" s="19"/>
      <c r="E190" s="89"/>
      <c r="F190" s="89"/>
    </row>
    <row r="191" spans="1:6" ht="15.6" x14ac:dyDescent="0.3">
      <c r="A191" s="260"/>
      <c r="B191" s="229"/>
      <c r="C191" s="19"/>
      <c r="D191" s="19"/>
      <c r="E191" s="89"/>
      <c r="F191" s="89"/>
    </row>
    <row r="192" spans="1:6" ht="15.6" x14ac:dyDescent="0.3">
      <c r="A192" s="260"/>
      <c r="B192" s="229"/>
      <c r="C192" s="19"/>
      <c r="D192" s="19"/>
      <c r="E192" s="89"/>
      <c r="F192" s="89"/>
    </row>
    <row r="193" spans="1:6" ht="15.6" x14ac:dyDescent="0.3">
      <c r="A193" s="260"/>
      <c r="B193" s="229"/>
      <c r="C193" s="19"/>
      <c r="D193" s="19"/>
      <c r="E193" s="89"/>
      <c r="F193" s="89"/>
    </row>
    <row r="194" spans="1:6" ht="15.6" x14ac:dyDescent="0.3">
      <c r="A194" s="260"/>
      <c r="B194" s="229"/>
      <c r="C194" s="19"/>
      <c r="D194" s="19"/>
      <c r="E194" s="89"/>
      <c r="F194" s="89"/>
    </row>
    <row r="195" spans="1:6" ht="15.6" x14ac:dyDescent="0.3">
      <c r="A195" s="260"/>
      <c r="B195" s="229"/>
      <c r="C195" s="19"/>
      <c r="D195" s="19"/>
      <c r="E195" s="89"/>
      <c r="F195" s="89"/>
    </row>
    <row r="196" spans="1:6" ht="15.6" x14ac:dyDescent="0.3">
      <c r="A196" s="260"/>
      <c r="B196" s="229"/>
      <c r="C196" s="19"/>
      <c r="D196" s="19"/>
      <c r="E196" s="89"/>
      <c r="F196" s="89"/>
    </row>
    <row r="197" spans="1:6" ht="15.6" x14ac:dyDescent="0.3">
      <c r="A197" s="260"/>
      <c r="B197" s="229"/>
      <c r="C197" s="19"/>
      <c r="D197" s="19"/>
      <c r="E197" s="89"/>
      <c r="F197" s="89"/>
    </row>
    <row r="198" spans="1:6" ht="15.6" x14ac:dyDescent="0.3">
      <c r="A198" s="260"/>
      <c r="B198" s="229"/>
      <c r="C198" s="19"/>
      <c r="D198" s="19"/>
      <c r="E198" s="89"/>
      <c r="F198" s="89"/>
    </row>
    <row r="199" spans="1:6" ht="15.6" x14ac:dyDescent="0.3">
      <c r="A199" s="260"/>
      <c r="B199" s="229"/>
      <c r="C199" s="19"/>
      <c r="D199" s="19"/>
      <c r="E199" s="89"/>
      <c r="F199" s="89"/>
    </row>
    <row r="200" spans="1:6" ht="15.6" x14ac:dyDescent="0.3">
      <c r="A200" s="260"/>
      <c r="B200" s="229"/>
      <c r="C200" s="19"/>
      <c r="D200" s="19"/>
      <c r="E200" s="89"/>
      <c r="F200" s="89"/>
    </row>
    <row r="201" spans="1:6" ht="15.6" x14ac:dyDescent="0.3">
      <c r="A201" s="260"/>
      <c r="B201" s="229"/>
      <c r="C201" s="19"/>
      <c r="D201" s="19"/>
      <c r="E201" s="89"/>
      <c r="F201" s="89"/>
    </row>
    <row r="202" spans="1:6" ht="15.6" x14ac:dyDescent="0.3">
      <c r="A202" s="260"/>
      <c r="B202" s="229"/>
      <c r="C202" s="19"/>
      <c r="D202" s="19"/>
      <c r="E202" s="89"/>
      <c r="F202" s="89"/>
    </row>
    <row r="203" spans="1:6" ht="15.6" x14ac:dyDescent="0.3">
      <c r="A203" s="260"/>
      <c r="B203" s="229"/>
      <c r="C203" s="19"/>
      <c r="D203" s="19"/>
      <c r="E203" s="89"/>
      <c r="F203" s="89"/>
    </row>
    <row r="204" spans="1:6" ht="15.6" x14ac:dyDescent="0.3">
      <c r="A204" s="260"/>
      <c r="B204" s="229"/>
      <c r="C204" s="19"/>
      <c r="D204" s="19"/>
      <c r="E204" s="89"/>
      <c r="F204" s="89"/>
    </row>
    <row r="205" spans="1:6" ht="15.6" x14ac:dyDescent="0.3">
      <c r="A205" s="260"/>
      <c r="B205" s="229"/>
      <c r="C205" s="19"/>
      <c r="D205" s="19"/>
      <c r="E205" s="89"/>
      <c r="F205" s="89"/>
    </row>
    <row r="206" spans="1:6" ht="15.6" x14ac:dyDescent="0.3">
      <c r="A206" s="260"/>
      <c r="B206" s="229"/>
      <c r="C206" s="19"/>
      <c r="D206" s="19"/>
      <c r="E206" s="89"/>
      <c r="F206" s="89"/>
    </row>
    <row r="207" spans="1:6" ht="15.6" x14ac:dyDescent="0.3">
      <c r="A207" s="260"/>
      <c r="B207" s="229"/>
      <c r="C207" s="19"/>
      <c r="D207" s="19"/>
      <c r="E207" s="89"/>
      <c r="F207" s="89"/>
    </row>
    <row r="208" spans="1:6" ht="15.6" x14ac:dyDescent="0.3">
      <c r="A208" s="260"/>
      <c r="B208" s="229"/>
      <c r="C208" s="19"/>
      <c r="D208" s="19"/>
      <c r="E208" s="89"/>
      <c r="F208" s="89"/>
    </row>
    <row r="209" spans="1:6" ht="15.6" x14ac:dyDescent="0.3">
      <c r="A209" s="260"/>
      <c r="B209" s="229"/>
      <c r="C209" s="19"/>
      <c r="D209" s="19"/>
      <c r="E209" s="89"/>
      <c r="F209" s="89"/>
    </row>
    <row r="210" spans="1:6" ht="15.6" x14ac:dyDescent="0.3">
      <c r="A210" s="260"/>
      <c r="B210" s="229"/>
      <c r="C210" s="19"/>
      <c r="D210" s="19"/>
      <c r="E210" s="89"/>
      <c r="F210" s="89"/>
    </row>
    <row r="211" spans="1:6" ht="15.6" x14ac:dyDescent="0.3">
      <c r="A211" s="260"/>
      <c r="B211" s="229"/>
      <c r="C211" s="19"/>
      <c r="D211" s="19"/>
      <c r="E211" s="89"/>
      <c r="F211" s="89"/>
    </row>
    <row r="212" spans="1:6" ht="15.6" x14ac:dyDescent="0.3">
      <c r="A212" s="260"/>
      <c r="B212" s="229"/>
      <c r="C212" s="19"/>
      <c r="D212" s="19"/>
      <c r="E212" s="89"/>
      <c r="F212" s="89"/>
    </row>
    <row r="213" spans="1:6" x14ac:dyDescent="0.3">
      <c r="A213" s="259"/>
      <c r="C213"/>
      <c r="E213" s="258"/>
      <c r="F213" s="258"/>
    </row>
    <row r="214" spans="1:6" x14ac:dyDescent="0.3">
      <c r="A214" s="259"/>
      <c r="C214"/>
      <c r="E214" s="258"/>
      <c r="F214" s="258"/>
    </row>
    <row r="215" spans="1:6" x14ac:dyDescent="0.3">
      <c r="A215" s="259"/>
      <c r="C215"/>
      <c r="E215" s="258"/>
      <c r="F215" s="258"/>
    </row>
    <row r="216" spans="1:6" x14ac:dyDescent="0.3">
      <c r="A216" s="259"/>
      <c r="C216"/>
      <c r="E216" s="258"/>
      <c r="F216" s="258"/>
    </row>
    <row r="217" spans="1:6" x14ac:dyDescent="0.3">
      <c r="A217" s="259"/>
      <c r="C217"/>
      <c r="E217" s="258"/>
      <c r="F217" s="258"/>
    </row>
    <row r="218" spans="1:6" x14ac:dyDescent="0.3">
      <c r="A218" s="259"/>
      <c r="C218"/>
      <c r="E218" s="258"/>
      <c r="F218" s="258"/>
    </row>
    <row r="219" spans="1:6" x14ac:dyDescent="0.3">
      <c r="A219" s="259"/>
      <c r="C219"/>
      <c r="E219" s="258"/>
      <c r="F219" s="258"/>
    </row>
    <row r="220" spans="1:6" x14ac:dyDescent="0.3">
      <c r="A220" s="259"/>
      <c r="C220"/>
      <c r="E220" s="258"/>
      <c r="F220" s="258"/>
    </row>
    <row r="221" spans="1:6" x14ac:dyDescent="0.3">
      <c r="A221" s="259"/>
      <c r="C221"/>
      <c r="E221" s="258"/>
      <c r="F221" s="258"/>
    </row>
    <row r="222" spans="1:6" x14ac:dyDescent="0.3">
      <c r="A222" s="259"/>
      <c r="C222"/>
      <c r="F222" s="258"/>
    </row>
    <row r="223" spans="1:6" x14ac:dyDescent="0.3">
      <c r="C223"/>
      <c r="D223" s="233" t="s">
        <v>233</v>
      </c>
      <c r="E223">
        <f>(E49-E31)/($A$49-$A$31)</f>
        <v>3.7348601553175184E-3</v>
      </c>
      <c r="F223">
        <f>(F49-F31)/($A$49-$A$31)</f>
        <v>2.8875387377209133E-3</v>
      </c>
    </row>
    <row r="224" spans="1:6" x14ac:dyDescent="0.3">
      <c r="C224"/>
      <c r="D224" s="233" t="s">
        <v>232</v>
      </c>
      <c r="E224" s="257">
        <f>E49-$A$49*E223</f>
        <v>-7.3504188077317343</v>
      </c>
      <c r="F224" s="257">
        <f>F49-$A$49*F223</f>
        <v>-5.6897624317142697</v>
      </c>
    </row>
    <row r="225" spans="3:6" x14ac:dyDescent="0.3">
      <c r="C225"/>
      <c r="D225" s="233" t="s">
        <v>231</v>
      </c>
      <c r="E225" s="233">
        <f>(0.5-E224)/E223</f>
        <v>2101.931124932396</v>
      </c>
      <c r="F225" s="233">
        <f>(0.5-F224)/F223</f>
        <v>2143.6119110214076</v>
      </c>
    </row>
    <row r="226" spans="3:6" x14ac:dyDescent="0.3">
      <c r="C226"/>
    </row>
  </sheetData>
  <mergeCells count="2">
    <mergeCell ref="A4:F4"/>
    <mergeCell ref="H55:I5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heetViews>
  <sheetFormatPr baseColWidth="10" defaultRowHeight="14.4" x14ac:dyDescent="0.3"/>
  <cols>
    <col min="2" max="5" width="12.77734375" customWidth="1"/>
  </cols>
  <sheetData>
    <row r="1" spans="1:6" ht="15.6" x14ac:dyDescent="0.3">
      <c r="A1" s="2" t="s">
        <v>105</v>
      </c>
    </row>
    <row r="2" spans="1:6" ht="15.6" x14ac:dyDescent="0.3">
      <c r="A2" s="19" t="s">
        <v>123</v>
      </c>
    </row>
    <row r="4" spans="1:6" ht="15.6" x14ac:dyDescent="0.3">
      <c r="A4" s="19"/>
      <c r="B4" s="19"/>
      <c r="C4" s="19"/>
      <c r="D4" s="19"/>
      <c r="E4" s="19"/>
    </row>
    <row r="5" spans="1:6" ht="48.45" customHeight="1" x14ac:dyDescent="0.3">
      <c r="A5" s="19"/>
      <c r="B5" s="48" t="s">
        <v>106</v>
      </c>
      <c r="C5" s="48" t="s">
        <v>107</v>
      </c>
      <c r="D5" s="48" t="s">
        <v>108</v>
      </c>
      <c r="E5" s="48" t="s">
        <v>109</v>
      </c>
      <c r="F5" s="48" t="s">
        <v>110</v>
      </c>
    </row>
    <row r="6" spans="1:6" ht="15.6" x14ac:dyDescent="0.3">
      <c r="A6" s="19">
        <v>1950</v>
      </c>
      <c r="B6" s="40"/>
      <c r="C6" s="40"/>
      <c r="D6" s="40"/>
      <c r="E6" s="40"/>
    </row>
    <row r="7" spans="1:6" ht="15.6" x14ac:dyDescent="0.3">
      <c r="A7" s="19">
        <v>1951</v>
      </c>
      <c r="B7" s="40">
        <v>6.2300000000000001E-2</v>
      </c>
      <c r="C7" s="40">
        <v>0.14699999999999999</v>
      </c>
      <c r="D7" s="40">
        <v>0.20929999999999999</v>
      </c>
      <c r="E7" s="40"/>
    </row>
    <row r="8" spans="1:6" ht="15.6" x14ac:dyDescent="0.3">
      <c r="A8" s="19">
        <v>1952</v>
      </c>
      <c r="B8" s="40"/>
      <c r="C8" s="40"/>
      <c r="D8" s="40"/>
      <c r="E8" s="40"/>
    </row>
    <row r="9" spans="1:6" ht="15.6" x14ac:dyDescent="0.3">
      <c r="A9" s="19">
        <v>1953</v>
      </c>
      <c r="B9" s="40"/>
      <c r="C9" s="40"/>
      <c r="D9" s="40"/>
      <c r="E9" s="40"/>
    </row>
    <row r="10" spans="1:6" ht="15.6" x14ac:dyDescent="0.3">
      <c r="A10" s="19">
        <v>1954</v>
      </c>
      <c r="B10" s="40"/>
      <c r="C10" s="40"/>
      <c r="D10" s="40"/>
      <c r="E10" s="40"/>
    </row>
    <row r="11" spans="1:6" ht="15.6" x14ac:dyDescent="0.3">
      <c r="A11" s="19">
        <v>1955</v>
      </c>
      <c r="B11" s="40"/>
      <c r="C11" s="40"/>
      <c r="D11" s="40"/>
      <c r="E11" s="40"/>
    </row>
    <row r="12" spans="1:6" ht="15.6" x14ac:dyDescent="0.3">
      <c r="A12" s="19">
        <v>1956</v>
      </c>
      <c r="B12" s="40"/>
      <c r="C12" s="40"/>
      <c r="D12" s="40"/>
      <c r="E12" s="40"/>
    </row>
    <row r="13" spans="1:6" ht="15.6" x14ac:dyDescent="0.3">
      <c r="A13" s="19">
        <v>1957</v>
      </c>
      <c r="B13" s="40"/>
      <c r="C13" s="40"/>
      <c r="D13" s="40"/>
      <c r="E13" s="40"/>
    </row>
    <row r="14" spans="1:6" ht="15.6" x14ac:dyDescent="0.3">
      <c r="A14" s="19">
        <v>1958</v>
      </c>
      <c r="B14" s="40"/>
      <c r="C14" s="40"/>
      <c r="D14" s="40"/>
      <c r="E14" s="40"/>
    </row>
    <row r="15" spans="1:6" ht="15.6" x14ac:dyDescent="0.3">
      <c r="A15" s="19">
        <v>1959</v>
      </c>
      <c r="B15" s="40"/>
      <c r="C15" s="40"/>
      <c r="D15" s="40"/>
      <c r="E15" s="40"/>
    </row>
    <row r="16" spans="1:6" ht="15.6" x14ac:dyDescent="0.3">
      <c r="A16" s="19">
        <v>1960</v>
      </c>
      <c r="B16" s="40"/>
      <c r="C16" s="40"/>
      <c r="D16" s="40"/>
      <c r="E16" s="40"/>
    </row>
    <row r="17" spans="1:5" ht="15.6" x14ac:dyDescent="0.3">
      <c r="A17" s="19">
        <v>1961</v>
      </c>
      <c r="B17" s="40">
        <v>6.9000000000000006E-2</v>
      </c>
      <c r="C17" s="40">
        <v>0.14699999999999999</v>
      </c>
      <c r="D17" s="40">
        <v>0.216</v>
      </c>
      <c r="E17" s="40"/>
    </row>
    <row r="18" spans="1:5" ht="15.6" x14ac:dyDescent="0.3">
      <c r="A18" s="19">
        <v>1962</v>
      </c>
      <c r="B18" s="40"/>
      <c r="C18" s="40"/>
      <c r="D18" s="40"/>
      <c r="E18" s="40"/>
    </row>
    <row r="19" spans="1:5" ht="15.6" x14ac:dyDescent="0.3">
      <c r="A19" s="19">
        <v>1963</v>
      </c>
      <c r="B19" s="40"/>
      <c r="C19" s="40"/>
      <c r="D19" s="40"/>
      <c r="E19" s="40"/>
    </row>
    <row r="20" spans="1:5" ht="15.6" x14ac:dyDescent="0.3">
      <c r="A20" s="19">
        <v>1964</v>
      </c>
      <c r="B20" s="40"/>
      <c r="C20" s="40"/>
      <c r="D20" s="40"/>
      <c r="E20" s="40"/>
    </row>
    <row r="21" spans="1:5" ht="15.6" x14ac:dyDescent="0.3">
      <c r="A21" s="19">
        <v>1965</v>
      </c>
      <c r="B21" s="40"/>
      <c r="C21" s="40"/>
      <c r="D21" s="40"/>
      <c r="E21" s="40"/>
    </row>
    <row r="22" spans="1:5" ht="15.6" x14ac:dyDescent="0.3">
      <c r="A22" s="19">
        <v>1966</v>
      </c>
      <c r="B22" s="40"/>
      <c r="C22" s="40"/>
      <c r="D22" s="40"/>
      <c r="E22" s="40"/>
    </row>
    <row r="23" spans="1:5" ht="15.6" x14ac:dyDescent="0.3">
      <c r="A23" s="19">
        <v>1967</v>
      </c>
      <c r="B23" s="40"/>
      <c r="C23" s="40"/>
      <c r="D23" s="40"/>
      <c r="E23" s="40"/>
    </row>
    <row r="24" spans="1:5" ht="15.6" x14ac:dyDescent="0.3">
      <c r="A24" s="19">
        <v>1968</v>
      </c>
      <c r="B24" s="40"/>
      <c r="C24" s="40"/>
      <c r="D24" s="40"/>
      <c r="E24" s="40"/>
    </row>
    <row r="25" spans="1:5" ht="15.6" x14ac:dyDescent="0.3">
      <c r="A25" s="19">
        <v>1969</v>
      </c>
      <c r="B25" s="40"/>
      <c r="C25" s="40"/>
      <c r="D25" s="40"/>
      <c r="E25" s="40"/>
    </row>
    <row r="26" spans="1:5" ht="15.6" x14ac:dyDescent="0.3">
      <c r="A26" s="19">
        <v>1970</v>
      </c>
      <c r="B26" s="40"/>
      <c r="C26" s="40"/>
      <c r="D26" s="40"/>
      <c r="E26" s="40"/>
    </row>
    <row r="27" spans="1:5" ht="15.6" x14ac:dyDescent="0.3">
      <c r="A27" s="19">
        <v>1971</v>
      </c>
      <c r="B27" s="40">
        <v>6.9000000000000006E-2</v>
      </c>
      <c r="C27" s="40">
        <v>0.14599999999999999</v>
      </c>
      <c r="D27" s="40">
        <v>0.215</v>
      </c>
      <c r="E27" s="40"/>
    </row>
    <row r="28" spans="1:5" ht="15.6" x14ac:dyDescent="0.3">
      <c r="A28" s="19">
        <v>1972</v>
      </c>
      <c r="B28" s="40"/>
      <c r="C28" s="40"/>
      <c r="D28" s="40"/>
      <c r="E28" s="40"/>
    </row>
    <row r="29" spans="1:5" ht="15.6" x14ac:dyDescent="0.3">
      <c r="A29" s="19">
        <v>1973</v>
      </c>
      <c r="B29" s="40"/>
      <c r="C29" s="40"/>
      <c r="D29" s="40"/>
      <c r="E29" s="40"/>
    </row>
    <row r="30" spans="1:5" ht="15.6" x14ac:dyDescent="0.3">
      <c r="A30" s="19">
        <v>1974</v>
      </c>
      <c r="B30" s="40"/>
      <c r="C30" s="40"/>
      <c r="D30" s="40"/>
      <c r="E30" s="40"/>
    </row>
    <row r="31" spans="1:5" ht="15.6" x14ac:dyDescent="0.3">
      <c r="A31" s="19">
        <v>1975</v>
      </c>
      <c r="B31" s="40"/>
      <c r="C31" s="40"/>
      <c r="D31" s="40"/>
      <c r="E31" s="40"/>
    </row>
    <row r="32" spans="1:5" ht="15.6" x14ac:dyDescent="0.3">
      <c r="A32" s="19">
        <v>1976</v>
      </c>
      <c r="B32" s="40"/>
      <c r="C32" s="40"/>
      <c r="D32" s="40"/>
      <c r="E32" s="40"/>
    </row>
    <row r="33" spans="1:6" ht="15.6" x14ac:dyDescent="0.3">
      <c r="A33" s="19">
        <v>1977</v>
      </c>
      <c r="B33" s="40"/>
      <c r="C33" s="40"/>
      <c r="D33" s="40"/>
      <c r="E33" s="40"/>
    </row>
    <row r="34" spans="1:6" ht="15.6" x14ac:dyDescent="0.3">
      <c r="A34" s="19">
        <v>1978</v>
      </c>
      <c r="B34" s="40"/>
      <c r="C34" s="40"/>
      <c r="D34" s="40"/>
      <c r="E34" s="40"/>
    </row>
    <row r="35" spans="1:6" ht="15.6" x14ac:dyDescent="0.3">
      <c r="A35" s="19">
        <v>1979</v>
      </c>
      <c r="B35" s="40"/>
      <c r="C35" s="40"/>
      <c r="D35" s="40"/>
      <c r="E35" s="40"/>
    </row>
    <row r="36" spans="1:6" ht="15.6" x14ac:dyDescent="0.3">
      <c r="A36" s="19">
        <v>1980</v>
      </c>
      <c r="B36" s="40"/>
      <c r="C36" s="40"/>
      <c r="D36" s="40"/>
      <c r="E36" s="40"/>
    </row>
    <row r="37" spans="1:6" ht="15.6" x14ac:dyDescent="0.3">
      <c r="A37" s="19">
        <v>1981</v>
      </c>
      <c r="B37" s="40">
        <v>7.8E-2</v>
      </c>
      <c r="C37" s="40">
        <v>0.157</v>
      </c>
      <c r="D37" s="40">
        <v>0.23499999999999999</v>
      </c>
      <c r="E37" s="40">
        <v>0.35</v>
      </c>
      <c r="F37" s="89">
        <v>0.58499999999999996</v>
      </c>
    </row>
    <row r="38" spans="1:6" ht="15.6" x14ac:dyDescent="0.3">
      <c r="A38" s="19">
        <v>1982</v>
      </c>
      <c r="B38" s="40"/>
      <c r="C38" s="40"/>
      <c r="D38" s="40"/>
      <c r="E38" s="40"/>
    </row>
    <row r="39" spans="1:6" ht="15.6" x14ac:dyDescent="0.3">
      <c r="A39" s="19">
        <v>1983</v>
      </c>
      <c r="B39" s="40">
        <v>7.8E-2</v>
      </c>
      <c r="C39" s="40">
        <v>0.157</v>
      </c>
      <c r="D39" s="40">
        <v>0.23499999999999999</v>
      </c>
      <c r="E39" s="40"/>
    </row>
    <row r="40" spans="1:6" ht="15.6" x14ac:dyDescent="0.3">
      <c r="A40" s="19">
        <v>1984</v>
      </c>
      <c r="B40" s="40"/>
      <c r="C40" s="40"/>
      <c r="D40" s="40"/>
      <c r="E40" s="40"/>
    </row>
    <row r="41" spans="1:6" ht="15.6" x14ac:dyDescent="0.3">
      <c r="A41" s="19">
        <v>1985</v>
      </c>
      <c r="B41" s="40"/>
      <c r="C41" s="40"/>
      <c r="D41" s="40"/>
      <c r="E41" s="40"/>
    </row>
    <row r="42" spans="1:6" ht="15.6" x14ac:dyDescent="0.3">
      <c r="A42" s="19">
        <v>1986</v>
      </c>
      <c r="B42" s="40"/>
      <c r="C42" s="40"/>
      <c r="D42" s="40"/>
      <c r="E42" s="40"/>
    </row>
    <row r="43" spans="1:6" ht="15.6" x14ac:dyDescent="0.3">
      <c r="A43" s="19">
        <v>1987</v>
      </c>
      <c r="B43" s="40">
        <v>7.9500000000000001E-2</v>
      </c>
      <c r="C43" s="40">
        <v>0.161</v>
      </c>
      <c r="D43" s="40">
        <v>0.24049999999999999</v>
      </c>
      <c r="E43" s="40"/>
    </row>
    <row r="44" spans="1:6" ht="15.6" x14ac:dyDescent="0.3">
      <c r="A44" s="19">
        <v>1988</v>
      </c>
      <c r="B44" s="40"/>
      <c r="C44" s="40"/>
      <c r="D44" s="40"/>
      <c r="E44" s="40"/>
    </row>
    <row r="45" spans="1:6" ht="15.6" x14ac:dyDescent="0.3">
      <c r="A45" s="19">
        <v>1989</v>
      </c>
      <c r="B45" s="40"/>
      <c r="C45" s="40"/>
      <c r="D45" s="40"/>
      <c r="E45" s="40"/>
    </row>
    <row r="46" spans="1:6" ht="15.6" x14ac:dyDescent="0.3">
      <c r="A46" s="19">
        <v>1990</v>
      </c>
      <c r="B46" s="40"/>
      <c r="C46" s="40"/>
      <c r="D46" s="40"/>
      <c r="E46" s="40"/>
    </row>
    <row r="47" spans="1:6" ht="15.6" x14ac:dyDescent="0.3">
      <c r="A47" s="19">
        <v>1991</v>
      </c>
      <c r="B47" s="40">
        <v>8.1000000000000003E-2</v>
      </c>
      <c r="C47" s="40">
        <v>0.16500000000000001</v>
      </c>
      <c r="D47" s="40">
        <v>0.246</v>
      </c>
      <c r="E47" s="40">
        <v>0.35</v>
      </c>
      <c r="F47" s="89">
        <v>0.59599999999999997</v>
      </c>
    </row>
    <row r="48" spans="1:6" ht="15.6" x14ac:dyDescent="0.3">
      <c r="A48" s="19">
        <v>1992</v>
      </c>
      <c r="B48" s="40"/>
      <c r="C48" s="40"/>
      <c r="D48" s="40"/>
      <c r="E48" s="40"/>
    </row>
    <row r="49" spans="1:6" ht="15.6" x14ac:dyDescent="0.3">
      <c r="A49" s="19">
        <v>1993</v>
      </c>
      <c r="B49" s="40">
        <v>8.1000000000000003E-2</v>
      </c>
      <c r="C49" s="40">
        <v>0.16500000000000001</v>
      </c>
      <c r="D49" s="40">
        <v>0.246</v>
      </c>
      <c r="E49" s="40"/>
    </row>
    <row r="50" spans="1:6" ht="15.6" x14ac:dyDescent="0.3">
      <c r="A50" s="19">
        <v>1994</v>
      </c>
      <c r="B50" s="40"/>
      <c r="C50" s="40"/>
      <c r="D50" s="40"/>
      <c r="E50" s="40"/>
    </row>
    <row r="51" spans="1:6" ht="15.6" x14ac:dyDescent="0.3">
      <c r="A51" s="19">
        <v>1995</v>
      </c>
      <c r="B51" s="40"/>
      <c r="C51" s="40"/>
      <c r="D51" s="40"/>
      <c r="E51" s="40"/>
    </row>
    <row r="52" spans="1:6" ht="15.6" x14ac:dyDescent="0.3">
      <c r="A52" s="19">
        <v>1996</v>
      </c>
      <c r="B52" s="40"/>
      <c r="C52" s="40"/>
      <c r="D52" s="40"/>
      <c r="E52" s="40"/>
    </row>
    <row r="53" spans="1:6" ht="15.6" x14ac:dyDescent="0.3">
      <c r="A53" s="19">
        <v>1997</v>
      </c>
      <c r="B53" s="40"/>
      <c r="C53" s="40"/>
      <c r="D53" s="40"/>
      <c r="E53" s="40"/>
    </row>
    <row r="54" spans="1:6" ht="15.6" x14ac:dyDescent="0.3">
      <c r="A54" s="19">
        <v>1998</v>
      </c>
      <c r="B54" s="40"/>
      <c r="C54" s="40"/>
      <c r="D54" s="40"/>
      <c r="E54" s="40"/>
    </row>
    <row r="55" spans="1:6" ht="15.6" x14ac:dyDescent="0.3">
      <c r="A55" s="19">
        <v>1999</v>
      </c>
      <c r="B55" s="40">
        <v>8.1499999999999989E-2</v>
      </c>
      <c r="C55" s="40">
        <v>0.16350000000000001</v>
      </c>
      <c r="D55" s="40">
        <v>0.245</v>
      </c>
      <c r="E55" s="40">
        <v>0.35730000000000001</v>
      </c>
      <c r="F55" s="89">
        <v>0.60230000000000006</v>
      </c>
    </row>
    <row r="56" spans="1:6" ht="15.6" x14ac:dyDescent="0.3">
      <c r="A56" s="19">
        <v>2000</v>
      </c>
      <c r="B56" s="40"/>
      <c r="C56" s="40"/>
      <c r="D56" s="40"/>
      <c r="E56" s="40"/>
    </row>
    <row r="57" spans="1:6" ht="15.6" x14ac:dyDescent="0.3">
      <c r="A57" s="19">
        <v>2001</v>
      </c>
      <c r="B57" s="40">
        <v>8.199999999999999E-2</v>
      </c>
      <c r="C57" s="40">
        <v>0.16200000000000001</v>
      </c>
      <c r="D57" s="40">
        <v>0.24399999999999999</v>
      </c>
      <c r="E57" s="40"/>
    </row>
    <row r="58" spans="1:6" ht="15.6" x14ac:dyDescent="0.3">
      <c r="A58" s="19">
        <v>2002</v>
      </c>
      <c r="B58" s="40"/>
      <c r="C58" s="40"/>
      <c r="D58" s="40"/>
      <c r="E58" s="40"/>
    </row>
    <row r="59" spans="1:6" ht="15.6" x14ac:dyDescent="0.3">
      <c r="A59" s="19">
        <v>2003</v>
      </c>
      <c r="B59" s="40"/>
      <c r="C59" s="40"/>
      <c r="D59" s="40"/>
      <c r="E59" s="40"/>
    </row>
    <row r="60" spans="1:6" ht="15.6" x14ac:dyDescent="0.3">
      <c r="A60" s="19">
        <v>2004</v>
      </c>
      <c r="B60" s="40">
        <v>8.199999999999999E-2</v>
      </c>
      <c r="C60" s="40">
        <v>0.16200000000000001</v>
      </c>
      <c r="D60" s="40">
        <v>0.24399999999999999</v>
      </c>
      <c r="E60" s="40">
        <v>0.40939999999999999</v>
      </c>
      <c r="F60" s="89">
        <v>0.65339999999999998</v>
      </c>
    </row>
    <row r="61" spans="1:6" ht="15.6" x14ac:dyDescent="0.3">
      <c r="A61" s="19">
        <v>2005</v>
      </c>
      <c r="B61" s="40"/>
      <c r="C61" s="40"/>
      <c r="D61" s="40"/>
      <c r="E61" s="40"/>
    </row>
    <row r="62" spans="1:6" ht="15.6" x14ac:dyDescent="0.3">
      <c r="A62" s="19">
        <v>2006</v>
      </c>
      <c r="B62" s="40"/>
      <c r="C62" s="40"/>
      <c r="D62" s="40"/>
      <c r="E62" s="40"/>
    </row>
    <row r="63" spans="1:6" ht="15.6" x14ac:dyDescent="0.3">
      <c r="A63" s="19">
        <v>2007</v>
      </c>
      <c r="B63" s="40"/>
      <c r="C63" s="40"/>
      <c r="D63" s="40"/>
      <c r="E63" s="40"/>
    </row>
    <row r="64" spans="1:6" ht="15.6" x14ac:dyDescent="0.3">
      <c r="A64" s="19">
        <v>2008</v>
      </c>
      <c r="B64" s="40"/>
      <c r="C64" s="40"/>
      <c r="D64" s="40"/>
      <c r="E64" s="40"/>
    </row>
    <row r="65" spans="1:6" ht="15.6" x14ac:dyDescent="0.3">
      <c r="A65" s="19">
        <v>2009</v>
      </c>
      <c r="B65" s="40">
        <v>8.3999999999999991E-2</v>
      </c>
      <c r="C65" s="40">
        <v>0.16400000000000001</v>
      </c>
      <c r="D65" s="40">
        <v>0.248</v>
      </c>
      <c r="E65" s="40">
        <v>0.41749999999999998</v>
      </c>
      <c r="F65" s="89">
        <v>0.66549999999999998</v>
      </c>
    </row>
    <row r="66" spans="1:6" ht="15.6" x14ac:dyDescent="0.3">
      <c r="A66" s="19">
        <v>2010</v>
      </c>
      <c r="B66" s="40"/>
      <c r="C66" s="40"/>
      <c r="D66" s="40"/>
      <c r="E66" s="40"/>
    </row>
    <row r="67" spans="1:6" ht="15.6" x14ac:dyDescent="0.3">
      <c r="A67" s="19">
        <v>2011</v>
      </c>
      <c r="B67" s="40">
        <v>8.5999999999999993E-2</v>
      </c>
      <c r="C67" s="40">
        <v>0.16600000000000001</v>
      </c>
      <c r="D67" s="40">
        <v>0.252</v>
      </c>
      <c r="E67" s="40">
        <v>0.44059999999999999</v>
      </c>
      <c r="F67" s="89">
        <v>0.69259999999999999</v>
      </c>
    </row>
    <row r="68" spans="1:6" ht="15.6" x14ac:dyDescent="0.3">
      <c r="A68" s="19">
        <v>2012</v>
      </c>
      <c r="B68" s="40"/>
      <c r="C68" s="40"/>
      <c r="D68" s="40"/>
      <c r="E68" s="40"/>
    </row>
    <row r="69" spans="1:6" ht="15.6" x14ac:dyDescent="0.3">
      <c r="A69" s="19">
        <v>2013</v>
      </c>
      <c r="B69" s="40"/>
      <c r="C69" s="40"/>
      <c r="D69" s="40"/>
      <c r="E69" s="40"/>
    </row>
    <row r="70" spans="1:6" ht="15.6" x14ac:dyDescent="0.3">
      <c r="A70" s="19">
        <v>2014</v>
      </c>
      <c r="B70" s="40">
        <v>8.5999999999999993E-2</v>
      </c>
      <c r="C70" s="40">
        <v>0.16600000000000001</v>
      </c>
      <c r="D70" s="40">
        <v>0.252</v>
      </c>
      <c r="E70" s="40">
        <v>0.43859999999999999</v>
      </c>
      <c r="F70" s="89">
        <v>0.69059999999999999</v>
      </c>
    </row>
    <row r="71" spans="1:6" ht="15.6" x14ac:dyDescent="0.3">
      <c r="A71" s="19">
        <v>2015</v>
      </c>
      <c r="B71" s="40"/>
      <c r="C71" s="40"/>
      <c r="D71" s="40"/>
      <c r="E71" s="40"/>
      <c r="F71" s="89"/>
    </row>
    <row r="72" spans="1:6" ht="15.6" x14ac:dyDescent="0.3">
      <c r="A72" s="19">
        <v>2016</v>
      </c>
      <c r="B72" s="40"/>
      <c r="C72" s="40"/>
      <c r="D72" s="40"/>
      <c r="E72" s="40"/>
      <c r="F72" s="89"/>
    </row>
    <row r="73" spans="1:6" ht="15.6" x14ac:dyDescent="0.3">
      <c r="A73" s="19">
        <v>2017</v>
      </c>
      <c r="B73" s="40"/>
      <c r="C73" s="40"/>
      <c r="D73" s="40"/>
      <c r="E73" s="40"/>
      <c r="F73" s="89"/>
    </row>
    <row r="74" spans="1:6" ht="15.6" x14ac:dyDescent="0.3">
      <c r="A74" s="19">
        <v>2018</v>
      </c>
      <c r="B74" s="40">
        <v>8.5999999999999993E-2</v>
      </c>
      <c r="C74" s="40">
        <v>0.16600000000000001</v>
      </c>
      <c r="D74" s="40">
        <v>0.252</v>
      </c>
      <c r="E74" s="40">
        <v>0.43859999999999999</v>
      </c>
      <c r="F74" s="89">
        <v>0.69059999999999999</v>
      </c>
    </row>
    <row r="75" spans="1:6" ht="15.6" x14ac:dyDescent="0.3">
      <c r="A75" s="19">
        <v>2019</v>
      </c>
      <c r="B75" s="40"/>
      <c r="C75" s="40"/>
      <c r="D75" s="40"/>
      <c r="E75" s="40"/>
      <c r="F75" s="89"/>
    </row>
    <row r="76" spans="1:6" ht="15.6" x14ac:dyDescent="0.3">
      <c r="A76" s="19">
        <v>2020</v>
      </c>
      <c r="B76" s="40"/>
      <c r="C76" s="40"/>
      <c r="D76" s="40"/>
      <c r="E76" s="40"/>
      <c r="F76" s="89"/>
    </row>
    <row r="77" spans="1:6" ht="15.6" x14ac:dyDescent="0.3">
      <c r="B77" s="40"/>
      <c r="C77" s="40"/>
      <c r="D77" s="40"/>
      <c r="E77" s="40"/>
    </row>
    <row r="78" spans="1:6" ht="15.6" x14ac:dyDescent="0.3">
      <c r="C78" s="40"/>
      <c r="D78" s="40"/>
      <c r="E78" s="40"/>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topLeftCell="A5" workbookViewId="0"/>
  </sheetViews>
  <sheetFormatPr baseColWidth="10" defaultRowHeight="14.4" x14ac:dyDescent="0.3"/>
  <cols>
    <col min="2" max="2" width="21.77734375" customWidth="1"/>
    <col min="3" max="3" width="18.77734375" customWidth="1"/>
    <col min="4" max="4" width="18.109375" customWidth="1"/>
    <col min="6" max="6" width="24.44140625" customWidth="1"/>
    <col min="7" max="7" width="22.44140625" customWidth="1"/>
  </cols>
  <sheetData>
    <row r="1" spans="1:7" ht="15.6" x14ac:dyDescent="0.3">
      <c r="A1" s="2" t="s">
        <v>111</v>
      </c>
    </row>
    <row r="2" spans="1:7" ht="15.6" x14ac:dyDescent="0.3">
      <c r="A2" s="19" t="s">
        <v>124</v>
      </c>
    </row>
    <row r="3" spans="1:7" ht="15.6" x14ac:dyDescent="0.3">
      <c r="A3" s="19"/>
    </row>
    <row r="4" spans="1:7" ht="82.2" customHeight="1" x14ac:dyDescent="0.3">
      <c r="A4" s="19"/>
      <c r="B4" s="48" t="s">
        <v>112</v>
      </c>
      <c r="C4" s="48" t="s">
        <v>113</v>
      </c>
      <c r="D4" s="48" t="s">
        <v>114</v>
      </c>
      <c r="F4" s="48" t="s">
        <v>115</v>
      </c>
      <c r="G4" s="48" t="s">
        <v>116</v>
      </c>
    </row>
    <row r="5" spans="1:7" ht="15.6" x14ac:dyDescent="0.3">
      <c r="A5" s="19">
        <v>1950</v>
      </c>
      <c r="B5" s="40">
        <v>0.56553015833930143</v>
      </c>
      <c r="C5" s="40">
        <v>0.53883449411236017</v>
      </c>
      <c r="D5" s="40">
        <v>8.8999999999999996E-2</v>
      </c>
      <c r="F5" s="40">
        <v>0.53740648379052369</v>
      </c>
      <c r="G5" s="40">
        <v>0.54026250443419654</v>
      </c>
    </row>
    <row r="6" spans="1:7" ht="15.6" x14ac:dyDescent="0.3">
      <c r="A6" s="19">
        <v>1951</v>
      </c>
      <c r="B6" s="40"/>
      <c r="C6" s="40"/>
      <c r="D6" s="40"/>
      <c r="F6" s="40"/>
      <c r="G6" s="40"/>
    </row>
    <row r="7" spans="1:7" ht="15.6" x14ac:dyDescent="0.3">
      <c r="A7" s="19">
        <v>1952</v>
      </c>
      <c r="B7" s="40"/>
      <c r="C7" s="40"/>
      <c r="D7" s="40"/>
      <c r="F7" s="40"/>
      <c r="G7" s="40"/>
    </row>
    <row r="8" spans="1:7" ht="15.6" x14ac:dyDescent="0.3">
      <c r="A8" s="19">
        <v>1953</v>
      </c>
      <c r="B8" s="40"/>
      <c r="C8" s="40"/>
      <c r="D8" s="40"/>
      <c r="F8" s="40"/>
      <c r="G8" s="40"/>
    </row>
    <row r="9" spans="1:7" ht="15.6" x14ac:dyDescent="0.3">
      <c r="A9" s="19">
        <v>1954</v>
      </c>
      <c r="B9" s="40"/>
      <c r="C9" s="40"/>
      <c r="D9" s="40"/>
      <c r="F9" s="40"/>
      <c r="G9" s="40"/>
    </row>
    <row r="10" spans="1:7" ht="15.6" x14ac:dyDescent="0.3">
      <c r="A10" s="19">
        <v>1955</v>
      </c>
      <c r="B10" s="40"/>
      <c r="C10" s="40"/>
      <c r="D10" s="40"/>
      <c r="F10" s="40"/>
      <c r="G10" s="40"/>
    </row>
    <row r="11" spans="1:7" ht="15.6" x14ac:dyDescent="0.3">
      <c r="A11" s="19">
        <v>1956</v>
      </c>
      <c r="B11" s="40"/>
      <c r="C11" s="40"/>
      <c r="D11" s="40">
        <v>8.5999999999999993E-2</v>
      </c>
      <c r="F11" s="40"/>
      <c r="G11" s="40"/>
    </row>
    <row r="12" spans="1:7" ht="15.6" x14ac:dyDescent="0.3">
      <c r="A12" s="19">
        <v>1957</v>
      </c>
      <c r="B12" s="40"/>
      <c r="C12" s="40"/>
      <c r="D12" s="40"/>
      <c r="F12" s="40"/>
      <c r="G12" s="40"/>
    </row>
    <row r="13" spans="1:7" ht="15.6" x14ac:dyDescent="0.3">
      <c r="A13" s="19">
        <v>1958</v>
      </c>
      <c r="B13" s="40"/>
      <c r="C13" s="40"/>
      <c r="D13" s="40"/>
      <c r="F13" s="40"/>
      <c r="G13" s="40"/>
    </row>
    <row r="14" spans="1:7" ht="15.6" x14ac:dyDescent="0.3">
      <c r="A14" s="19">
        <v>1959</v>
      </c>
      <c r="B14" s="40"/>
      <c r="C14" s="40"/>
      <c r="D14" s="40"/>
      <c r="F14" s="40"/>
      <c r="G14" s="40"/>
    </row>
    <row r="15" spans="1:7" ht="15.6" x14ac:dyDescent="0.3">
      <c r="A15" s="19">
        <v>1960</v>
      </c>
      <c r="B15" s="40"/>
      <c r="C15" s="40">
        <v>0.52285542690393316</v>
      </c>
      <c r="D15" s="40">
        <v>8.1000000000000003E-2</v>
      </c>
      <c r="F15" s="40">
        <v>0.52107604321118406</v>
      </c>
      <c r="G15" s="40">
        <v>0.52463481059668238</v>
      </c>
    </row>
    <row r="16" spans="1:7" ht="15.6" x14ac:dyDescent="0.3">
      <c r="A16" s="19">
        <v>1961</v>
      </c>
      <c r="B16" s="40">
        <v>0.55504455215054493</v>
      </c>
      <c r="C16" s="40"/>
      <c r="D16" s="40"/>
      <c r="F16" s="40"/>
      <c r="G16" s="40"/>
    </row>
    <row r="17" spans="1:7" ht="15.6" x14ac:dyDescent="0.3">
      <c r="A17" s="19">
        <v>1962</v>
      </c>
      <c r="B17" s="40"/>
      <c r="C17" s="40"/>
      <c r="D17" s="40"/>
      <c r="F17" s="40"/>
      <c r="G17" s="40"/>
    </row>
    <row r="18" spans="1:7" ht="15.6" x14ac:dyDescent="0.3">
      <c r="A18" s="19">
        <v>1963</v>
      </c>
      <c r="B18" s="40"/>
      <c r="C18" s="40"/>
      <c r="D18" s="40"/>
      <c r="F18" s="40"/>
      <c r="G18" s="40"/>
    </row>
    <row r="19" spans="1:7" ht="15.6" x14ac:dyDescent="0.3">
      <c r="A19" s="19">
        <v>1964</v>
      </c>
      <c r="B19" s="40"/>
      <c r="C19" s="40"/>
      <c r="D19" s="40"/>
      <c r="F19" s="40"/>
      <c r="G19" s="40"/>
    </row>
    <row r="20" spans="1:7" ht="15.6" x14ac:dyDescent="0.3">
      <c r="A20" s="19">
        <v>1965</v>
      </c>
      <c r="B20" s="40"/>
      <c r="C20" s="40"/>
      <c r="D20" s="40"/>
      <c r="F20" s="40"/>
      <c r="G20" s="40"/>
    </row>
    <row r="21" spans="1:7" ht="15.6" x14ac:dyDescent="0.3">
      <c r="A21" s="19">
        <v>1966</v>
      </c>
      <c r="B21" s="40"/>
      <c r="C21" s="40"/>
      <c r="D21" s="40"/>
      <c r="F21" s="40"/>
      <c r="G21" s="40"/>
    </row>
    <row r="22" spans="1:7" ht="15.6" x14ac:dyDescent="0.3">
      <c r="A22" s="19">
        <v>1967</v>
      </c>
      <c r="B22" s="40"/>
      <c r="C22" s="40"/>
      <c r="D22" s="40"/>
      <c r="F22" s="40"/>
      <c r="G22" s="40"/>
    </row>
    <row r="23" spans="1:7" ht="15.6" x14ac:dyDescent="0.3">
      <c r="A23" s="19">
        <v>1968</v>
      </c>
      <c r="B23" s="40"/>
      <c r="C23" s="40"/>
      <c r="D23" s="40"/>
      <c r="F23" s="40"/>
      <c r="G23" s="40"/>
    </row>
    <row r="24" spans="1:7" ht="15.6" x14ac:dyDescent="0.3">
      <c r="A24" s="19">
        <v>1969</v>
      </c>
      <c r="B24" s="40"/>
      <c r="C24" s="40"/>
      <c r="D24" s="40"/>
      <c r="F24" s="40"/>
      <c r="G24" s="40"/>
    </row>
    <row r="25" spans="1:7" ht="15.6" x14ac:dyDescent="0.3">
      <c r="A25" s="19">
        <v>1970</v>
      </c>
      <c r="B25" s="40"/>
      <c r="C25" s="40">
        <v>0.58637716603351553</v>
      </c>
      <c r="D25" s="40">
        <v>6.8000000000000005E-2</v>
      </c>
      <c r="F25" s="40">
        <v>0.58218503937007882</v>
      </c>
      <c r="G25" s="40">
        <v>0.59056929269695224</v>
      </c>
    </row>
    <row r="26" spans="1:7" ht="15.6" x14ac:dyDescent="0.3">
      <c r="A26" s="19">
        <v>1971</v>
      </c>
      <c r="B26" s="40">
        <v>0.63891544454625282</v>
      </c>
      <c r="C26" s="40"/>
      <c r="D26" s="40"/>
      <c r="F26" s="40"/>
      <c r="G26" s="40"/>
    </row>
    <row r="27" spans="1:7" ht="15.6" x14ac:dyDescent="0.3">
      <c r="A27" s="19">
        <v>1972</v>
      </c>
      <c r="B27" s="40"/>
      <c r="C27" s="40"/>
      <c r="D27" s="40"/>
      <c r="F27" s="40"/>
      <c r="G27" s="40"/>
    </row>
    <row r="28" spans="1:7" ht="15.6" x14ac:dyDescent="0.3">
      <c r="A28" s="19">
        <v>1973</v>
      </c>
      <c r="B28" s="40"/>
      <c r="C28" s="40"/>
      <c r="D28" s="40"/>
      <c r="F28" s="40"/>
      <c r="G28" s="40"/>
    </row>
    <row r="29" spans="1:7" ht="15.6" x14ac:dyDescent="0.3">
      <c r="A29" s="19">
        <v>1974</v>
      </c>
      <c r="B29" s="40"/>
      <c r="C29" s="40"/>
      <c r="D29" s="40"/>
      <c r="F29" s="40"/>
      <c r="G29" s="40"/>
    </row>
    <row r="30" spans="1:7" ht="15.6" x14ac:dyDescent="0.3">
      <c r="A30" s="19">
        <v>1975</v>
      </c>
      <c r="B30" s="40"/>
      <c r="C30" s="40"/>
      <c r="D30" s="40">
        <v>8.5999999999999993E-2</v>
      </c>
      <c r="F30" s="40"/>
      <c r="G30" s="40"/>
    </row>
    <row r="31" spans="1:7" ht="15.6" x14ac:dyDescent="0.3">
      <c r="A31" s="19">
        <v>1976</v>
      </c>
      <c r="B31" s="40"/>
      <c r="C31" s="40"/>
      <c r="D31" s="40"/>
      <c r="F31" s="40"/>
      <c r="G31" s="40"/>
    </row>
    <row r="32" spans="1:7" ht="15.6" x14ac:dyDescent="0.3">
      <c r="A32" s="19">
        <v>1977</v>
      </c>
      <c r="B32" s="40"/>
      <c r="C32" s="40"/>
      <c r="D32" s="40"/>
      <c r="F32" s="40"/>
      <c r="G32" s="40"/>
    </row>
    <row r="33" spans="1:7" ht="15.6" x14ac:dyDescent="0.3">
      <c r="A33" s="19">
        <v>1978</v>
      </c>
      <c r="B33" s="40"/>
      <c r="C33" s="40"/>
      <c r="D33" s="40"/>
      <c r="F33" s="40"/>
      <c r="G33" s="40"/>
    </row>
    <row r="34" spans="1:7" ht="15.6" x14ac:dyDescent="0.3">
      <c r="A34" s="19">
        <v>1979</v>
      </c>
      <c r="B34" s="40"/>
      <c r="C34" s="40"/>
      <c r="D34" s="40"/>
      <c r="F34" s="40"/>
      <c r="G34" s="40"/>
    </row>
    <row r="35" spans="1:7" ht="15.6" x14ac:dyDescent="0.3">
      <c r="A35" s="19">
        <v>1980</v>
      </c>
      <c r="B35" s="40"/>
      <c r="C35" s="40">
        <v>0.62241966591213571</v>
      </c>
      <c r="D35" s="40">
        <v>8.5000000000000006E-2</v>
      </c>
      <c r="F35" s="40">
        <v>0.65311604584527216</v>
      </c>
      <c r="G35" s="40">
        <v>0.59172328597899937</v>
      </c>
    </row>
    <row r="36" spans="1:7" ht="15.6" x14ac:dyDescent="0.3">
      <c r="A36" s="19">
        <v>1981</v>
      </c>
      <c r="B36" s="40">
        <v>0.714260863815386</v>
      </c>
      <c r="C36" s="40"/>
      <c r="D36" s="40"/>
      <c r="F36" s="40"/>
      <c r="G36" s="40"/>
    </row>
    <row r="37" spans="1:7" ht="15.6" x14ac:dyDescent="0.3">
      <c r="A37" s="19">
        <v>1982</v>
      </c>
      <c r="B37" s="40"/>
      <c r="C37" s="40"/>
      <c r="D37" s="40"/>
      <c r="F37" s="40"/>
      <c r="G37" s="40"/>
    </row>
    <row r="38" spans="1:7" ht="15.6" x14ac:dyDescent="0.3">
      <c r="A38" s="19">
        <v>1983</v>
      </c>
      <c r="B38" s="40">
        <v>0.714260863815386</v>
      </c>
      <c r="C38" s="40"/>
      <c r="D38" s="40"/>
      <c r="F38" s="40"/>
      <c r="G38" s="40"/>
    </row>
    <row r="39" spans="1:7" ht="15.6" x14ac:dyDescent="0.3">
      <c r="A39" s="19">
        <v>1984</v>
      </c>
      <c r="B39" s="40"/>
      <c r="C39" s="40"/>
      <c r="D39" s="40"/>
      <c r="F39" s="40"/>
      <c r="G39" s="40"/>
    </row>
    <row r="40" spans="1:7" ht="15.6" x14ac:dyDescent="0.3">
      <c r="A40" s="19">
        <v>1985</v>
      </c>
      <c r="B40" s="40"/>
      <c r="C40" s="40"/>
      <c r="D40" s="40"/>
      <c r="F40" s="40"/>
      <c r="G40" s="40"/>
    </row>
    <row r="41" spans="1:7" ht="15.6" x14ac:dyDescent="0.3">
      <c r="A41" s="19">
        <v>1986</v>
      </c>
      <c r="B41" s="40"/>
      <c r="C41" s="40"/>
      <c r="D41" s="40"/>
      <c r="F41" s="40"/>
      <c r="G41" s="40"/>
    </row>
    <row r="42" spans="1:7" ht="15.6" x14ac:dyDescent="0.3">
      <c r="A42" s="19">
        <v>1987</v>
      </c>
      <c r="B42" s="40">
        <v>0.7187711188503576</v>
      </c>
      <c r="C42" s="40"/>
      <c r="D42" s="40">
        <v>8.5000000000000006E-2</v>
      </c>
      <c r="F42" s="40"/>
      <c r="G42" s="40"/>
    </row>
    <row r="43" spans="1:7" ht="15.6" x14ac:dyDescent="0.3">
      <c r="A43" s="19">
        <v>1988</v>
      </c>
      <c r="B43" s="40"/>
      <c r="C43" s="40"/>
      <c r="D43" s="40"/>
      <c r="F43" s="40"/>
      <c r="G43" s="40"/>
    </row>
    <row r="44" spans="1:7" ht="15.6" x14ac:dyDescent="0.3">
      <c r="A44" s="19">
        <v>1989</v>
      </c>
      <c r="B44" s="40"/>
      <c r="C44" s="40"/>
      <c r="D44" s="40"/>
      <c r="F44" s="40"/>
      <c r="G44" s="40"/>
    </row>
    <row r="45" spans="1:7" ht="15.6" x14ac:dyDescent="0.3">
      <c r="A45" s="19">
        <v>1990</v>
      </c>
      <c r="B45" s="40"/>
      <c r="C45" s="40">
        <v>0.59576625218150081</v>
      </c>
      <c r="D45" s="40"/>
      <c r="F45" s="40">
        <v>0.62549083769633507</v>
      </c>
      <c r="G45" s="40">
        <v>0.56604166666666667</v>
      </c>
    </row>
    <row r="46" spans="1:7" ht="15.6" x14ac:dyDescent="0.3">
      <c r="A46" s="19">
        <v>1991</v>
      </c>
      <c r="B46" s="40"/>
      <c r="C46" s="40"/>
      <c r="D46" s="40"/>
      <c r="F46" s="40"/>
      <c r="G46" s="40"/>
    </row>
    <row r="47" spans="1:7" ht="15.6" x14ac:dyDescent="0.3">
      <c r="A47" s="19">
        <v>1992</v>
      </c>
      <c r="B47" s="40"/>
      <c r="C47" s="40"/>
      <c r="D47" s="40">
        <v>0.109</v>
      </c>
      <c r="F47" s="40"/>
      <c r="G47" s="40"/>
    </row>
    <row r="48" spans="1:7" ht="15.6" x14ac:dyDescent="0.3">
      <c r="A48" s="19">
        <v>1993</v>
      </c>
      <c r="B48" s="40">
        <v>0.71701775623054198</v>
      </c>
      <c r="C48" s="40"/>
      <c r="D48" s="40"/>
      <c r="F48" s="40"/>
      <c r="G48" s="40"/>
    </row>
    <row r="49" spans="1:7" ht="15.6" x14ac:dyDescent="0.3">
      <c r="A49" s="19">
        <v>1994</v>
      </c>
      <c r="B49" s="40"/>
      <c r="C49" s="40"/>
      <c r="D49" s="40"/>
      <c r="F49" s="40"/>
      <c r="G49" s="40"/>
    </row>
    <row r="50" spans="1:7" ht="15.6" x14ac:dyDescent="0.3">
      <c r="A50" s="19">
        <v>1995</v>
      </c>
      <c r="B50" s="40"/>
      <c r="C50" s="40"/>
      <c r="D50" s="40">
        <v>0.13500000000000001</v>
      </c>
      <c r="F50" s="40"/>
      <c r="G50" s="40"/>
    </row>
    <row r="51" spans="1:7" ht="15.6" x14ac:dyDescent="0.3">
      <c r="A51" s="19">
        <v>1996</v>
      </c>
      <c r="B51" s="40"/>
      <c r="C51" s="40"/>
      <c r="D51" s="40"/>
      <c r="F51" s="40"/>
      <c r="G51" s="40"/>
    </row>
    <row r="52" spans="1:7" ht="15.6" x14ac:dyDescent="0.3">
      <c r="A52" s="19">
        <v>1997</v>
      </c>
      <c r="B52" s="40"/>
      <c r="C52" s="40"/>
      <c r="D52" s="40"/>
      <c r="F52" s="40"/>
      <c r="G52" s="40"/>
    </row>
    <row r="53" spans="1:7" ht="15.6" x14ac:dyDescent="0.3">
      <c r="A53" s="19">
        <v>1998</v>
      </c>
      <c r="B53" s="40"/>
      <c r="C53" s="40"/>
      <c r="D53" s="40"/>
      <c r="F53" s="40"/>
      <c r="G53" s="40"/>
    </row>
    <row r="54" spans="1:7" ht="15.6" x14ac:dyDescent="0.3">
      <c r="A54" s="19">
        <v>1999</v>
      </c>
      <c r="B54" s="40">
        <v>0.70537527485722384</v>
      </c>
      <c r="C54" s="40"/>
      <c r="D54" s="40"/>
      <c r="F54" s="40"/>
      <c r="G54" s="40"/>
    </row>
    <row r="55" spans="1:7" ht="15.6" x14ac:dyDescent="0.3">
      <c r="A55" s="19">
        <v>2000</v>
      </c>
      <c r="B55" s="40"/>
      <c r="C55" s="40">
        <v>0.59699269521164</v>
      </c>
      <c r="D55" s="40">
        <v>0.159</v>
      </c>
      <c r="F55" s="40">
        <v>0.62403720389478268</v>
      </c>
      <c r="G55" s="40">
        <v>0.56994818652849744</v>
      </c>
    </row>
    <row r="56" spans="1:7" ht="15.6" x14ac:dyDescent="0.3">
      <c r="A56" s="19">
        <v>2001</v>
      </c>
      <c r="B56" s="40"/>
      <c r="C56" s="40"/>
      <c r="D56" s="40"/>
      <c r="F56" s="40"/>
      <c r="G56" s="40"/>
    </row>
    <row r="57" spans="1:7" ht="15.6" x14ac:dyDescent="0.3">
      <c r="A57" s="19">
        <v>2002</v>
      </c>
      <c r="B57" s="40"/>
      <c r="C57" s="40"/>
      <c r="D57" s="40"/>
      <c r="F57" s="40"/>
      <c r="G57" s="40"/>
    </row>
    <row r="58" spans="1:7" ht="15.6" x14ac:dyDescent="0.3">
      <c r="A58" s="19">
        <v>2003</v>
      </c>
      <c r="B58" s="40"/>
      <c r="C58" s="40"/>
      <c r="D58" s="40"/>
      <c r="F58" s="40"/>
      <c r="G58" s="40"/>
    </row>
    <row r="59" spans="1:7" ht="15.6" x14ac:dyDescent="0.3">
      <c r="A59" s="19">
        <v>2004</v>
      </c>
      <c r="B59" s="40">
        <v>0.69364164206867029</v>
      </c>
      <c r="C59" s="40"/>
      <c r="D59" s="40"/>
      <c r="F59" s="40"/>
      <c r="G59" s="40"/>
    </row>
    <row r="60" spans="1:7" ht="15.6" x14ac:dyDescent="0.3">
      <c r="A60" s="19">
        <v>2005</v>
      </c>
      <c r="B60" s="40"/>
      <c r="C60" s="40"/>
      <c r="D60" s="40"/>
      <c r="F60" s="40"/>
      <c r="G60" s="40"/>
    </row>
    <row r="61" spans="1:7" ht="15.6" x14ac:dyDescent="0.3">
      <c r="A61" s="19">
        <v>2006</v>
      </c>
      <c r="B61" s="40"/>
      <c r="C61" s="40"/>
      <c r="D61" s="40"/>
      <c r="F61" s="40"/>
      <c r="G61" s="40"/>
    </row>
    <row r="62" spans="1:7" ht="15.6" x14ac:dyDescent="0.3">
      <c r="A62" s="19">
        <v>2007</v>
      </c>
      <c r="B62" s="40"/>
      <c r="C62" s="40">
        <v>0.58924565549147478</v>
      </c>
      <c r="D62" s="40"/>
      <c r="F62" s="40">
        <v>0.60715332746995021</v>
      </c>
      <c r="G62" s="40">
        <v>0.57133798351299936</v>
      </c>
    </row>
    <row r="63" spans="1:7" ht="15.6" x14ac:dyDescent="0.3">
      <c r="A63" s="19">
        <v>2008</v>
      </c>
      <c r="B63" s="40"/>
      <c r="C63" s="40"/>
      <c r="D63" s="40">
        <v>0.13</v>
      </c>
      <c r="F63" s="40"/>
      <c r="G63" s="40"/>
    </row>
    <row r="64" spans="1:7" ht="15.6" x14ac:dyDescent="0.3">
      <c r="A64" s="19">
        <v>2009</v>
      </c>
      <c r="B64" s="40">
        <v>0.70091363122684591</v>
      </c>
      <c r="C64" s="40"/>
      <c r="D64" s="40"/>
      <c r="F64" s="40"/>
      <c r="G64" s="40"/>
    </row>
    <row r="65" spans="1:7" ht="15.6" x14ac:dyDescent="0.3">
      <c r="A65" s="19">
        <v>2010</v>
      </c>
      <c r="B65" s="40"/>
      <c r="C65" s="40">
        <v>0.56918690119155035</v>
      </c>
      <c r="D65" s="40"/>
      <c r="F65" s="40">
        <v>0.63848893017494968</v>
      </c>
      <c r="G65" s="40">
        <v>0.49988487220815109</v>
      </c>
    </row>
    <row r="66" spans="1:7" ht="15.6" x14ac:dyDescent="0.3">
      <c r="A66" s="19">
        <v>2011</v>
      </c>
      <c r="B66" s="40">
        <v>0.70386162441454359</v>
      </c>
      <c r="C66" s="40"/>
      <c r="D66" s="40"/>
      <c r="F66" s="40"/>
      <c r="G66" s="40"/>
    </row>
    <row r="67" spans="1:7" ht="15.6" x14ac:dyDescent="0.3">
      <c r="A67" s="19">
        <v>2012</v>
      </c>
      <c r="B67" s="40"/>
      <c r="C67" s="40"/>
      <c r="D67" s="40"/>
      <c r="F67" s="40"/>
      <c r="G67" s="40"/>
    </row>
    <row r="68" spans="1:7" ht="15.6" x14ac:dyDescent="0.3">
      <c r="A68" s="19">
        <v>2013</v>
      </c>
      <c r="B68" s="40"/>
      <c r="C68" s="40"/>
      <c r="D68" s="40"/>
      <c r="F68" s="40"/>
      <c r="G68" s="40"/>
    </row>
    <row r="69" spans="1:7" ht="15.6" x14ac:dyDescent="0.3">
      <c r="A69" s="19">
        <v>2014</v>
      </c>
      <c r="B69" s="40">
        <v>0.74339834048875097</v>
      </c>
      <c r="C69" s="40">
        <v>0.55789060450573835</v>
      </c>
      <c r="D69" s="40">
        <v>0.18</v>
      </c>
      <c r="F69" s="40">
        <v>0.61732405259087386</v>
      </c>
      <c r="G69" s="40">
        <v>0.49845715642060284</v>
      </c>
    </row>
    <row r="70" spans="1:7" ht="15.6" x14ac:dyDescent="0.3">
      <c r="A70" s="19">
        <v>2015</v>
      </c>
      <c r="B70" s="40"/>
      <c r="C70" s="40"/>
      <c r="D70" s="40"/>
      <c r="F70" s="40"/>
      <c r="G70" s="40"/>
    </row>
    <row r="71" spans="1:7" ht="15.6" x14ac:dyDescent="0.3">
      <c r="A71" s="19">
        <v>2016</v>
      </c>
      <c r="B71" s="40"/>
      <c r="C71" s="40"/>
      <c r="D71" s="40"/>
      <c r="F71" s="40"/>
      <c r="G71" s="40"/>
    </row>
    <row r="72" spans="1:7" ht="15.6" x14ac:dyDescent="0.3">
      <c r="A72" s="19">
        <v>2017</v>
      </c>
      <c r="B72" s="40"/>
      <c r="C72" s="40"/>
      <c r="D72" s="40"/>
      <c r="F72" s="40"/>
      <c r="G72" s="40"/>
    </row>
    <row r="73" spans="1:7" ht="15.6" x14ac:dyDescent="0.3">
      <c r="A73" s="19">
        <v>2018</v>
      </c>
      <c r="B73" s="40"/>
      <c r="C73" s="40"/>
      <c r="D73" s="40"/>
      <c r="F73" s="40"/>
      <c r="G73" s="40"/>
    </row>
    <row r="74" spans="1:7" ht="15.6" x14ac:dyDescent="0.3">
      <c r="A74" s="19">
        <v>2019</v>
      </c>
      <c r="B74" s="40"/>
      <c r="C74" s="40"/>
      <c r="D74" s="40"/>
      <c r="F74" s="40"/>
      <c r="G74" s="40"/>
    </row>
    <row r="75" spans="1:7" ht="15.6" x14ac:dyDescent="0.3">
      <c r="A75" s="19">
        <v>2020</v>
      </c>
      <c r="B75" s="40">
        <v>0.74339834048875097</v>
      </c>
      <c r="C75" s="40">
        <v>0.55789060450573835</v>
      </c>
      <c r="D75" s="40">
        <v>0.18</v>
      </c>
      <c r="F75" s="40">
        <v>0.61732405259087386</v>
      </c>
      <c r="G75" s="40">
        <v>0.49845715642060284</v>
      </c>
    </row>
    <row r="76" spans="1:7" ht="15.6" x14ac:dyDescent="0.3">
      <c r="B76" s="40"/>
      <c r="C76" s="40"/>
      <c r="D76" s="40"/>
    </row>
    <row r="77" spans="1:7" ht="15.6" x14ac:dyDescent="0.3">
      <c r="C77" s="40"/>
      <c r="D77" s="4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B3:O27"/>
  <sheetViews>
    <sheetView workbookViewId="0">
      <selection activeCell="B4" sqref="B4:O26"/>
    </sheetView>
  </sheetViews>
  <sheetFormatPr baseColWidth="10" defaultRowHeight="14.4" x14ac:dyDescent="0.3"/>
  <cols>
    <col min="2" max="3" width="12.33203125" customWidth="1"/>
    <col min="4" max="4" width="5.77734375" customWidth="1"/>
    <col min="5" max="6" width="12.33203125" customWidth="1"/>
    <col min="7" max="7" width="5.77734375" customWidth="1"/>
    <col min="8" max="9" width="12.109375" customWidth="1"/>
    <col min="10" max="10" width="5.77734375" customWidth="1"/>
    <col min="11" max="12" width="12.109375" customWidth="1"/>
    <col min="13" max="13" width="5.77734375" customWidth="1"/>
    <col min="14" max="14" width="7.33203125" customWidth="1"/>
    <col min="15" max="15" width="4.5546875" customWidth="1"/>
  </cols>
  <sheetData>
    <row r="3" spans="2:15" ht="15" thickBot="1" x14ac:dyDescent="0.35"/>
    <row r="4" spans="2:15" ht="15" thickTop="1" x14ac:dyDescent="0.3">
      <c r="B4" s="360" t="s">
        <v>355</v>
      </c>
      <c r="C4" s="361"/>
      <c r="D4" s="361"/>
      <c r="E4" s="361"/>
      <c r="F4" s="361"/>
      <c r="G4" s="361"/>
      <c r="H4" s="361"/>
      <c r="I4" s="361"/>
      <c r="J4" s="361"/>
      <c r="K4" s="361"/>
      <c r="L4" s="361"/>
      <c r="M4" s="361"/>
      <c r="N4" s="361"/>
      <c r="O4" s="362"/>
    </row>
    <row r="5" spans="2:15" x14ac:dyDescent="0.3">
      <c r="B5" s="363"/>
      <c r="C5" s="364"/>
      <c r="D5" s="364"/>
      <c r="E5" s="364"/>
      <c r="F5" s="364"/>
      <c r="G5" s="364"/>
      <c r="H5" s="364"/>
      <c r="I5" s="364"/>
      <c r="J5" s="364"/>
      <c r="K5" s="364"/>
      <c r="L5" s="364"/>
      <c r="M5" s="364"/>
      <c r="N5" s="364"/>
      <c r="O5" s="365"/>
    </row>
    <row r="6" spans="2:15" ht="15" thickBot="1" x14ac:dyDescent="0.35">
      <c r="B6" s="366"/>
      <c r="C6" s="367"/>
      <c r="D6" s="367"/>
      <c r="E6" s="367"/>
      <c r="F6" s="367"/>
      <c r="G6" s="367"/>
      <c r="H6" s="367"/>
      <c r="I6" s="367"/>
      <c r="J6" s="367"/>
      <c r="K6" s="367"/>
      <c r="L6" s="367"/>
      <c r="M6" s="367"/>
      <c r="N6" s="367"/>
      <c r="O6" s="368"/>
    </row>
    <row r="7" spans="2:15" ht="15.6" thickTop="1" thickBot="1" x14ac:dyDescent="0.35"/>
    <row r="8" spans="2:15" ht="15" customHeight="1" thickTop="1" x14ac:dyDescent="0.3">
      <c r="B8" s="390" t="s">
        <v>352</v>
      </c>
      <c r="C8" s="391"/>
      <c r="D8" s="391"/>
      <c r="E8" s="391"/>
      <c r="F8" s="391"/>
      <c r="G8" s="391"/>
      <c r="H8" s="391"/>
      <c r="I8" s="391"/>
      <c r="J8" s="391"/>
      <c r="K8" s="391"/>
      <c r="L8" s="391"/>
      <c r="M8" s="391"/>
      <c r="N8" s="391"/>
      <c r="O8" s="392"/>
    </row>
    <row r="9" spans="2:15" ht="14.4" customHeight="1" x14ac:dyDescent="0.3">
      <c r="B9" s="393"/>
      <c r="C9" s="364"/>
      <c r="D9" s="364"/>
      <c r="E9" s="364"/>
      <c r="F9" s="364"/>
      <c r="G9" s="364"/>
      <c r="H9" s="364"/>
      <c r="I9" s="364"/>
      <c r="J9" s="364"/>
      <c r="K9" s="364"/>
      <c r="L9" s="364"/>
      <c r="M9" s="364"/>
      <c r="N9" s="364"/>
      <c r="O9" s="394"/>
    </row>
    <row r="10" spans="2:15" ht="14.4" customHeight="1" x14ac:dyDescent="0.3">
      <c r="B10" s="393"/>
      <c r="C10" s="364"/>
      <c r="D10" s="364"/>
      <c r="E10" s="364"/>
      <c r="F10" s="364"/>
      <c r="G10" s="364"/>
      <c r="H10" s="364"/>
      <c r="I10" s="364"/>
      <c r="J10" s="364"/>
      <c r="K10" s="364"/>
      <c r="L10" s="364"/>
      <c r="M10" s="364"/>
      <c r="N10" s="364"/>
      <c r="O10" s="394"/>
    </row>
    <row r="11" spans="2:15" ht="14.4" customHeight="1" x14ac:dyDescent="0.3">
      <c r="B11" s="393"/>
      <c r="C11" s="364"/>
      <c r="D11" s="364"/>
      <c r="E11" s="364"/>
      <c r="F11" s="364"/>
      <c r="G11" s="364"/>
      <c r="H11" s="364"/>
      <c r="I11" s="364"/>
      <c r="J11" s="364"/>
      <c r="K11" s="364"/>
      <c r="L11" s="364"/>
      <c r="M11" s="364"/>
      <c r="N11" s="364"/>
      <c r="O11" s="394"/>
    </row>
    <row r="12" spans="2:15" ht="15" customHeight="1" thickBot="1" x14ac:dyDescent="0.35">
      <c r="B12" s="395"/>
      <c r="C12" s="396"/>
      <c r="D12" s="396"/>
      <c r="E12" s="396"/>
      <c r="F12" s="396"/>
      <c r="G12" s="396"/>
      <c r="H12" s="396"/>
      <c r="I12" s="396"/>
      <c r="J12" s="396"/>
      <c r="K12" s="396"/>
      <c r="L12" s="396"/>
      <c r="M12" s="396"/>
      <c r="N12" s="396"/>
      <c r="O12" s="397"/>
    </row>
    <row r="13" spans="2:15" ht="15.6" thickTop="1" thickBot="1" x14ac:dyDescent="0.35"/>
    <row r="14" spans="2:15" ht="16.2" thickTop="1" x14ac:dyDescent="0.3">
      <c r="B14" s="378" t="s">
        <v>226</v>
      </c>
      <c r="C14" s="379"/>
      <c r="E14" s="378" t="s">
        <v>225</v>
      </c>
      <c r="F14" s="379"/>
      <c r="H14" s="378" t="s">
        <v>224</v>
      </c>
      <c r="I14" s="379"/>
      <c r="J14" s="222"/>
      <c r="K14" s="378" t="s">
        <v>223</v>
      </c>
      <c r="L14" s="379"/>
      <c r="N14" s="384" t="s">
        <v>222</v>
      </c>
      <c r="O14" s="385"/>
    </row>
    <row r="15" spans="2:15" ht="15.6" x14ac:dyDescent="0.3">
      <c r="B15" s="380"/>
      <c r="C15" s="381"/>
      <c r="E15" s="380"/>
      <c r="F15" s="381"/>
      <c r="H15" s="380"/>
      <c r="I15" s="381"/>
      <c r="J15" s="222"/>
      <c r="K15" s="380"/>
      <c r="L15" s="381"/>
      <c r="N15" s="386"/>
      <c r="O15" s="387"/>
    </row>
    <row r="16" spans="2:15" ht="15.6" x14ac:dyDescent="0.3">
      <c r="B16" s="380"/>
      <c r="C16" s="381"/>
      <c r="E16" s="380"/>
      <c r="F16" s="381"/>
      <c r="H16" s="380"/>
      <c r="I16" s="381"/>
      <c r="J16" s="222"/>
      <c r="K16" s="380"/>
      <c r="L16" s="381"/>
      <c r="N16" s="386"/>
      <c r="O16" s="387"/>
    </row>
    <row r="17" spans="2:15" ht="15.6" x14ac:dyDescent="0.3">
      <c r="B17" s="380"/>
      <c r="C17" s="381"/>
      <c r="E17" s="380"/>
      <c r="F17" s="381"/>
      <c r="H17" s="380"/>
      <c r="I17" s="381"/>
      <c r="J17" s="222"/>
      <c r="K17" s="380"/>
      <c r="L17" s="381"/>
      <c r="N17" s="386"/>
      <c r="O17" s="387"/>
    </row>
    <row r="18" spans="2:15" ht="16.2" thickBot="1" x14ac:dyDescent="0.35">
      <c r="B18" s="382"/>
      <c r="C18" s="383"/>
      <c r="E18" s="382"/>
      <c r="F18" s="383"/>
      <c r="H18" s="382"/>
      <c r="I18" s="383"/>
      <c r="J18" s="222"/>
      <c r="K18" s="382"/>
      <c r="L18" s="383"/>
      <c r="N18" s="388"/>
      <c r="O18" s="389"/>
    </row>
    <row r="19" spans="2:15" ht="15.6" thickTop="1" thickBot="1" x14ac:dyDescent="0.35"/>
    <row r="20" spans="2:15" ht="15" customHeight="1" thickTop="1" x14ac:dyDescent="0.3">
      <c r="B20" s="369" t="s">
        <v>358</v>
      </c>
      <c r="C20" s="370"/>
      <c r="D20" s="370"/>
      <c r="E20" s="370"/>
      <c r="F20" s="370"/>
      <c r="G20" s="370"/>
      <c r="H20" s="370"/>
      <c r="I20" s="370"/>
      <c r="J20" s="370"/>
      <c r="K20" s="370"/>
      <c r="L20" s="370"/>
      <c r="M20" s="370"/>
      <c r="N20" s="370"/>
      <c r="O20" s="371"/>
    </row>
    <row r="21" spans="2:15" ht="15" customHeight="1" x14ac:dyDescent="0.3">
      <c r="B21" s="372"/>
      <c r="C21" s="373"/>
      <c r="D21" s="373"/>
      <c r="E21" s="373"/>
      <c r="F21" s="373"/>
      <c r="G21" s="373"/>
      <c r="H21" s="373"/>
      <c r="I21" s="373"/>
      <c r="J21" s="373"/>
      <c r="K21" s="373"/>
      <c r="L21" s="373"/>
      <c r="M21" s="373"/>
      <c r="N21" s="373"/>
      <c r="O21" s="374"/>
    </row>
    <row r="22" spans="2:15" ht="15" customHeight="1" x14ac:dyDescent="0.3">
      <c r="B22" s="372"/>
      <c r="C22" s="373"/>
      <c r="D22" s="373"/>
      <c r="E22" s="373"/>
      <c r="F22" s="373"/>
      <c r="G22" s="373"/>
      <c r="H22" s="373"/>
      <c r="I22" s="373"/>
      <c r="J22" s="373"/>
      <c r="K22" s="373"/>
      <c r="L22" s="373"/>
      <c r="M22" s="373"/>
      <c r="N22" s="373"/>
      <c r="O22" s="374"/>
    </row>
    <row r="23" spans="2:15" ht="15" customHeight="1" x14ac:dyDescent="0.3">
      <c r="B23" s="372"/>
      <c r="C23" s="373"/>
      <c r="D23" s="373"/>
      <c r="E23" s="373"/>
      <c r="F23" s="373"/>
      <c r="G23" s="373"/>
      <c r="H23" s="373"/>
      <c r="I23" s="373"/>
      <c r="J23" s="373"/>
      <c r="K23" s="373"/>
      <c r="L23" s="373"/>
      <c r="M23" s="373"/>
      <c r="N23" s="373"/>
      <c r="O23" s="374"/>
    </row>
    <row r="24" spans="2:15" ht="15" customHeight="1" x14ac:dyDescent="0.3">
      <c r="B24" s="372"/>
      <c r="C24" s="373"/>
      <c r="D24" s="373"/>
      <c r="E24" s="373"/>
      <c r="F24" s="373"/>
      <c r="G24" s="373"/>
      <c r="H24" s="373"/>
      <c r="I24" s="373"/>
      <c r="J24" s="373"/>
      <c r="K24" s="373"/>
      <c r="L24" s="373"/>
      <c r="M24" s="373"/>
      <c r="N24" s="373"/>
      <c r="O24" s="374"/>
    </row>
    <row r="25" spans="2:15" ht="15" customHeight="1" x14ac:dyDescent="0.3">
      <c r="B25" s="372"/>
      <c r="C25" s="373"/>
      <c r="D25" s="373"/>
      <c r="E25" s="373"/>
      <c r="F25" s="373"/>
      <c r="G25" s="373"/>
      <c r="H25" s="373"/>
      <c r="I25" s="373"/>
      <c r="J25" s="373"/>
      <c r="K25" s="373"/>
      <c r="L25" s="373"/>
      <c r="M25" s="373"/>
      <c r="N25" s="373"/>
      <c r="O25" s="374"/>
    </row>
    <row r="26" spans="2:15" ht="15" customHeight="1" thickBot="1" x14ac:dyDescent="0.35">
      <c r="B26" s="375"/>
      <c r="C26" s="376"/>
      <c r="D26" s="376"/>
      <c r="E26" s="376"/>
      <c r="F26" s="376"/>
      <c r="G26" s="376"/>
      <c r="H26" s="376"/>
      <c r="I26" s="376"/>
      <c r="J26" s="376"/>
      <c r="K26" s="376"/>
      <c r="L26" s="376"/>
      <c r="M26" s="376"/>
      <c r="N26" s="376"/>
      <c r="O26" s="377"/>
    </row>
    <row r="27" spans="2:15" ht="15" thickTop="1" x14ac:dyDescent="0.3"/>
  </sheetData>
  <mergeCells count="8">
    <mergeCell ref="B4:O6"/>
    <mergeCell ref="B20:O26"/>
    <mergeCell ref="K14:L18"/>
    <mergeCell ref="B14:C18"/>
    <mergeCell ref="E14:F18"/>
    <mergeCell ref="H14:I18"/>
    <mergeCell ref="N14:O18"/>
    <mergeCell ref="B8:O12"/>
  </mergeCells>
  <printOptions horizontalCentered="1" vertic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6"/>
  <sheetViews>
    <sheetView workbookViewId="0">
      <pane xSplit="1" ySplit="5" topLeftCell="B6" activePane="bottomRight" state="frozen"/>
      <selection pane="topRight" activeCell="B1" sqref="B1"/>
      <selection pane="bottomLeft" activeCell="A7" sqref="A7"/>
      <selection pane="bottomRight"/>
    </sheetView>
  </sheetViews>
  <sheetFormatPr baseColWidth="10" defaultRowHeight="14.4" x14ac:dyDescent="0.3"/>
  <cols>
    <col min="1" max="1" width="9.77734375" customWidth="1"/>
    <col min="2" max="2" width="26.88671875" customWidth="1"/>
  </cols>
  <sheetData>
    <row r="1" spans="1:2" ht="15.6" x14ac:dyDescent="0.3">
      <c r="A1" s="2" t="s">
        <v>349</v>
      </c>
      <c r="B1" s="2"/>
    </row>
    <row r="2" spans="1:2" ht="15.6" x14ac:dyDescent="0.3">
      <c r="A2" s="334" t="s">
        <v>351</v>
      </c>
      <c r="B2" s="19"/>
    </row>
    <row r="3" spans="1:2" ht="15.6" x14ac:dyDescent="0.3">
      <c r="A3" s="2"/>
      <c r="B3" s="2"/>
    </row>
    <row r="5" spans="1:2" ht="43.8" customHeight="1" x14ac:dyDescent="0.3">
      <c r="A5" s="19"/>
      <c r="B5" s="331" t="s">
        <v>350</v>
      </c>
    </row>
    <row r="6" spans="1:2" ht="15.6" x14ac:dyDescent="0.3">
      <c r="A6" s="19">
        <v>1820</v>
      </c>
      <c r="B6" s="333">
        <v>3.3728432655334473</v>
      </c>
    </row>
    <row r="7" spans="1:2" ht="15.6" x14ac:dyDescent="0.3">
      <c r="A7" s="19">
        <v>1821</v>
      </c>
      <c r="B7" s="332"/>
    </row>
    <row r="8" spans="1:2" ht="15.6" x14ac:dyDescent="0.3">
      <c r="A8" s="19">
        <v>1822</v>
      </c>
      <c r="B8" s="332"/>
    </row>
    <row r="9" spans="1:2" ht="15.6" x14ac:dyDescent="0.3">
      <c r="A9" s="19">
        <v>1823</v>
      </c>
      <c r="B9" s="332"/>
    </row>
    <row r="10" spans="1:2" ht="15.6" x14ac:dyDescent="0.3">
      <c r="A10" s="19">
        <v>1824</v>
      </c>
      <c r="B10" s="332"/>
    </row>
    <row r="11" spans="1:2" ht="15.6" x14ac:dyDescent="0.3">
      <c r="A11" s="19">
        <v>1825</v>
      </c>
      <c r="B11" s="332"/>
    </row>
    <row r="12" spans="1:2" ht="15.6" x14ac:dyDescent="0.3">
      <c r="A12" s="19">
        <v>1826</v>
      </c>
      <c r="B12" s="332"/>
    </row>
    <row r="13" spans="1:2" ht="15.6" x14ac:dyDescent="0.3">
      <c r="A13" s="19">
        <v>1827</v>
      </c>
      <c r="B13" s="332"/>
    </row>
    <row r="14" spans="1:2" ht="15.6" x14ac:dyDescent="0.3">
      <c r="A14" s="19">
        <v>1828</v>
      </c>
      <c r="B14" s="332"/>
    </row>
    <row r="15" spans="1:2" ht="15.6" x14ac:dyDescent="0.3">
      <c r="A15" s="19">
        <v>1829</v>
      </c>
      <c r="B15" s="332"/>
    </row>
    <row r="16" spans="1:2" ht="15.6" x14ac:dyDescent="0.3">
      <c r="A16" s="19">
        <v>1830</v>
      </c>
      <c r="B16" s="332"/>
    </row>
    <row r="17" spans="1:2" ht="15.6" x14ac:dyDescent="0.3">
      <c r="A17" s="19">
        <v>1831</v>
      </c>
      <c r="B17" s="332"/>
    </row>
    <row r="18" spans="1:2" ht="15.6" x14ac:dyDescent="0.3">
      <c r="A18" s="19">
        <v>1832</v>
      </c>
      <c r="B18" s="332"/>
    </row>
    <row r="19" spans="1:2" ht="15.6" x14ac:dyDescent="0.3">
      <c r="A19" s="19">
        <v>1833</v>
      </c>
      <c r="B19" s="332"/>
    </row>
    <row r="20" spans="1:2" ht="15.6" x14ac:dyDescent="0.3">
      <c r="A20" s="19">
        <v>1834</v>
      </c>
      <c r="B20" s="332"/>
    </row>
    <row r="21" spans="1:2" ht="15.6" x14ac:dyDescent="0.3">
      <c r="A21" s="19">
        <v>1835</v>
      </c>
      <c r="B21" s="332"/>
    </row>
    <row r="22" spans="1:2" ht="15.6" x14ac:dyDescent="0.3">
      <c r="A22" s="19">
        <v>1836</v>
      </c>
      <c r="B22" s="332"/>
    </row>
    <row r="23" spans="1:2" ht="15.6" x14ac:dyDescent="0.3">
      <c r="A23" s="19">
        <v>1837</v>
      </c>
      <c r="B23" s="332"/>
    </row>
    <row r="24" spans="1:2" ht="15.6" x14ac:dyDescent="0.3">
      <c r="A24" s="19">
        <v>1838</v>
      </c>
      <c r="B24" s="332"/>
    </row>
    <row r="25" spans="1:2" ht="15.6" x14ac:dyDescent="0.3">
      <c r="A25" s="19">
        <v>1839</v>
      </c>
      <c r="B25" s="332"/>
    </row>
    <row r="26" spans="1:2" ht="15.6" x14ac:dyDescent="0.3">
      <c r="A26" s="19">
        <v>1840</v>
      </c>
      <c r="B26" s="332"/>
    </row>
    <row r="27" spans="1:2" ht="15.6" x14ac:dyDescent="0.3">
      <c r="A27" s="19">
        <v>1841</v>
      </c>
      <c r="B27" s="332"/>
    </row>
    <row r="28" spans="1:2" ht="15.6" x14ac:dyDescent="0.3">
      <c r="A28" s="19">
        <v>1842</v>
      </c>
      <c r="B28" s="332"/>
    </row>
    <row r="29" spans="1:2" ht="15.6" x14ac:dyDescent="0.3">
      <c r="A29" s="19">
        <v>1843</v>
      </c>
      <c r="B29" s="332"/>
    </row>
    <row r="30" spans="1:2" ht="15.6" x14ac:dyDescent="0.3">
      <c r="A30" s="19">
        <v>1844</v>
      </c>
      <c r="B30" s="332"/>
    </row>
    <row r="31" spans="1:2" ht="15.6" x14ac:dyDescent="0.3">
      <c r="A31" s="19">
        <v>1845</v>
      </c>
      <c r="B31" s="332"/>
    </row>
    <row r="32" spans="1:2" ht="15.6" x14ac:dyDescent="0.3">
      <c r="A32" s="19">
        <v>1846</v>
      </c>
      <c r="B32" s="332"/>
    </row>
    <row r="33" spans="1:2" ht="15.6" x14ac:dyDescent="0.3">
      <c r="A33" s="19">
        <v>1847</v>
      </c>
      <c r="B33" s="332"/>
    </row>
    <row r="34" spans="1:2" ht="15.6" x14ac:dyDescent="0.3">
      <c r="A34" s="19">
        <v>1848</v>
      </c>
      <c r="B34" s="332"/>
    </row>
    <row r="35" spans="1:2" ht="15.6" x14ac:dyDescent="0.3">
      <c r="A35" s="19">
        <v>1849</v>
      </c>
      <c r="B35" s="332"/>
    </row>
    <row r="36" spans="1:2" ht="15.6" x14ac:dyDescent="0.3">
      <c r="A36" s="19">
        <v>1850</v>
      </c>
      <c r="B36" s="333">
        <v>4.3096160888671875</v>
      </c>
    </row>
    <row r="37" spans="1:2" ht="15.6" x14ac:dyDescent="0.3">
      <c r="A37" s="19">
        <v>1851</v>
      </c>
      <c r="B37" s="332"/>
    </row>
    <row r="38" spans="1:2" ht="15.6" x14ac:dyDescent="0.3">
      <c r="A38" s="19">
        <v>1852</v>
      </c>
      <c r="B38" s="332"/>
    </row>
    <row r="39" spans="1:2" ht="15.6" x14ac:dyDescent="0.3">
      <c r="A39" s="19">
        <v>1853</v>
      </c>
      <c r="B39" s="332"/>
    </row>
    <row r="40" spans="1:2" ht="15.6" x14ac:dyDescent="0.3">
      <c r="A40" s="19">
        <v>1854</v>
      </c>
      <c r="B40" s="332"/>
    </row>
    <row r="41" spans="1:2" ht="15.6" x14ac:dyDescent="0.3">
      <c r="A41" s="19">
        <v>1855</v>
      </c>
      <c r="B41" s="332"/>
    </row>
    <row r="42" spans="1:2" ht="15.6" x14ac:dyDescent="0.3">
      <c r="A42" s="19">
        <v>1856</v>
      </c>
      <c r="B42" s="332"/>
    </row>
    <row r="43" spans="1:2" ht="15.6" x14ac:dyDescent="0.3">
      <c r="A43" s="19">
        <v>1857</v>
      </c>
      <c r="B43" s="332"/>
    </row>
    <row r="44" spans="1:2" ht="15.6" x14ac:dyDescent="0.3">
      <c r="A44" s="19">
        <v>1858</v>
      </c>
      <c r="B44" s="332"/>
    </row>
    <row r="45" spans="1:2" ht="15.6" x14ac:dyDescent="0.3">
      <c r="A45" s="19">
        <v>1859</v>
      </c>
      <c r="B45" s="332"/>
    </row>
    <row r="46" spans="1:2" ht="15.6" x14ac:dyDescent="0.3">
      <c r="A46" s="19">
        <v>1860</v>
      </c>
      <c r="B46" s="332"/>
    </row>
    <row r="47" spans="1:2" ht="15.6" x14ac:dyDescent="0.3">
      <c r="A47" s="19">
        <v>1861</v>
      </c>
      <c r="B47" s="332"/>
    </row>
    <row r="48" spans="1:2" ht="15.6" x14ac:dyDescent="0.3">
      <c r="A48" s="19">
        <v>1862</v>
      </c>
      <c r="B48" s="332"/>
    </row>
    <row r="49" spans="1:2" ht="15.6" x14ac:dyDescent="0.3">
      <c r="A49" s="19">
        <v>1863</v>
      </c>
      <c r="B49" s="332"/>
    </row>
    <row r="50" spans="1:2" ht="15.6" x14ac:dyDescent="0.3">
      <c r="A50" s="19">
        <v>1864</v>
      </c>
      <c r="B50" s="332"/>
    </row>
    <row r="51" spans="1:2" ht="15.6" x14ac:dyDescent="0.3">
      <c r="A51" s="19">
        <v>1865</v>
      </c>
      <c r="B51" s="332"/>
    </row>
    <row r="52" spans="1:2" ht="15.6" x14ac:dyDescent="0.3">
      <c r="A52" s="19">
        <v>1866</v>
      </c>
      <c r="B52" s="332"/>
    </row>
    <row r="53" spans="1:2" ht="15.6" x14ac:dyDescent="0.3">
      <c r="A53" s="19">
        <v>1867</v>
      </c>
      <c r="B53" s="332"/>
    </row>
    <row r="54" spans="1:2" ht="15.6" x14ac:dyDescent="0.3">
      <c r="A54" s="19">
        <v>1868</v>
      </c>
      <c r="B54" s="332"/>
    </row>
    <row r="55" spans="1:2" ht="15.6" x14ac:dyDescent="0.3">
      <c r="A55" s="19">
        <v>1869</v>
      </c>
      <c r="B55" s="332"/>
    </row>
    <row r="56" spans="1:2" ht="15.6" x14ac:dyDescent="0.3">
      <c r="A56" s="19">
        <v>1870</v>
      </c>
      <c r="B56" s="332"/>
    </row>
    <row r="57" spans="1:2" ht="15.6" x14ac:dyDescent="0.3">
      <c r="A57" s="19">
        <v>1871</v>
      </c>
      <c r="B57" s="332"/>
    </row>
    <row r="58" spans="1:2" ht="15.6" x14ac:dyDescent="0.3">
      <c r="A58" s="19">
        <v>1872</v>
      </c>
      <c r="B58" s="332"/>
    </row>
    <row r="59" spans="1:2" ht="15.6" x14ac:dyDescent="0.3">
      <c r="A59" s="19">
        <v>1873</v>
      </c>
      <c r="B59" s="332"/>
    </row>
    <row r="60" spans="1:2" ht="15.6" x14ac:dyDescent="0.3">
      <c r="A60" s="19">
        <v>1874</v>
      </c>
      <c r="B60" s="332"/>
    </row>
    <row r="61" spans="1:2" ht="15.6" x14ac:dyDescent="0.3">
      <c r="A61" s="19">
        <v>1875</v>
      </c>
      <c r="B61" s="332"/>
    </row>
    <row r="62" spans="1:2" ht="15.6" x14ac:dyDescent="0.3">
      <c r="A62" s="19">
        <v>1876</v>
      </c>
      <c r="B62" s="332"/>
    </row>
    <row r="63" spans="1:2" ht="15.6" x14ac:dyDescent="0.3">
      <c r="A63" s="19">
        <v>1877</v>
      </c>
      <c r="B63" s="332"/>
    </row>
    <row r="64" spans="1:2" ht="15.6" x14ac:dyDescent="0.3">
      <c r="A64" s="19">
        <v>1878</v>
      </c>
      <c r="B64" s="332"/>
    </row>
    <row r="65" spans="1:2" ht="15.6" x14ac:dyDescent="0.3">
      <c r="A65" s="19">
        <v>1879</v>
      </c>
      <c r="B65" s="332"/>
    </row>
    <row r="66" spans="1:2" ht="15.6" x14ac:dyDescent="0.3">
      <c r="A66" s="19">
        <v>1880</v>
      </c>
      <c r="B66" s="333">
        <v>7.0200133323669434</v>
      </c>
    </row>
    <row r="67" spans="1:2" ht="15.6" x14ac:dyDescent="0.3">
      <c r="A67" s="19">
        <v>1881</v>
      </c>
      <c r="B67" s="332"/>
    </row>
    <row r="68" spans="1:2" ht="15.6" x14ac:dyDescent="0.3">
      <c r="A68" s="19">
        <v>1882</v>
      </c>
      <c r="B68" s="332"/>
    </row>
    <row r="69" spans="1:2" ht="15.6" x14ac:dyDescent="0.3">
      <c r="A69" s="19">
        <v>1883</v>
      </c>
      <c r="B69" s="332"/>
    </row>
    <row r="70" spans="1:2" ht="15.6" x14ac:dyDescent="0.3">
      <c r="A70" s="19">
        <v>1884</v>
      </c>
      <c r="B70" s="332"/>
    </row>
    <row r="71" spans="1:2" ht="15.6" x14ac:dyDescent="0.3">
      <c r="A71" s="19">
        <v>1885</v>
      </c>
      <c r="B71" s="332"/>
    </row>
    <row r="72" spans="1:2" ht="15.6" x14ac:dyDescent="0.3">
      <c r="A72" s="19">
        <v>1886</v>
      </c>
      <c r="B72" s="332"/>
    </row>
    <row r="73" spans="1:2" ht="15.6" x14ac:dyDescent="0.3">
      <c r="A73" s="19">
        <v>1887</v>
      </c>
      <c r="B73" s="332"/>
    </row>
    <row r="74" spans="1:2" ht="15.6" x14ac:dyDescent="0.3">
      <c r="A74" s="19">
        <v>1888</v>
      </c>
      <c r="B74" s="332"/>
    </row>
    <row r="75" spans="1:2" ht="15.6" x14ac:dyDescent="0.3">
      <c r="A75" s="19">
        <v>1889</v>
      </c>
      <c r="B75" s="332"/>
    </row>
    <row r="76" spans="1:2" ht="15.6" x14ac:dyDescent="0.3">
      <c r="A76" s="19">
        <v>1890</v>
      </c>
      <c r="B76" s="332"/>
    </row>
    <row r="77" spans="1:2" ht="15.6" x14ac:dyDescent="0.3">
      <c r="A77" s="19">
        <v>1891</v>
      </c>
      <c r="B77" s="332"/>
    </row>
    <row r="78" spans="1:2" ht="15.6" x14ac:dyDescent="0.3">
      <c r="A78" s="19">
        <v>1892</v>
      </c>
      <c r="B78" s="332"/>
    </row>
    <row r="79" spans="1:2" ht="15.6" x14ac:dyDescent="0.3">
      <c r="A79" s="19">
        <v>1893</v>
      </c>
      <c r="B79" s="332"/>
    </row>
    <row r="80" spans="1:2" ht="15.6" x14ac:dyDescent="0.3">
      <c r="A80" s="19">
        <v>1894</v>
      </c>
      <c r="B80" s="332"/>
    </row>
    <row r="81" spans="1:2" ht="15.6" x14ac:dyDescent="0.3">
      <c r="A81" s="19">
        <v>1895</v>
      </c>
      <c r="B81" s="332"/>
    </row>
    <row r="82" spans="1:2" ht="15.6" x14ac:dyDescent="0.3">
      <c r="A82" s="19">
        <v>1896</v>
      </c>
      <c r="B82" s="332"/>
    </row>
    <row r="83" spans="1:2" ht="15.6" x14ac:dyDescent="0.3">
      <c r="A83" s="19">
        <v>1897</v>
      </c>
      <c r="B83" s="332"/>
    </row>
    <row r="84" spans="1:2" ht="15.6" x14ac:dyDescent="0.3">
      <c r="A84" s="19">
        <v>1898</v>
      </c>
      <c r="B84" s="332"/>
    </row>
    <row r="85" spans="1:2" ht="15.6" x14ac:dyDescent="0.3">
      <c r="A85" s="19">
        <v>1899</v>
      </c>
      <c r="B85" s="332"/>
    </row>
    <row r="86" spans="1:2" ht="15.6" x14ac:dyDescent="0.3">
      <c r="A86" s="19">
        <v>1900</v>
      </c>
      <c r="B86" s="332">
        <v>9.2877769470214844</v>
      </c>
    </row>
    <row r="87" spans="1:2" ht="15.6" x14ac:dyDescent="0.3">
      <c r="A87" s="19">
        <v>1901</v>
      </c>
      <c r="B87" s="332"/>
    </row>
    <row r="88" spans="1:2" ht="15.6" x14ac:dyDescent="0.3">
      <c r="A88" s="19">
        <v>1902</v>
      </c>
      <c r="B88" s="332"/>
    </row>
    <row r="89" spans="1:2" ht="15.6" x14ac:dyDescent="0.3">
      <c r="A89" s="19">
        <v>1903</v>
      </c>
      <c r="B89" s="332"/>
    </row>
    <row r="90" spans="1:2" ht="15.6" x14ac:dyDescent="0.3">
      <c r="A90" s="19">
        <v>1904</v>
      </c>
      <c r="B90" s="332"/>
    </row>
    <row r="91" spans="1:2" ht="15.6" x14ac:dyDescent="0.3">
      <c r="A91" s="19">
        <v>1905</v>
      </c>
      <c r="B91" s="332"/>
    </row>
    <row r="92" spans="1:2" ht="15.6" x14ac:dyDescent="0.3">
      <c r="A92" s="19">
        <v>1906</v>
      </c>
      <c r="B92" s="332"/>
    </row>
    <row r="93" spans="1:2" ht="15.6" x14ac:dyDescent="0.3">
      <c r="A93" s="19">
        <v>1907</v>
      </c>
      <c r="B93" s="332"/>
    </row>
    <row r="94" spans="1:2" ht="15.6" x14ac:dyDescent="0.3">
      <c r="A94" s="19">
        <v>1908</v>
      </c>
      <c r="B94" s="332"/>
    </row>
    <row r="95" spans="1:2" ht="15.6" x14ac:dyDescent="0.3">
      <c r="A95" s="19">
        <v>1909</v>
      </c>
      <c r="B95" s="332"/>
    </row>
    <row r="96" spans="1:2" ht="15.6" x14ac:dyDescent="0.3">
      <c r="A96" s="19">
        <v>1910</v>
      </c>
      <c r="B96" s="332">
        <v>10.22260570526123</v>
      </c>
    </row>
    <row r="97" spans="1:2" ht="15.6" x14ac:dyDescent="0.3">
      <c r="A97" s="19">
        <v>1911</v>
      </c>
      <c r="B97" s="332"/>
    </row>
    <row r="98" spans="1:2" ht="15.6" x14ac:dyDescent="0.3">
      <c r="A98" s="19">
        <v>1912</v>
      </c>
      <c r="B98" s="332"/>
    </row>
    <row r="99" spans="1:2" ht="15.6" x14ac:dyDescent="0.3">
      <c r="A99" s="19">
        <v>1913</v>
      </c>
      <c r="B99" s="332"/>
    </row>
    <row r="100" spans="1:2" ht="15.6" x14ac:dyDescent="0.3">
      <c r="A100" s="19">
        <v>1914</v>
      </c>
      <c r="B100" s="332"/>
    </row>
    <row r="101" spans="1:2" ht="15.6" x14ac:dyDescent="0.3">
      <c r="A101" s="19">
        <v>1915</v>
      </c>
      <c r="B101" s="332"/>
    </row>
    <row r="102" spans="1:2" ht="15.6" x14ac:dyDescent="0.3">
      <c r="A102" s="19">
        <v>1916</v>
      </c>
      <c r="B102" s="332"/>
    </row>
    <row r="103" spans="1:2" ht="15.6" x14ac:dyDescent="0.3">
      <c r="A103" s="19">
        <v>1917</v>
      </c>
      <c r="B103" s="332"/>
    </row>
    <row r="104" spans="1:2" ht="15.6" x14ac:dyDescent="0.3">
      <c r="A104" s="19">
        <v>1918</v>
      </c>
      <c r="B104" s="332"/>
    </row>
    <row r="105" spans="1:2" ht="15.6" x14ac:dyDescent="0.3">
      <c r="A105" s="19">
        <v>1919</v>
      </c>
      <c r="B105" s="332"/>
    </row>
    <row r="106" spans="1:2" ht="15.6" x14ac:dyDescent="0.3">
      <c r="A106" s="19">
        <v>1920</v>
      </c>
      <c r="B106" s="332">
        <v>10.457064628601074</v>
      </c>
    </row>
    <row r="107" spans="1:2" ht="15.6" x14ac:dyDescent="0.3">
      <c r="A107" s="19">
        <v>1921</v>
      </c>
      <c r="B107" s="332"/>
    </row>
    <row r="108" spans="1:2" ht="15.6" x14ac:dyDescent="0.3">
      <c r="A108" s="19">
        <v>1922</v>
      </c>
      <c r="B108" s="332"/>
    </row>
    <row r="109" spans="1:2" ht="15.6" x14ac:dyDescent="0.3">
      <c r="A109" s="19">
        <v>1923</v>
      </c>
      <c r="B109" s="332"/>
    </row>
    <row r="110" spans="1:2" ht="15.6" x14ac:dyDescent="0.3">
      <c r="A110" s="19">
        <v>1924</v>
      </c>
      <c r="B110" s="332"/>
    </row>
    <row r="111" spans="1:2" ht="15.6" x14ac:dyDescent="0.3">
      <c r="A111" s="19">
        <v>1925</v>
      </c>
      <c r="B111" s="332"/>
    </row>
    <row r="112" spans="1:2" ht="15.6" x14ac:dyDescent="0.3">
      <c r="A112" s="19">
        <v>1926</v>
      </c>
      <c r="B112" s="332"/>
    </row>
    <row r="113" spans="1:2" ht="15.6" x14ac:dyDescent="0.3">
      <c r="A113" s="19">
        <v>1927</v>
      </c>
      <c r="B113" s="332"/>
    </row>
    <row r="114" spans="1:2" ht="15.6" x14ac:dyDescent="0.3">
      <c r="A114" s="19">
        <v>1928</v>
      </c>
      <c r="B114" s="332"/>
    </row>
    <row r="115" spans="1:2" ht="15.6" x14ac:dyDescent="0.3">
      <c r="A115" s="19">
        <v>1929</v>
      </c>
      <c r="B115" s="332"/>
    </row>
    <row r="116" spans="1:2" ht="15.6" x14ac:dyDescent="0.3">
      <c r="A116" s="19">
        <v>1930</v>
      </c>
      <c r="B116" s="332">
        <v>10.412376403808594</v>
      </c>
    </row>
    <row r="117" spans="1:2" ht="15.6" x14ac:dyDescent="0.3">
      <c r="A117" s="19">
        <v>1931</v>
      </c>
      <c r="B117" s="332"/>
    </row>
    <row r="118" spans="1:2" ht="15.6" x14ac:dyDescent="0.3">
      <c r="A118" s="19">
        <v>1932</v>
      </c>
      <c r="B118" s="332"/>
    </row>
    <row r="119" spans="1:2" ht="15.6" x14ac:dyDescent="0.3">
      <c r="A119" s="19">
        <v>1933</v>
      </c>
      <c r="B119" s="332"/>
    </row>
    <row r="120" spans="1:2" ht="15.6" x14ac:dyDescent="0.3">
      <c r="A120" s="19">
        <v>1934</v>
      </c>
      <c r="B120" s="332"/>
    </row>
    <row r="121" spans="1:2" ht="15.6" x14ac:dyDescent="0.3">
      <c r="A121" s="19">
        <v>1935</v>
      </c>
      <c r="B121" s="332"/>
    </row>
    <row r="122" spans="1:2" ht="15.6" x14ac:dyDescent="0.3">
      <c r="A122" s="19">
        <v>1936</v>
      </c>
      <c r="B122" s="332"/>
    </row>
    <row r="123" spans="1:2" ht="15.6" x14ac:dyDescent="0.3">
      <c r="A123" s="19">
        <v>1937</v>
      </c>
      <c r="B123" s="332"/>
    </row>
    <row r="124" spans="1:2" ht="15.6" x14ac:dyDescent="0.3">
      <c r="A124" s="19">
        <v>1938</v>
      </c>
      <c r="B124" s="332"/>
    </row>
    <row r="125" spans="1:2" ht="15.6" x14ac:dyDescent="0.3">
      <c r="A125" s="19">
        <v>1939</v>
      </c>
      <c r="B125" s="332"/>
    </row>
    <row r="126" spans="1:2" ht="15.6" x14ac:dyDescent="0.3">
      <c r="A126" s="19">
        <v>1940</v>
      </c>
      <c r="B126" s="332">
        <v>12.05125617980957</v>
      </c>
    </row>
    <row r="127" spans="1:2" ht="15.6" x14ac:dyDescent="0.3">
      <c r="A127" s="19">
        <v>1941</v>
      </c>
      <c r="B127" s="332"/>
    </row>
    <row r="128" spans="1:2" ht="15.6" x14ac:dyDescent="0.3">
      <c r="A128" s="19">
        <v>1942</v>
      </c>
      <c r="B128" s="332"/>
    </row>
    <row r="129" spans="1:2" ht="15.6" x14ac:dyDescent="0.3">
      <c r="A129" s="19">
        <v>1943</v>
      </c>
      <c r="B129" s="332"/>
    </row>
    <row r="130" spans="1:2" ht="15.6" x14ac:dyDescent="0.3">
      <c r="A130" s="19">
        <v>1944</v>
      </c>
      <c r="B130" s="332"/>
    </row>
    <row r="131" spans="1:2" ht="15.6" x14ac:dyDescent="0.3">
      <c r="A131" s="19">
        <v>1945</v>
      </c>
      <c r="B131" s="332"/>
    </row>
    <row r="132" spans="1:2" ht="15.6" x14ac:dyDescent="0.3">
      <c r="A132" s="19">
        <v>1946</v>
      </c>
      <c r="B132" s="332"/>
    </row>
    <row r="133" spans="1:2" ht="15.6" x14ac:dyDescent="0.3">
      <c r="A133" s="19">
        <v>1947</v>
      </c>
      <c r="B133" s="332"/>
    </row>
    <row r="134" spans="1:2" ht="15.6" x14ac:dyDescent="0.3">
      <c r="A134" s="19">
        <v>1948</v>
      </c>
      <c r="B134" s="332"/>
    </row>
    <row r="135" spans="1:2" ht="15.6" x14ac:dyDescent="0.3">
      <c r="A135" s="19">
        <v>1949</v>
      </c>
      <c r="B135" s="332"/>
    </row>
    <row r="136" spans="1:2" ht="15.6" x14ac:dyDescent="0.3">
      <c r="A136" s="19">
        <v>1950</v>
      </c>
      <c r="B136" s="332">
        <v>15.625182151794434</v>
      </c>
    </row>
    <row r="137" spans="1:2" ht="15.6" x14ac:dyDescent="0.3">
      <c r="A137" s="19">
        <v>1951</v>
      </c>
      <c r="B137" s="332"/>
    </row>
    <row r="138" spans="1:2" ht="15.6" x14ac:dyDescent="0.3">
      <c r="A138" s="19">
        <v>1952</v>
      </c>
      <c r="B138" s="332"/>
    </row>
    <row r="139" spans="1:2" ht="15.6" x14ac:dyDescent="0.3">
      <c r="A139" s="19">
        <v>1953</v>
      </c>
      <c r="B139" s="332"/>
    </row>
    <row r="140" spans="1:2" ht="15.6" x14ac:dyDescent="0.3">
      <c r="A140" s="19">
        <v>1954</v>
      </c>
      <c r="B140" s="332"/>
    </row>
    <row r="141" spans="1:2" ht="15.6" x14ac:dyDescent="0.3">
      <c r="A141" s="19">
        <v>1955</v>
      </c>
      <c r="B141" s="332"/>
    </row>
    <row r="142" spans="1:2" ht="15.6" x14ac:dyDescent="0.3">
      <c r="A142" s="19">
        <v>1956</v>
      </c>
      <c r="B142" s="332"/>
    </row>
    <row r="143" spans="1:2" ht="15.6" x14ac:dyDescent="0.3">
      <c r="A143" s="19">
        <v>1957</v>
      </c>
      <c r="B143" s="332"/>
    </row>
    <row r="144" spans="1:2" ht="15.6" x14ac:dyDescent="0.3">
      <c r="A144" s="19">
        <v>1958</v>
      </c>
      <c r="B144" s="332"/>
    </row>
    <row r="145" spans="1:2" ht="15.6" x14ac:dyDescent="0.3">
      <c r="A145" s="19">
        <v>1959</v>
      </c>
      <c r="B145" s="332"/>
    </row>
    <row r="146" spans="1:2" ht="15.6" x14ac:dyDescent="0.3">
      <c r="A146" s="19">
        <v>1960</v>
      </c>
      <c r="B146" s="332">
        <v>16.11132287979126</v>
      </c>
    </row>
    <row r="147" spans="1:2" ht="15.6" x14ac:dyDescent="0.3">
      <c r="A147" s="19">
        <v>1961</v>
      </c>
      <c r="B147" s="332"/>
    </row>
    <row r="148" spans="1:2" ht="15.6" x14ac:dyDescent="0.3">
      <c r="A148" s="19">
        <v>1962</v>
      </c>
      <c r="B148" s="332"/>
    </row>
    <row r="149" spans="1:2" ht="15.6" x14ac:dyDescent="0.3">
      <c r="A149" s="19">
        <v>1963</v>
      </c>
      <c r="B149" s="332"/>
    </row>
    <row r="150" spans="1:2" ht="15.6" x14ac:dyDescent="0.3">
      <c r="A150" s="19">
        <v>1964</v>
      </c>
      <c r="B150" s="332"/>
    </row>
    <row r="151" spans="1:2" ht="15.6" x14ac:dyDescent="0.3">
      <c r="A151" s="19">
        <v>1965</v>
      </c>
      <c r="B151" s="332"/>
    </row>
    <row r="152" spans="1:2" ht="15.6" x14ac:dyDescent="0.3">
      <c r="A152" s="19">
        <v>1966</v>
      </c>
      <c r="B152" s="332"/>
    </row>
    <row r="153" spans="1:2" ht="15.6" x14ac:dyDescent="0.3">
      <c r="A153" s="19">
        <v>1967</v>
      </c>
      <c r="B153" s="332"/>
    </row>
    <row r="154" spans="1:2" ht="15.6" x14ac:dyDescent="0.3">
      <c r="A154" s="19">
        <v>1968</v>
      </c>
      <c r="B154" s="332"/>
    </row>
    <row r="155" spans="1:2" ht="15.6" x14ac:dyDescent="0.3">
      <c r="A155" s="19">
        <v>1969</v>
      </c>
      <c r="B155" s="332"/>
    </row>
    <row r="156" spans="1:2" ht="15.6" x14ac:dyDescent="0.3">
      <c r="A156" s="19">
        <v>1970</v>
      </c>
      <c r="B156" s="332">
        <v>16.597463607788086</v>
      </c>
    </row>
    <row r="157" spans="1:2" ht="15.6" x14ac:dyDescent="0.3">
      <c r="A157" s="19">
        <v>1971</v>
      </c>
      <c r="B157" s="332"/>
    </row>
    <row r="158" spans="1:2" ht="15.6" x14ac:dyDescent="0.3">
      <c r="A158" s="19">
        <v>1972</v>
      </c>
      <c r="B158" s="332"/>
    </row>
    <row r="159" spans="1:2" ht="15.6" x14ac:dyDescent="0.3">
      <c r="A159" s="19">
        <v>1973</v>
      </c>
      <c r="B159" s="332"/>
    </row>
    <row r="160" spans="1:2" ht="15.6" x14ac:dyDescent="0.3">
      <c r="A160" s="19">
        <v>1974</v>
      </c>
      <c r="B160" s="332"/>
    </row>
    <row r="161" spans="1:2" ht="15.6" x14ac:dyDescent="0.3">
      <c r="A161" s="19">
        <v>1975</v>
      </c>
      <c r="B161" s="332"/>
    </row>
    <row r="162" spans="1:2" ht="15.6" x14ac:dyDescent="0.3">
      <c r="A162" s="19">
        <v>1976</v>
      </c>
      <c r="B162" s="332"/>
    </row>
    <row r="163" spans="1:2" ht="15.6" x14ac:dyDescent="0.3">
      <c r="A163" s="19">
        <v>1977</v>
      </c>
      <c r="B163" s="332"/>
    </row>
    <row r="164" spans="1:2" ht="15.6" x14ac:dyDescent="0.3">
      <c r="A164" s="19">
        <v>1978</v>
      </c>
      <c r="B164" s="332"/>
    </row>
    <row r="165" spans="1:2" ht="15.6" x14ac:dyDescent="0.3">
      <c r="A165" s="19">
        <v>1979</v>
      </c>
      <c r="B165" s="332"/>
    </row>
    <row r="166" spans="1:2" ht="15.6" x14ac:dyDescent="0.3">
      <c r="A166" s="19">
        <v>1980</v>
      </c>
      <c r="B166" s="332">
        <v>17.996501922607422</v>
      </c>
    </row>
    <row r="167" spans="1:2" ht="15.6" x14ac:dyDescent="0.3">
      <c r="A167" s="19">
        <v>1981</v>
      </c>
      <c r="B167" s="332"/>
    </row>
    <row r="168" spans="1:2" ht="15.6" x14ac:dyDescent="0.3">
      <c r="A168" s="19">
        <v>1982</v>
      </c>
      <c r="B168" s="332"/>
    </row>
    <row r="169" spans="1:2" ht="15.6" x14ac:dyDescent="0.3">
      <c r="A169" s="19">
        <v>1983</v>
      </c>
      <c r="B169" s="332"/>
    </row>
    <row r="170" spans="1:2" ht="15.6" x14ac:dyDescent="0.3">
      <c r="A170" s="19">
        <v>1984</v>
      </c>
      <c r="B170" s="332"/>
    </row>
    <row r="171" spans="1:2" ht="15.6" x14ac:dyDescent="0.3">
      <c r="A171" s="19">
        <v>1985</v>
      </c>
      <c r="B171" s="332"/>
    </row>
    <row r="172" spans="1:2" ht="15.6" x14ac:dyDescent="0.3">
      <c r="A172" s="19">
        <v>1986</v>
      </c>
      <c r="B172" s="332"/>
    </row>
    <row r="173" spans="1:2" ht="15.6" x14ac:dyDescent="0.3">
      <c r="A173" s="19">
        <v>1987</v>
      </c>
      <c r="B173" s="332"/>
    </row>
    <row r="174" spans="1:2" ht="15.6" x14ac:dyDescent="0.3">
      <c r="A174" s="19">
        <v>1988</v>
      </c>
      <c r="B174" s="332"/>
    </row>
    <row r="175" spans="1:2" ht="15.6" x14ac:dyDescent="0.3">
      <c r="A175" s="19">
        <v>1989</v>
      </c>
      <c r="B175" s="332"/>
    </row>
    <row r="176" spans="1:2" ht="15.6" x14ac:dyDescent="0.3">
      <c r="A176" s="19">
        <v>1990</v>
      </c>
      <c r="B176" s="332">
        <v>17.936006546020508</v>
      </c>
    </row>
    <row r="177" spans="1:2" ht="15.6" x14ac:dyDescent="0.3">
      <c r="A177" s="19">
        <v>1991</v>
      </c>
      <c r="B177" s="332"/>
    </row>
    <row r="178" spans="1:2" ht="15.6" x14ac:dyDescent="0.3">
      <c r="A178" s="19">
        <v>1992</v>
      </c>
      <c r="B178" s="332"/>
    </row>
    <row r="179" spans="1:2" ht="15.6" x14ac:dyDescent="0.3">
      <c r="A179" s="19">
        <v>1993</v>
      </c>
      <c r="B179" s="332"/>
    </row>
    <row r="180" spans="1:2" ht="15.6" x14ac:dyDescent="0.3">
      <c r="A180" s="19">
        <v>1994</v>
      </c>
      <c r="B180" s="332"/>
    </row>
    <row r="181" spans="1:2" ht="15.6" x14ac:dyDescent="0.3">
      <c r="A181" s="19">
        <v>1995</v>
      </c>
      <c r="B181" s="332"/>
    </row>
    <row r="182" spans="1:2" ht="15.6" x14ac:dyDescent="0.3">
      <c r="A182" s="19">
        <v>1996</v>
      </c>
      <c r="B182" s="332"/>
    </row>
    <row r="183" spans="1:2" ht="15.6" x14ac:dyDescent="0.3">
      <c r="A183" s="19">
        <v>1997</v>
      </c>
      <c r="B183" s="332"/>
    </row>
    <row r="184" spans="1:2" ht="15.6" x14ac:dyDescent="0.3">
      <c r="A184" s="19">
        <v>1998</v>
      </c>
      <c r="B184" s="332"/>
    </row>
    <row r="185" spans="1:2" ht="15.6" x14ac:dyDescent="0.3">
      <c r="A185" s="19">
        <v>1999</v>
      </c>
      <c r="B185" s="332"/>
    </row>
    <row r="186" spans="1:2" ht="15.6" x14ac:dyDescent="0.3">
      <c r="A186" s="19">
        <v>2000</v>
      </c>
      <c r="B186" s="332">
        <v>15.080427169799805</v>
      </c>
    </row>
    <row r="187" spans="1:2" ht="15.6" x14ac:dyDescent="0.3">
      <c r="A187" s="19">
        <v>2001</v>
      </c>
      <c r="B187" s="332"/>
    </row>
    <row r="188" spans="1:2" ht="15.6" x14ac:dyDescent="0.3">
      <c r="A188" s="19">
        <v>2002</v>
      </c>
      <c r="B188" s="332"/>
    </row>
    <row r="189" spans="1:2" ht="15.6" x14ac:dyDescent="0.3">
      <c r="A189" s="19">
        <v>2003</v>
      </c>
      <c r="B189" s="332"/>
    </row>
    <row r="190" spans="1:2" ht="15.6" x14ac:dyDescent="0.3">
      <c r="A190" s="19">
        <v>2004</v>
      </c>
      <c r="B190" s="332"/>
    </row>
    <row r="191" spans="1:2" ht="15.6" x14ac:dyDescent="0.3">
      <c r="A191" s="19">
        <v>2005</v>
      </c>
      <c r="B191" s="332"/>
    </row>
    <row r="192" spans="1:2" ht="15.6" x14ac:dyDescent="0.3">
      <c r="A192" s="19">
        <v>2006</v>
      </c>
      <c r="B192" s="332"/>
    </row>
    <row r="193" spans="1:2" ht="15.6" x14ac:dyDescent="0.3">
      <c r="A193" s="19">
        <v>2007</v>
      </c>
      <c r="B193" s="332"/>
    </row>
    <row r="194" spans="1:2" ht="15.6" x14ac:dyDescent="0.3">
      <c r="A194" s="19">
        <v>2008</v>
      </c>
      <c r="B194" s="332"/>
    </row>
    <row r="195" spans="1:2" ht="15.6" x14ac:dyDescent="0.3">
      <c r="A195" s="19">
        <v>2009</v>
      </c>
      <c r="B195" s="332"/>
    </row>
    <row r="196" spans="1:2" ht="15.6" x14ac:dyDescent="0.3">
      <c r="A196" s="19">
        <v>2010</v>
      </c>
      <c r="B196" s="332">
        <v>10.041045188903809</v>
      </c>
    </row>
    <row r="197" spans="1:2" ht="15.6" x14ac:dyDescent="0.3">
      <c r="A197" s="19">
        <v>2011</v>
      </c>
      <c r="B197" s="332"/>
    </row>
    <row r="198" spans="1:2" ht="15.6" x14ac:dyDescent="0.3">
      <c r="A198" s="19">
        <v>2012</v>
      </c>
      <c r="B198" s="332"/>
    </row>
    <row r="199" spans="1:2" ht="15.6" x14ac:dyDescent="0.3">
      <c r="A199" s="19">
        <v>2013</v>
      </c>
      <c r="B199" s="332"/>
    </row>
    <row r="200" spans="1:2" ht="15.6" x14ac:dyDescent="0.3">
      <c r="A200" s="19">
        <v>2014</v>
      </c>
      <c r="B200" s="332"/>
    </row>
    <row r="201" spans="1:2" ht="15.6" x14ac:dyDescent="0.3">
      <c r="A201" s="19">
        <v>2015</v>
      </c>
      <c r="B201" s="332"/>
    </row>
    <row r="202" spans="1:2" ht="15.6" x14ac:dyDescent="0.3">
      <c r="A202" s="19">
        <v>2016</v>
      </c>
      <c r="B202" s="332"/>
    </row>
    <row r="203" spans="1:2" ht="15.6" x14ac:dyDescent="0.3">
      <c r="A203" s="19">
        <v>2017</v>
      </c>
      <c r="B203" s="332"/>
    </row>
    <row r="204" spans="1:2" ht="15.6" x14ac:dyDescent="0.3">
      <c r="A204" s="19">
        <v>2018</v>
      </c>
      <c r="B204" s="332"/>
    </row>
    <row r="205" spans="1:2" ht="15.6" x14ac:dyDescent="0.3">
      <c r="A205" s="19">
        <v>2019</v>
      </c>
      <c r="B205" s="332"/>
    </row>
    <row r="206" spans="1:2" ht="15.6" x14ac:dyDescent="0.3">
      <c r="A206" s="19">
        <v>2020</v>
      </c>
      <c r="B206" s="332">
        <v>8.7253904342651367</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pane xSplit="1" ySplit="5" topLeftCell="B6" activePane="bottomRight" state="frozen"/>
      <selection activeCell="G4" sqref="G4:L4"/>
      <selection pane="topRight" activeCell="G4" sqref="G4:L4"/>
      <selection pane="bottomLeft" activeCell="G4" sqref="G4:L4"/>
      <selection pane="bottomRight"/>
    </sheetView>
  </sheetViews>
  <sheetFormatPr baseColWidth="10" defaultRowHeight="14.4" x14ac:dyDescent="0.3"/>
  <cols>
    <col min="1" max="1" width="17" customWidth="1"/>
    <col min="2" max="4" width="12.77734375" customWidth="1"/>
  </cols>
  <sheetData>
    <row r="1" spans="1:5" ht="15.6" x14ac:dyDescent="0.3">
      <c r="A1" s="2" t="s">
        <v>266</v>
      </c>
    </row>
    <row r="2" spans="1:5" ht="15.6" x14ac:dyDescent="0.3">
      <c r="A2" s="19" t="s">
        <v>284</v>
      </c>
    </row>
    <row r="4" spans="1:5" ht="15" thickBot="1" x14ac:dyDescent="0.35"/>
    <row r="5" spans="1:5" ht="78" customHeight="1" thickTop="1" thickBot="1" x14ac:dyDescent="0.35">
      <c r="A5" s="281" t="s">
        <v>265</v>
      </c>
      <c r="B5" s="280" t="s">
        <v>264</v>
      </c>
      <c r="C5" s="280" t="s">
        <v>263</v>
      </c>
      <c r="D5" s="280" t="s">
        <v>262</v>
      </c>
      <c r="E5" s="280" t="s">
        <v>261</v>
      </c>
    </row>
    <row r="6" spans="1:5" ht="16.8" thickTop="1" thickBot="1" x14ac:dyDescent="0.35">
      <c r="A6" s="279" t="s">
        <v>260</v>
      </c>
      <c r="B6" s="278">
        <f>0.225+0.08</f>
        <v>0.30499999999999999</v>
      </c>
      <c r="C6" s="278">
        <v>1.6E-2</v>
      </c>
      <c r="D6" s="278">
        <v>0.156</v>
      </c>
      <c r="E6" s="278">
        <v>5.8999999999999997E-2</v>
      </c>
    </row>
    <row r="7" spans="1:5" ht="16.8" thickTop="1" thickBot="1" x14ac:dyDescent="0.35">
      <c r="A7" s="279" t="s">
        <v>259</v>
      </c>
      <c r="B7" s="278">
        <f>0.25+0.1</f>
        <v>0.35</v>
      </c>
      <c r="C7" s="278">
        <v>1.0999999999999999E-2</v>
      </c>
      <c r="D7" s="278">
        <v>0.151</v>
      </c>
      <c r="E7" s="278">
        <v>5.2999999999999999E-2</v>
      </c>
    </row>
    <row r="8" spans="1:5" ht="16.8" thickTop="1" thickBot="1" x14ac:dyDescent="0.35">
      <c r="A8" s="279" t="s">
        <v>258</v>
      </c>
      <c r="B8" s="278">
        <f>0.284+0.1</f>
        <v>0.38400000000000001</v>
      </c>
      <c r="C8" s="278">
        <v>6.0000000000000001E-3</v>
      </c>
      <c r="D8" s="278">
        <v>0.13700000000000001</v>
      </c>
      <c r="E8" s="278">
        <v>3.9E-2</v>
      </c>
    </row>
    <row r="9" spans="1:5" ht="16.8" thickTop="1" thickBot="1" x14ac:dyDescent="0.35">
      <c r="A9" s="279" t="s">
        <v>257</v>
      </c>
      <c r="B9" s="278">
        <f>0.31+0.095</f>
        <v>0.40500000000000003</v>
      </c>
      <c r="C9" s="278">
        <v>4.0000000000000001E-3</v>
      </c>
      <c r="D9" s="278">
        <v>0.14899999999999999</v>
      </c>
      <c r="E9" s="278">
        <v>3.4000000000000002E-2</v>
      </c>
    </row>
    <row r="10" spans="1:5" ht="16.8" thickTop="1" thickBot="1" x14ac:dyDescent="0.35">
      <c r="A10" s="279" t="s">
        <v>285</v>
      </c>
      <c r="B10" s="278">
        <f>B9</f>
        <v>0.40500000000000003</v>
      </c>
      <c r="C10" s="278">
        <v>3.0000000000000001E-3</v>
      </c>
      <c r="D10" s="278">
        <v>0.14499999999999999</v>
      </c>
      <c r="E10" s="278">
        <v>2.8000000000000001E-2</v>
      </c>
    </row>
    <row r="11" spans="1:5" ht="16.2" thickTop="1" x14ac:dyDescent="0.3">
      <c r="B11" s="40"/>
      <c r="C11" s="40"/>
      <c r="D11" s="40"/>
      <c r="E11" s="42"/>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pane xSplit="1" ySplit="5" topLeftCell="B6" activePane="bottomRight" state="frozen"/>
      <selection activeCell="K4" sqref="K4:K43"/>
      <selection pane="topRight" activeCell="K4" sqref="K4:K43"/>
      <selection pane="bottomLeft" activeCell="K4" sqref="K4:K43"/>
      <selection pane="bottomRight" activeCell="A2" sqref="A2"/>
    </sheetView>
  </sheetViews>
  <sheetFormatPr baseColWidth="10" defaultRowHeight="15.6" x14ac:dyDescent="0.3"/>
  <cols>
    <col min="1" max="1" width="45" style="301" customWidth="1"/>
    <col min="2" max="16384" width="11.5546875" style="301"/>
  </cols>
  <sheetData>
    <row r="1" spans="1:14" x14ac:dyDescent="0.3">
      <c r="A1" s="306" t="s">
        <v>299</v>
      </c>
    </row>
    <row r="2" spans="1:14" x14ac:dyDescent="0.3">
      <c r="A2" s="19" t="s">
        <v>300</v>
      </c>
      <c r="M2" s="302"/>
      <c r="N2" s="302"/>
    </row>
    <row r="3" spans="1:14" x14ac:dyDescent="0.3">
      <c r="A3" s="19"/>
      <c r="M3" s="302"/>
      <c r="N3" s="302"/>
    </row>
    <row r="4" spans="1:14" x14ac:dyDescent="0.3">
      <c r="A4" s="19"/>
      <c r="M4" s="302"/>
      <c r="N4" s="302"/>
    </row>
    <row r="5" spans="1:14" x14ac:dyDescent="0.3">
      <c r="A5" s="307" t="s">
        <v>256</v>
      </c>
      <c r="B5" s="303" t="s">
        <v>291</v>
      </c>
      <c r="C5" s="303" t="s">
        <v>290</v>
      </c>
      <c r="D5" s="303" t="s">
        <v>289</v>
      </c>
      <c r="E5" s="303" t="s">
        <v>288</v>
      </c>
      <c r="F5" s="305" t="s">
        <v>298</v>
      </c>
      <c r="G5" s="304" t="s">
        <v>297</v>
      </c>
      <c r="H5" s="304" t="s">
        <v>296</v>
      </c>
      <c r="I5" s="304" t="s">
        <v>295</v>
      </c>
      <c r="J5" s="304" t="s">
        <v>294</v>
      </c>
      <c r="K5" s="304" t="s">
        <v>293</v>
      </c>
      <c r="L5" s="304" t="s">
        <v>292</v>
      </c>
      <c r="M5" s="302"/>
      <c r="N5" s="302"/>
    </row>
    <row r="6" spans="1:14" x14ac:dyDescent="0.3">
      <c r="A6" s="72" t="s">
        <v>301</v>
      </c>
      <c r="B6" s="308">
        <v>4.7030819773178634E-2</v>
      </c>
      <c r="C6" s="308">
        <v>7.1523325550081493E-2</v>
      </c>
      <c r="D6" s="308">
        <v>7.6236417219160524E-2</v>
      </c>
      <c r="E6" s="308">
        <v>4.2103837904066549E-2</v>
      </c>
      <c r="F6" s="308">
        <v>2.3733034643531714E-2</v>
      </c>
      <c r="G6" s="308">
        <v>5.5694947623183499E-2</v>
      </c>
      <c r="H6" s="308">
        <v>3.8973838362440831E-2</v>
      </c>
      <c r="I6" s="308">
        <v>3.6791357323171174E-2</v>
      </c>
      <c r="J6" s="308">
        <v>2.6934955936446684E-2</v>
      </c>
      <c r="K6" s="308">
        <v>3.9398369382148662E-2</v>
      </c>
      <c r="L6" s="308">
        <v>4.4430280098765984E-2</v>
      </c>
      <c r="M6" s="302"/>
      <c r="N6" s="302"/>
    </row>
    <row r="7" spans="1:14" x14ac:dyDescent="0.3">
      <c r="A7" s="309" t="s">
        <v>302</v>
      </c>
      <c r="B7" s="308">
        <v>2.6548431720620387E-2</v>
      </c>
      <c r="C7" s="308">
        <v>4.0027562368520959E-2</v>
      </c>
      <c r="D7" s="308">
        <v>1.9116625477949262E-2</v>
      </c>
      <c r="E7" s="308">
        <v>2.181522553746023E-2</v>
      </c>
      <c r="F7" s="308">
        <v>1.3310295229657629E-2</v>
      </c>
      <c r="G7" s="308">
        <v>2.9981589551568634E-2</v>
      </c>
      <c r="H7" s="308">
        <v>3.8159922740589179E-2</v>
      </c>
      <c r="I7" s="308">
        <v>3.3950409161343745E-2</v>
      </c>
      <c r="J7" s="308">
        <v>2.3159405685480226E-2</v>
      </c>
      <c r="K7" s="308">
        <v>3.464642300738114E-2</v>
      </c>
      <c r="L7" s="308">
        <v>4.0123125756565741E-3</v>
      </c>
      <c r="M7" s="302"/>
      <c r="N7" s="302"/>
    </row>
  </sheetData>
  <pageMargins left="0.75" right="0.75" top="1" bottom="1" header="0.5" footer="0.5"/>
  <pageSetup paperSize="9" orientation="portrait" horizontalDpi="4294967292" verticalDpi="4294967292"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sheetViews>
  <sheetFormatPr baseColWidth="10" defaultColWidth="11.44140625" defaultRowHeight="14.4" x14ac:dyDescent="0.3"/>
  <cols>
    <col min="1" max="7" width="19.44140625" style="291" customWidth="1"/>
    <col min="8" max="16384" width="11.44140625" style="290"/>
  </cols>
  <sheetData>
    <row r="1" spans="1:8" ht="15.6" x14ac:dyDescent="0.3">
      <c r="A1" s="298" t="s">
        <v>305</v>
      </c>
      <c r="B1" s="292"/>
      <c r="C1" s="292"/>
      <c r="D1" s="292"/>
      <c r="E1" s="292"/>
      <c r="F1" s="292"/>
      <c r="G1" s="292"/>
    </row>
    <row r="2" spans="1:8" ht="15.6" x14ac:dyDescent="0.3">
      <c r="A2" s="19" t="s">
        <v>303</v>
      </c>
      <c r="B2" s="292"/>
      <c r="C2" s="292"/>
      <c r="D2" s="292"/>
      <c r="E2" s="292"/>
      <c r="F2" s="292"/>
      <c r="G2" s="292"/>
    </row>
    <row r="3" spans="1:8" ht="15.6" x14ac:dyDescent="0.3">
      <c r="A3" s="297"/>
      <c r="B3" s="297" t="s">
        <v>274</v>
      </c>
      <c r="C3" s="297" t="s">
        <v>243</v>
      </c>
      <c r="D3" s="297" t="s">
        <v>29</v>
      </c>
      <c r="E3" s="297" t="s">
        <v>137</v>
      </c>
      <c r="F3" s="297" t="s">
        <v>143</v>
      </c>
      <c r="G3" s="297" t="s">
        <v>136</v>
      </c>
    </row>
    <row r="4" spans="1:8" ht="15.6" x14ac:dyDescent="0.3">
      <c r="A4" s="292">
        <v>1978</v>
      </c>
      <c r="B4" s="296">
        <v>0.69167331662905795</v>
      </c>
      <c r="C4" s="295">
        <v>0.13414190000000001</v>
      </c>
      <c r="D4" s="295">
        <v>0.15351619999999999</v>
      </c>
      <c r="E4" s="295">
        <v>0.25941110000000001</v>
      </c>
      <c r="F4" s="295">
        <v>0.18442119999999998</v>
      </c>
      <c r="G4" s="295">
        <v>0.28219559999999999</v>
      </c>
      <c r="H4" s="294">
        <v>0</v>
      </c>
    </row>
    <row r="5" spans="1:8" ht="15.6" x14ac:dyDescent="0.3">
      <c r="A5" s="292">
        <v>1979</v>
      </c>
      <c r="B5" s="295">
        <v>0.68491100000000005</v>
      </c>
      <c r="C5" s="295">
        <v>0.14115629999999998</v>
      </c>
      <c r="D5" s="295">
        <v>0.1591302</v>
      </c>
      <c r="E5" s="295">
        <v>0.26731529999999998</v>
      </c>
      <c r="F5" s="295">
        <v>0.1775301</v>
      </c>
      <c r="G5" s="295">
        <v>0.27966840000000004</v>
      </c>
      <c r="H5" s="294">
        <v>0</v>
      </c>
    </row>
    <row r="6" spans="1:8" ht="15.6" x14ac:dyDescent="0.3">
      <c r="A6" s="292">
        <v>1980</v>
      </c>
      <c r="B6" s="295">
        <v>0.66872569999999998</v>
      </c>
      <c r="C6" s="295">
        <v>0.15444720000000001</v>
      </c>
      <c r="D6" s="295">
        <v>0.17075460000000001</v>
      </c>
      <c r="E6" s="295">
        <v>0.27896569999999998</v>
      </c>
      <c r="F6" s="295">
        <v>0.1749617</v>
      </c>
      <c r="G6" s="295">
        <v>0.2779469</v>
      </c>
      <c r="H6" s="294">
        <v>0</v>
      </c>
    </row>
    <row r="7" spans="1:8" ht="15.6" x14ac:dyDescent="0.3">
      <c r="A7" s="292">
        <v>1981</v>
      </c>
      <c r="B7" s="295">
        <v>0.65619820000000006</v>
      </c>
      <c r="C7" s="295">
        <v>0.1599216</v>
      </c>
      <c r="D7" s="295">
        <v>0.17645520000000001</v>
      </c>
      <c r="E7" s="295">
        <v>0.28273360000000003</v>
      </c>
      <c r="F7" s="295">
        <v>0.17070489999999999</v>
      </c>
      <c r="G7" s="295">
        <v>0.26931640000000001</v>
      </c>
      <c r="H7" s="294">
        <v>0</v>
      </c>
    </row>
    <row r="8" spans="1:8" ht="15.6" x14ac:dyDescent="0.3">
      <c r="A8" s="292">
        <v>1982</v>
      </c>
      <c r="B8" s="295">
        <v>0.62182609999999994</v>
      </c>
      <c r="C8" s="295">
        <v>0.15417610000000001</v>
      </c>
      <c r="D8" s="295">
        <v>0.17615510000000001</v>
      </c>
      <c r="E8" s="295">
        <v>0.26912930000000002</v>
      </c>
      <c r="F8" s="295">
        <v>0.1633136</v>
      </c>
      <c r="G8" s="295">
        <v>0.25346229999999997</v>
      </c>
      <c r="H8" s="294">
        <v>0</v>
      </c>
    </row>
    <row r="9" spans="1:8" ht="15.6" x14ac:dyDescent="0.3">
      <c r="A9" s="292">
        <v>1983</v>
      </c>
      <c r="B9" s="295">
        <v>0.59036820000000001</v>
      </c>
      <c r="C9" s="295">
        <v>0.1410419</v>
      </c>
      <c r="D9" s="295">
        <v>0.17438310000000001</v>
      </c>
      <c r="E9" s="295">
        <v>0.24903110000000001</v>
      </c>
      <c r="F9" s="295">
        <v>0.1541344</v>
      </c>
      <c r="G9" s="295">
        <v>0.23907029999999999</v>
      </c>
      <c r="H9" s="294">
        <v>0</v>
      </c>
    </row>
    <row r="10" spans="1:8" ht="15.6" x14ac:dyDescent="0.3">
      <c r="A10" s="292">
        <v>1984</v>
      </c>
      <c r="B10" s="295">
        <v>0.57974649999999994</v>
      </c>
      <c r="C10" s="295">
        <v>0.126613</v>
      </c>
      <c r="D10" s="295">
        <v>0.17109929999999998</v>
      </c>
      <c r="E10" s="295">
        <v>0.23306740000000001</v>
      </c>
      <c r="F10" s="295">
        <v>0.1460957</v>
      </c>
      <c r="G10" s="295">
        <v>0.2289388</v>
      </c>
      <c r="H10" s="294">
        <v>0</v>
      </c>
    </row>
    <row r="11" spans="1:8" ht="15.6" x14ac:dyDescent="0.3">
      <c r="A11" s="292">
        <v>1985</v>
      </c>
      <c r="B11" s="295">
        <v>0.56805590000000006</v>
      </c>
      <c r="C11" s="295">
        <v>0.1125013</v>
      </c>
      <c r="D11" s="295">
        <v>0.16537759999999999</v>
      </c>
      <c r="E11" s="295">
        <v>0.22401389999999999</v>
      </c>
      <c r="F11" s="295">
        <v>0.1400903</v>
      </c>
      <c r="G11" s="295">
        <v>0.21939150000000002</v>
      </c>
      <c r="H11" s="294">
        <v>0</v>
      </c>
    </row>
    <row r="12" spans="1:8" ht="15.6" x14ac:dyDescent="0.3">
      <c r="A12" s="292">
        <v>1986</v>
      </c>
      <c r="B12" s="295">
        <v>0.56363359999999996</v>
      </c>
      <c r="C12" s="295">
        <v>9.9119470000000001E-2</v>
      </c>
      <c r="D12" s="295">
        <v>0.15443460000000001</v>
      </c>
      <c r="E12" s="295">
        <v>0.20898309999999998</v>
      </c>
      <c r="F12" s="295">
        <v>0.12975820000000002</v>
      </c>
      <c r="G12" s="295">
        <v>0.21137329999999999</v>
      </c>
      <c r="H12" s="294">
        <v>0</v>
      </c>
    </row>
    <row r="13" spans="1:8" ht="15.6" x14ac:dyDescent="0.3">
      <c r="A13" s="292">
        <v>1987</v>
      </c>
      <c r="B13" s="295">
        <v>0.55836770000000002</v>
      </c>
      <c r="C13" s="295">
        <v>9.0742229999999993E-2</v>
      </c>
      <c r="D13" s="295">
        <v>0.1486874</v>
      </c>
      <c r="E13" s="295">
        <v>0.1918861</v>
      </c>
      <c r="F13" s="295">
        <v>0.1262711</v>
      </c>
      <c r="G13" s="295">
        <v>0.20535309999999998</v>
      </c>
      <c r="H13" s="294">
        <v>0</v>
      </c>
    </row>
    <row r="14" spans="1:8" ht="15.6" x14ac:dyDescent="0.3">
      <c r="A14" s="292">
        <v>1988</v>
      </c>
      <c r="B14" s="295">
        <v>0.55413840000000003</v>
      </c>
      <c r="C14" s="295">
        <v>8.362617E-2</v>
      </c>
      <c r="D14" s="295">
        <v>0.1457476</v>
      </c>
      <c r="E14" s="295">
        <v>0.18575</v>
      </c>
      <c r="F14" s="295">
        <v>0.13170190000000001</v>
      </c>
      <c r="G14" s="295">
        <v>0.19919720000000002</v>
      </c>
      <c r="H14" s="294">
        <v>0</v>
      </c>
    </row>
    <row r="15" spans="1:8" ht="15.6" x14ac:dyDescent="0.3">
      <c r="A15" s="292">
        <v>1989</v>
      </c>
      <c r="B15" s="295">
        <v>0.55630180000000007</v>
      </c>
      <c r="C15" s="295">
        <v>7.6287450000000007E-2</v>
      </c>
      <c r="D15" s="295">
        <v>0.1394773</v>
      </c>
      <c r="E15" s="295">
        <v>0.17624099999999998</v>
      </c>
      <c r="F15" s="295">
        <v>0.1398905</v>
      </c>
      <c r="G15" s="295">
        <v>0.1969033</v>
      </c>
      <c r="H15" s="294">
        <v>0</v>
      </c>
    </row>
    <row r="16" spans="1:8" ht="15.6" x14ac:dyDescent="0.3">
      <c r="A16" s="292">
        <v>1990</v>
      </c>
      <c r="B16" s="295">
        <v>0.55425730000000006</v>
      </c>
      <c r="C16" s="295">
        <v>7.1083010000000002E-2</v>
      </c>
      <c r="D16" s="295">
        <v>0.13656689999999999</v>
      </c>
      <c r="E16" s="295">
        <v>0.15925409999999998</v>
      </c>
      <c r="F16" s="295">
        <v>0.149454</v>
      </c>
      <c r="G16" s="295">
        <v>0.2005883</v>
      </c>
      <c r="H16" s="294">
        <v>0</v>
      </c>
    </row>
    <row r="17" spans="1:8" ht="15.6" x14ac:dyDescent="0.3">
      <c r="A17" s="292">
        <v>1991</v>
      </c>
      <c r="B17" s="295">
        <v>0.55419949999999996</v>
      </c>
      <c r="C17" s="295">
        <v>6.301103000000001E-2</v>
      </c>
      <c r="D17" s="295">
        <v>0.13506959999999998</v>
      </c>
      <c r="E17" s="295">
        <v>0.14070489999999999</v>
      </c>
      <c r="F17" s="295">
        <v>0.15782119999999999</v>
      </c>
      <c r="G17" s="295">
        <v>0.1989351</v>
      </c>
      <c r="H17" s="294">
        <v>0</v>
      </c>
    </row>
    <row r="18" spans="1:8" ht="15.6" x14ac:dyDescent="0.3">
      <c r="A18" s="292">
        <v>1992</v>
      </c>
      <c r="B18" s="295">
        <v>0.54381380000000001</v>
      </c>
      <c r="C18" s="295">
        <v>4.7777029999999998E-2</v>
      </c>
      <c r="D18" s="295">
        <v>0.13102249999999999</v>
      </c>
      <c r="E18" s="295">
        <v>0.116065</v>
      </c>
      <c r="F18" s="295">
        <v>0.1640885</v>
      </c>
      <c r="G18" s="295">
        <v>0.18685949999999998</v>
      </c>
      <c r="H18" s="294">
        <v>0</v>
      </c>
    </row>
    <row r="19" spans="1:8" ht="15.6" x14ac:dyDescent="0.3">
      <c r="A19" s="292">
        <v>1993</v>
      </c>
      <c r="B19" s="295">
        <v>0.52989540000000002</v>
      </c>
      <c r="C19" s="295">
        <v>3.3352300000000001E-2</v>
      </c>
      <c r="D19" s="295">
        <v>0.1173752</v>
      </c>
      <c r="E19" s="295">
        <v>8.7145810000000004E-2</v>
      </c>
      <c r="F19" s="295">
        <v>0.16658650000000003</v>
      </c>
      <c r="G19" s="295">
        <v>0.1723518</v>
      </c>
      <c r="H19" s="294">
        <v>0</v>
      </c>
    </row>
    <row r="20" spans="1:8" ht="15.6" x14ac:dyDescent="0.3">
      <c r="A20" s="292">
        <v>1994</v>
      </c>
      <c r="B20" s="295">
        <v>0.51652779999999998</v>
      </c>
      <c r="C20" s="295">
        <v>2.698219E-2</v>
      </c>
      <c r="D20" s="295">
        <v>0.10533670000000001</v>
      </c>
      <c r="E20" s="295">
        <v>7.6079739999999993E-2</v>
      </c>
      <c r="F20" s="295">
        <v>0.16718699999999997</v>
      </c>
      <c r="G20" s="295">
        <v>0.16398370000000001</v>
      </c>
      <c r="H20" s="294">
        <v>0</v>
      </c>
    </row>
    <row r="21" spans="1:8" ht="15.6" x14ac:dyDescent="0.3">
      <c r="A21" s="292">
        <v>1995</v>
      </c>
      <c r="B21" s="295">
        <v>0.49937300000000001</v>
      </c>
      <c r="C21" s="295">
        <v>2.6440730000000003E-2</v>
      </c>
      <c r="D21" s="295">
        <v>9.719042E-2</v>
      </c>
      <c r="E21" s="295">
        <v>6.6375240000000002E-2</v>
      </c>
      <c r="F21" s="295">
        <v>0.16712589999999999</v>
      </c>
      <c r="G21" s="295">
        <v>0.14657600000000001</v>
      </c>
      <c r="H21" s="294">
        <v>0</v>
      </c>
    </row>
    <row r="22" spans="1:8" ht="15.6" x14ac:dyDescent="0.3">
      <c r="A22" s="292">
        <v>1996</v>
      </c>
      <c r="B22" s="295">
        <v>0.48298769999999996</v>
      </c>
      <c r="C22" s="295">
        <v>3.204303E-2</v>
      </c>
      <c r="D22" s="295">
        <v>8.2431110000000002E-2</v>
      </c>
      <c r="E22" s="295">
        <v>5.2988510000000003E-2</v>
      </c>
      <c r="F22" s="295">
        <v>0.16435159999999999</v>
      </c>
      <c r="G22" s="295">
        <v>0.12404680000000001</v>
      </c>
      <c r="H22" s="294">
        <v>0</v>
      </c>
    </row>
    <row r="23" spans="1:8" ht="15.6" x14ac:dyDescent="0.3">
      <c r="A23" s="292">
        <v>1997</v>
      </c>
      <c r="B23" s="295">
        <v>0.46160420000000002</v>
      </c>
      <c r="C23" s="295">
        <v>4.2364689999999997E-2</v>
      </c>
      <c r="D23" s="295">
        <v>7.1862269999999992E-2</v>
      </c>
      <c r="E23" s="295">
        <v>4.734257E-2</v>
      </c>
      <c r="F23" s="295">
        <v>0.15796640000000001</v>
      </c>
      <c r="G23" s="295">
        <v>0.11383689999999999</v>
      </c>
      <c r="H23" s="294">
        <v>0</v>
      </c>
    </row>
    <row r="24" spans="1:8" ht="15.6" x14ac:dyDescent="0.3">
      <c r="A24" s="292">
        <v>1998</v>
      </c>
      <c r="B24" s="295">
        <v>0.4425212</v>
      </c>
      <c r="C24" s="295">
        <v>5.2506760000000006E-2</v>
      </c>
      <c r="D24" s="295">
        <v>6.5302119999999991E-2</v>
      </c>
      <c r="E24" s="295">
        <v>4.1678300000000001E-2</v>
      </c>
      <c r="F24" s="295">
        <v>0.14986730000000001</v>
      </c>
      <c r="G24" s="295">
        <v>0.10314809999999999</v>
      </c>
      <c r="H24" s="294">
        <v>0</v>
      </c>
    </row>
    <row r="25" spans="1:8" ht="15.6" x14ac:dyDescent="0.3">
      <c r="A25" s="292">
        <v>1999</v>
      </c>
      <c r="B25" s="295">
        <v>0.42769869999999999</v>
      </c>
      <c r="C25" s="295">
        <v>6.2652440000000004E-2</v>
      </c>
      <c r="D25" s="295">
        <v>7.3213529999999999E-2</v>
      </c>
      <c r="E25" s="295">
        <v>4.0761190000000003E-2</v>
      </c>
      <c r="F25" s="295">
        <v>0.14152219999999999</v>
      </c>
      <c r="G25" s="295">
        <v>9.4562380000000001E-2</v>
      </c>
      <c r="H25" s="294">
        <v>0</v>
      </c>
    </row>
    <row r="26" spans="1:8" ht="15.6" x14ac:dyDescent="0.3">
      <c r="A26" s="292">
        <v>2000</v>
      </c>
      <c r="B26" s="295">
        <v>0.41395899999999997</v>
      </c>
      <c r="C26" s="295">
        <v>7.2765579999999996E-2</v>
      </c>
      <c r="D26" s="295">
        <v>8.1379990000000013E-2</v>
      </c>
      <c r="E26" s="295">
        <v>4.4571959999999994E-2</v>
      </c>
      <c r="F26" s="295">
        <v>0.1337526</v>
      </c>
      <c r="G26" s="295">
        <v>9.3443660000000012E-2</v>
      </c>
      <c r="H26" s="294">
        <v>0</v>
      </c>
    </row>
    <row r="27" spans="1:8" ht="15.6" x14ac:dyDescent="0.3">
      <c r="A27" s="292">
        <v>2001</v>
      </c>
      <c r="B27" s="295">
        <v>0.39949979999999996</v>
      </c>
      <c r="C27" s="295">
        <v>8.099242999999999E-2</v>
      </c>
      <c r="D27" s="295">
        <v>7.9067990000000005E-2</v>
      </c>
      <c r="E27" s="295">
        <v>5.4380100000000001E-2</v>
      </c>
      <c r="F27" s="295">
        <v>0.12613849999999999</v>
      </c>
      <c r="G27" s="295">
        <v>8.8752929999999994E-2</v>
      </c>
      <c r="H27" s="294">
        <v>0</v>
      </c>
    </row>
    <row r="28" spans="1:8" ht="15.6" x14ac:dyDescent="0.3">
      <c r="A28" s="292">
        <v>2002</v>
      </c>
      <c r="B28" s="295">
        <v>0.36686560000000001</v>
      </c>
      <c r="C28" s="295">
        <v>8.2482399999999997E-2</v>
      </c>
      <c r="D28" s="295">
        <v>7.5281609999999999E-2</v>
      </c>
      <c r="E28" s="295">
        <v>5.8736150000000001E-2</v>
      </c>
      <c r="F28" s="295">
        <v>0.11628280000000001</v>
      </c>
      <c r="G28" s="295">
        <v>7.8989119999999996E-2</v>
      </c>
      <c r="H28" s="294">
        <v>0</v>
      </c>
    </row>
    <row r="29" spans="1:8" ht="15.6" x14ac:dyDescent="0.3">
      <c r="A29" s="292">
        <v>2003</v>
      </c>
      <c r="B29" s="295">
        <v>0.34006999999999998</v>
      </c>
      <c r="C29" s="295">
        <v>7.8006450000000005E-2</v>
      </c>
      <c r="D29" s="295">
        <v>7.3230139999999999E-2</v>
      </c>
      <c r="E29" s="295">
        <v>5.6498929999999996E-2</v>
      </c>
      <c r="F29" s="295">
        <v>0.1085407</v>
      </c>
      <c r="G29" s="295">
        <v>6.8071610000000005E-2</v>
      </c>
      <c r="H29" s="294">
        <v>0</v>
      </c>
    </row>
    <row r="30" spans="1:8" ht="15.6" x14ac:dyDescent="0.3">
      <c r="A30" s="292">
        <v>2004</v>
      </c>
      <c r="B30" s="295">
        <v>0.33327640000000003</v>
      </c>
      <c r="C30" s="295">
        <v>6.7865000000000009E-2</v>
      </c>
      <c r="D30" s="295">
        <v>7.6147939999999997E-2</v>
      </c>
      <c r="E30" s="295">
        <v>5.8882480000000001E-2</v>
      </c>
      <c r="F30" s="295">
        <v>0.10412470000000001</v>
      </c>
      <c r="G30" s="295">
        <v>5.5911099999999998E-2</v>
      </c>
      <c r="H30" s="294">
        <v>0</v>
      </c>
    </row>
    <row r="31" spans="1:8" ht="15.6" x14ac:dyDescent="0.3">
      <c r="A31" s="292">
        <v>2005</v>
      </c>
      <c r="B31" s="295">
        <v>0.31633099999999997</v>
      </c>
      <c r="C31" s="295">
        <v>6.3403330000000008E-2</v>
      </c>
      <c r="D31" s="295">
        <v>8.3674149999999989E-2</v>
      </c>
      <c r="E31" s="295">
        <v>6.0107519999999998E-2</v>
      </c>
      <c r="F31" s="295">
        <v>0.10374180000000001</v>
      </c>
      <c r="G31" s="295">
        <v>4.467728E-2</v>
      </c>
      <c r="H31" s="294">
        <v>0</v>
      </c>
    </row>
    <row r="32" spans="1:8" ht="15.6" x14ac:dyDescent="0.3">
      <c r="A32" s="292">
        <v>2006</v>
      </c>
      <c r="B32" s="295">
        <v>0.31052730000000001</v>
      </c>
      <c r="C32" s="295">
        <v>7.0451819999999998E-2</v>
      </c>
      <c r="D32" s="295">
        <v>9.4490119999999997E-2</v>
      </c>
      <c r="E32" s="295">
        <v>6.0576579999999998E-2</v>
      </c>
      <c r="F32" s="295">
        <v>0.10577159999999999</v>
      </c>
      <c r="G32" s="295">
        <v>4.1772049999999998E-2</v>
      </c>
      <c r="H32" s="294">
        <v>0</v>
      </c>
    </row>
    <row r="33" spans="1:8" ht="15.6" x14ac:dyDescent="0.3">
      <c r="A33" s="292">
        <v>2007</v>
      </c>
      <c r="B33" s="295">
        <v>0.33961809999999998</v>
      </c>
      <c r="C33" s="295">
        <v>7.7349420000000002E-2</v>
      </c>
      <c r="D33" s="295">
        <v>0.1026859</v>
      </c>
      <c r="E33" s="295">
        <v>6.1114639999999998E-2</v>
      </c>
      <c r="F33" s="295">
        <v>0.1069876</v>
      </c>
      <c r="G33" s="295">
        <v>4.925388E-2</v>
      </c>
      <c r="H33" s="294">
        <v>0</v>
      </c>
    </row>
    <row r="34" spans="1:8" ht="15.6" x14ac:dyDescent="0.3">
      <c r="A34" s="292">
        <v>2008</v>
      </c>
      <c r="B34" s="295">
        <v>0.32786209999999999</v>
      </c>
      <c r="C34" s="295">
        <v>6.875524999999999E-2</v>
      </c>
      <c r="D34" s="295">
        <v>9.7083450000000002E-2</v>
      </c>
      <c r="E34" s="295">
        <v>5.5676410000000003E-2</v>
      </c>
      <c r="F34" s="295">
        <v>9.9268469999999998E-2</v>
      </c>
      <c r="G34" s="295">
        <v>5.376032E-2</v>
      </c>
      <c r="H34" s="294">
        <v>0</v>
      </c>
    </row>
    <row r="35" spans="1:8" ht="15.6" x14ac:dyDescent="0.3">
      <c r="A35" s="292">
        <v>2009</v>
      </c>
      <c r="B35" s="295">
        <v>0.29950880000000002</v>
      </c>
      <c r="C35" s="295">
        <v>3.4236269999999999E-2</v>
      </c>
      <c r="D35" s="295">
        <v>8.3475730000000012E-2</v>
      </c>
      <c r="E35" s="295">
        <v>3.6343390000000003E-2</v>
      </c>
      <c r="F35" s="295">
        <v>8.2198639999999989E-2</v>
      </c>
      <c r="G35" s="295">
        <v>4.9454130000000006E-2</v>
      </c>
      <c r="H35" s="294">
        <v>0</v>
      </c>
    </row>
    <row r="36" spans="1:8" ht="15.6" x14ac:dyDescent="0.3">
      <c r="A36" s="292">
        <v>2010</v>
      </c>
      <c r="B36" s="295">
        <v>0.3118049</v>
      </c>
      <c r="C36" s="295">
        <v>-4.3847999999999999E-4</v>
      </c>
      <c r="D36" s="295">
        <v>7.7785430000000003E-2</v>
      </c>
      <c r="E36" s="295">
        <v>1.7277499999999998E-2</v>
      </c>
      <c r="F36" s="295">
        <v>6.3346410000000006E-2</v>
      </c>
      <c r="G36" s="295">
        <v>4.1575300000000003E-2</v>
      </c>
      <c r="H36" s="294">
        <v>0</v>
      </c>
    </row>
    <row r="37" spans="1:8" ht="15.6" x14ac:dyDescent="0.3">
      <c r="A37" s="292">
        <v>2011</v>
      </c>
      <c r="B37" s="295">
        <v>0.31553730000000002</v>
      </c>
      <c r="C37" s="295">
        <v>-2.3485849999999999E-2</v>
      </c>
      <c r="D37" s="295">
        <v>7.3115970000000002E-2</v>
      </c>
      <c r="E37" s="295">
        <v>-3.6244920000000004E-3</v>
      </c>
      <c r="F37" s="295">
        <v>4.3260500000000007E-2</v>
      </c>
      <c r="G37" s="295">
        <v>3.3954529999999997E-2</v>
      </c>
      <c r="H37" s="294">
        <v>0</v>
      </c>
    </row>
    <row r="38" spans="1:8" ht="15.6" x14ac:dyDescent="0.3">
      <c r="A38" s="292">
        <v>2012</v>
      </c>
      <c r="B38" s="295">
        <v>0.31204300000000001</v>
      </c>
      <c r="C38" s="295">
        <v>-3.7101200000000001E-2</v>
      </c>
      <c r="D38" s="295">
        <v>6.1807090000000002E-2</v>
      </c>
      <c r="E38" s="295">
        <v>-2.0027300000000001E-2</v>
      </c>
      <c r="F38" s="295">
        <v>2.95628E-2</v>
      </c>
      <c r="G38" s="295">
        <v>3.0522859999999999E-2</v>
      </c>
      <c r="H38" s="294">
        <v>0</v>
      </c>
    </row>
    <row r="39" spans="1:8" ht="15.6" x14ac:dyDescent="0.3">
      <c r="A39" s="292">
        <v>2013</v>
      </c>
      <c r="B39" s="295">
        <v>0.3188551</v>
      </c>
      <c r="C39" s="295">
        <v>-3.6235400000000001E-2</v>
      </c>
      <c r="D39" s="295">
        <v>5.3214689999999995E-2</v>
      </c>
      <c r="E39" s="295">
        <v>-2.0585450000000002E-2</v>
      </c>
      <c r="F39" s="295">
        <v>2.8356349999999999E-2</v>
      </c>
      <c r="G39" s="295">
        <v>3.5434170000000001E-2</v>
      </c>
      <c r="H39" s="294">
        <v>0</v>
      </c>
    </row>
    <row r="40" spans="1:8" ht="15.6" x14ac:dyDescent="0.3">
      <c r="A40" s="292">
        <v>2014</v>
      </c>
      <c r="B40" s="295">
        <v>0.32219479999999995</v>
      </c>
      <c r="C40" s="295">
        <v>-3.2221150000000004E-2</v>
      </c>
      <c r="D40" s="295">
        <v>4.211082E-2</v>
      </c>
      <c r="E40" s="295">
        <v>-3.1104940000000001E-2</v>
      </c>
      <c r="F40" s="295">
        <v>3.0132099999999998E-2</v>
      </c>
      <c r="G40" s="295">
        <v>3.9306689999999998E-2</v>
      </c>
      <c r="H40" s="294">
        <v>0</v>
      </c>
    </row>
    <row r="41" spans="1:8" ht="15.6" x14ac:dyDescent="0.3">
      <c r="A41" s="292">
        <v>2015</v>
      </c>
      <c r="B41" s="295">
        <v>0.31404609999999999</v>
      </c>
      <c r="C41" s="295">
        <v>-3.5358350000000004E-2</v>
      </c>
      <c r="D41" s="295">
        <v>2.7902730000000001E-2</v>
      </c>
      <c r="E41" s="295">
        <v>-4.0142890000000001E-2</v>
      </c>
      <c r="F41" s="295">
        <v>2.6322420000000003E-2</v>
      </c>
      <c r="G41" s="295">
        <v>4.1143669999999993E-2</v>
      </c>
      <c r="H41" s="294">
        <v>0</v>
      </c>
    </row>
    <row r="42" spans="1:8" ht="15.6" x14ac:dyDescent="0.3">
      <c r="A42" s="292">
        <v>2016</v>
      </c>
      <c r="B42" s="295">
        <f>AVERAGE(B40:B41)</f>
        <v>0.31812045</v>
      </c>
      <c r="C42" s="295">
        <f>C41+(C41-C40)</f>
        <v>-3.8495550000000003E-2</v>
      </c>
      <c r="D42" s="295">
        <f>D41+(D41-D40)</f>
        <v>1.3694640000000001E-2</v>
      </c>
      <c r="E42" s="295">
        <f>E41+(E41-E40)</f>
        <v>-4.9180840000000003E-2</v>
      </c>
      <c r="F42" s="295">
        <f>F41+(F41-F40)</f>
        <v>2.2512740000000007E-2</v>
      </c>
      <c r="G42" s="295">
        <f>G41+(G41-G40)</f>
        <v>4.2980649999999988E-2</v>
      </c>
      <c r="H42" s="294">
        <v>0</v>
      </c>
    </row>
    <row r="43" spans="1:8" ht="15.6" x14ac:dyDescent="0.3">
      <c r="A43" s="292">
        <v>2017</v>
      </c>
      <c r="B43" s="295">
        <f>AVERAGE(B41:B42)</f>
        <v>0.316083275</v>
      </c>
      <c r="C43" s="295">
        <f>C42+(C42-C41)</f>
        <v>-4.1632750000000003E-2</v>
      </c>
      <c r="D43" s="295">
        <f>AVERAGE(D41:D42)</f>
        <v>2.0798685000000001E-2</v>
      </c>
      <c r="E43" s="295">
        <f>E42+(E42-E41)</f>
        <v>-5.8218790000000006E-2</v>
      </c>
      <c r="F43" s="295">
        <f>AVERAGE(F41:F42)</f>
        <v>2.4417580000000005E-2</v>
      </c>
      <c r="G43" s="295">
        <f>G42+(G42-G41)</f>
        <v>4.4817629999999983E-2</v>
      </c>
      <c r="H43" s="294">
        <v>0</v>
      </c>
    </row>
    <row r="44" spans="1:8" ht="15.6" x14ac:dyDescent="0.3">
      <c r="A44" s="292">
        <v>2018</v>
      </c>
      <c r="B44" s="295">
        <f t="shared" ref="B44:B45" si="0">AVERAGE(B40:B41)</f>
        <v>0.31812045</v>
      </c>
      <c r="C44" s="295">
        <f t="shared" ref="C44:C45" si="1">C41+(C41-C40)</f>
        <v>-3.8495550000000003E-2</v>
      </c>
      <c r="D44" s="295">
        <f t="shared" ref="D44:D45" si="2">AVERAGE(D40:D41)</f>
        <v>3.5006775000000004E-2</v>
      </c>
      <c r="E44" s="295">
        <f t="shared" ref="E44:E45" si="3">E41+(E41-E40)</f>
        <v>-4.9180840000000003E-2</v>
      </c>
      <c r="F44" s="295">
        <f t="shared" ref="F44:F45" si="4">AVERAGE(F40:F41)</f>
        <v>2.8227260000000001E-2</v>
      </c>
      <c r="G44" s="295">
        <f t="shared" ref="G44" si="5">G41+(G41-G40)</f>
        <v>4.2980649999999988E-2</v>
      </c>
      <c r="H44" s="294">
        <v>0</v>
      </c>
    </row>
    <row r="45" spans="1:8" ht="15.6" x14ac:dyDescent="0.3">
      <c r="A45" s="292">
        <v>2019</v>
      </c>
      <c r="B45" s="295">
        <f t="shared" si="0"/>
        <v>0.316083275</v>
      </c>
      <c r="C45" s="295">
        <f t="shared" si="1"/>
        <v>-4.1632750000000003E-2</v>
      </c>
      <c r="D45" s="295">
        <f t="shared" si="2"/>
        <v>2.0798685000000001E-2</v>
      </c>
      <c r="E45" s="295">
        <f t="shared" si="3"/>
        <v>-5.8218790000000006E-2</v>
      </c>
      <c r="F45" s="295">
        <f t="shared" si="4"/>
        <v>2.4417580000000005E-2</v>
      </c>
      <c r="G45" s="295">
        <f t="shared" ref="G45" si="6">G42+(G42-G41)</f>
        <v>4.4817629999999983E-2</v>
      </c>
      <c r="H45" s="294">
        <v>0</v>
      </c>
    </row>
    <row r="46" spans="1:8" ht="15.6" x14ac:dyDescent="0.3">
      <c r="A46" s="292">
        <v>2020</v>
      </c>
      <c r="B46" s="295">
        <f>AVERAGE(B42:B43)</f>
        <v>0.3171018625</v>
      </c>
      <c r="C46" s="295">
        <f>C45-0.03</f>
        <v>-7.1632749999999995E-2</v>
      </c>
      <c r="D46" s="295">
        <f t="shared" ref="D46:G46" si="7">D45-0.03</f>
        <v>-9.2013149999999981E-3</v>
      </c>
      <c r="E46" s="295">
        <f t="shared" si="7"/>
        <v>-8.8218790000000005E-2</v>
      </c>
      <c r="F46" s="295">
        <f t="shared" si="7"/>
        <v>-5.5824199999999942E-3</v>
      </c>
      <c r="G46" s="295">
        <f t="shared" si="7"/>
        <v>1.4817629999999984E-2</v>
      </c>
      <c r="H46" s="294">
        <v>0</v>
      </c>
    </row>
    <row r="47" spans="1:8" ht="15.6" x14ac:dyDescent="0.3">
      <c r="A47" s="292"/>
      <c r="B47" s="292"/>
      <c r="C47" s="292"/>
      <c r="D47" s="292"/>
      <c r="E47" s="292"/>
      <c r="F47" s="292"/>
      <c r="G47" s="292"/>
    </row>
    <row r="48" spans="1:8" ht="15.6" x14ac:dyDescent="0.3">
      <c r="A48" s="293" t="s">
        <v>273</v>
      </c>
      <c r="B48" s="292"/>
      <c r="C48" s="292"/>
      <c r="D48" s="292"/>
      <c r="E48" s="292"/>
      <c r="F48" s="292"/>
      <c r="G48" s="292"/>
    </row>
    <row r="49" spans="1:7" ht="15.6" x14ac:dyDescent="0.3">
      <c r="A49" s="292"/>
      <c r="B49" s="292"/>
      <c r="C49" s="292"/>
      <c r="D49" s="292"/>
      <c r="E49" s="292"/>
      <c r="F49" s="292"/>
      <c r="G49" s="292"/>
    </row>
    <row r="50" spans="1:7" ht="15.6" x14ac:dyDescent="0.3">
      <c r="A50" s="292"/>
      <c r="B50" s="292"/>
      <c r="C50" s="292"/>
      <c r="D50" s="292"/>
      <c r="E50" s="292"/>
      <c r="F50" s="292"/>
      <c r="G50" s="29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workbookViewId="0">
      <selection activeCell="A2" sqref="A2"/>
    </sheetView>
  </sheetViews>
  <sheetFormatPr baseColWidth="10" defaultColWidth="11.44140625" defaultRowHeight="14.4" x14ac:dyDescent="0.3"/>
  <cols>
    <col min="1" max="4" width="19.44140625" style="291" customWidth="1"/>
    <col min="5" max="16384" width="11.44140625" style="290"/>
  </cols>
  <sheetData>
    <row r="1" spans="1:4" ht="15.6" x14ac:dyDescent="0.3">
      <c r="A1" s="298" t="s">
        <v>306</v>
      </c>
      <c r="B1" s="292"/>
      <c r="C1" s="292"/>
      <c r="D1" s="292"/>
    </row>
    <row r="2" spans="1:4" ht="15.6" x14ac:dyDescent="0.3">
      <c r="A2" s="19" t="s">
        <v>304</v>
      </c>
      <c r="B2" s="292"/>
      <c r="C2" s="292"/>
      <c r="D2" s="292"/>
    </row>
    <row r="3" spans="1:4" ht="15.6" x14ac:dyDescent="0.3">
      <c r="A3" s="297"/>
      <c r="B3" s="297" t="s">
        <v>277</v>
      </c>
      <c r="C3" s="297" t="s">
        <v>276</v>
      </c>
      <c r="D3" s="297" t="s">
        <v>275</v>
      </c>
    </row>
    <row r="4" spans="1:4" ht="15.6" x14ac:dyDescent="0.3">
      <c r="A4" s="292">
        <v>1978</v>
      </c>
      <c r="B4" s="296">
        <v>0</v>
      </c>
      <c r="C4" s="295">
        <v>0</v>
      </c>
      <c r="D4" s="295">
        <v>1</v>
      </c>
    </row>
    <row r="5" spans="1:4" ht="15.6" x14ac:dyDescent="0.3">
      <c r="A5" s="292">
        <v>1979</v>
      </c>
      <c r="B5" s="295">
        <v>8.65246957632413E-4</v>
      </c>
      <c r="C5" s="295">
        <v>1.9657704596910035E-3</v>
      </c>
      <c r="D5" s="295">
        <v>0.99716898258267661</v>
      </c>
    </row>
    <row r="6" spans="1:4" ht="15.6" x14ac:dyDescent="0.3">
      <c r="A6" s="292">
        <v>1980</v>
      </c>
      <c r="B6" s="295">
        <v>2.9027415940422866E-3</v>
      </c>
      <c r="C6" s="295">
        <v>6.1038429492060514E-3</v>
      </c>
      <c r="D6" s="295">
        <v>0.99099341545675179</v>
      </c>
    </row>
    <row r="7" spans="1:4" ht="15.6" x14ac:dyDescent="0.3">
      <c r="A7" s="292">
        <v>1981</v>
      </c>
      <c r="B7" s="295">
        <v>4.8654742194868903E-3</v>
      </c>
      <c r="C7" s="295">
        <v>1.0489241830302082E-2</v>
      </c>
      <c r="D7" s="295">
        <v>0.984645283950211</v>
      </c>
    </row>
    <row r="8" spans="1:4" ht="15.6" x14ac:dyDescent="0.3">
      <c r="A8" s="292">
        <v>1982</v>
      </c>
      <c r="B8" s="295">
        <v>6.4480594708581102E-3</v>
      </c>
      <c r="C8" s="295">
        <v>1.4629457738922042E-2</v>
      </c>
      <c r="D8" s="295">
        <v>0.97892248279021987</v>
      </c>
    </row>
    <row r="9" spans="1:4" ht="15.6" x14ac:dyDescent="0.3">
      <c r="A9" s="292">
        <v>1983</v>
      </c>
      <c r="B9" s="295">
        <v>8.5889662629757037E-3</v>
      </c>
      <c r="C9" s="295">
        <v>1.8771592092442869E-2</v>
      </c>
      <c r="D9" s="295">
        <v>0.97263944164458138</v>
      </c>
    </row>
    <row r="10" spans="1:4" ht="15.6" x14ac:dyDescent="0.3">
      <c r="A10" s="292">
        <v>1984</v>
      </c>
      <c r="B10" s="295">
        <v>1.4709609170783559E-2</v>
      </c>
      <c r="C10" s="295">
        <v>2.2915176911839519E-2</v>
      </c>
      <c r="D10" s="295">
        <v>0.9623752139173769</v>
      </c>
    </row>
    <row r="11" spans="1:4" ht="15.6" x14ac:dyDescent="0.3">
      <c r="A11" s="292">
        <v>1985</v>
      </c>
      <c r="B11" s="295">
        <v>2.4881209712843484E-2</v>
      </c>
      <c r="C11" s="295">
        <v>2.7059884981916291E-2</v>
      </c>
      <c r="D11" s="295">
        <v>0.94805890530524017</v>
      </c>
    </row>
    <row r="12" spans="1:4" ht="15.6" x14ac:dyDescent="0.3">
      <c r="A12" s="292">
        <v>1986</v>
      </c>
      <c r="B12" s="295">
        <v>3.8155683977989782E-2</v>
      </c>
      <c r="C12" s="295">
        <v>3.1311600155217438E-2</v>
      </c>
      <c r="D12" s="295">
        <v>0.93053271586679276</v>
      </c>
    </row>
    <row r="13" spans="1:4" ht="15.6" x14ac:dyDescent="0.3">
      <c r="A13" s="292">
        <v>1987</v>
      </c>
      <c r="B13" s="295">
        <v>4.9745824671943502E-2</v>
      </c>
      <c r="C13" s="295">
        <v>3.5342028289703245E-2</v>
      </c>
      <c r="D13" s="295">
        <v>0.91491214703835322</v>
      </c>
    </row>
    <row r="14" spans="1:4" ht="15.6" x14ac:dyDescent="0.3">
      <c r="A14" s="292">
        <v>1988</v>
      </c>
      <c r="B14" s="295">
        <v>5.9050719682600783E-2</v>
      </c>
      <c r="C14" s="295">
        <v>3.9490004139454075E-2</v>
      </c>
      <c r="D14" s="295">
        <v>0.90145927617794508</v>
      </c>
    </row>
    <row r="15" spans="1:4" ht="15.6" x14ac:dyDescent="0.3">
      <c r="A15" s="292">
        <v>1989</v>
      </c>
      <c r="B15" s="295">
        <v>5.8060782858296384E-2</v>
      </c>
      <c r="C15" s="295">
        <v>4.3638289768744565E-2</v>
      </c>
      <c r="D15" s="295">
        <v>0.89830092737295908</v>
      </c>
    </row>
    <row r="16" spans="1:4" ht="15.6" x14ac:dyDescent="0.3">
      <c r="A16" s="292">
        <v>1990</v>
      </c>
      <c r="B16" s="295">
        <v>5.7527000456261551E-2</v>
      </c>
      <c r="C16" s="295">
        <v>4.7786840647116254E-2</v>
      </c>
      <c r="D16" s="295">
        <v>0.89468615889662229</v>
      </c>
    </row>
    <row r="17" spans="1:4" ht="15.6" x14ac:dyDescent="0.3">
      <c r="A17" s="292">
        <v>1991</v>
      </c>
      <c r="B17" s="295">
        <v>5.5125430630763493E-2</v>
      </c>
      <c r="C17" s="295">
        <v>5.2348797850682346E-2</v>
      </c>
      <c r="D17" s="295">
        <v>0.89252577151855428</v>
      </c>
    </row>
    <row r="18" spans="1:4" ht="15.6" x14ac:dyDescent="0.3">
      <c r="A18" s="292">
        <v>1992</v>
      </c>
      <c r="B18" s="295">
        <v>5.1808157179933437E-2</v>
      </c>
      <c r="C18" s="295">
        <v>5.5386043409051275E-2</v>
      </c>
      <c r="D18" s="295">
        <v>0.89280579941101534</v>
      </c>
    </row>
    <row r="19" spans="1:4" ht="15.6" x14ac:dyDescent="0.3">
      <c r="A19" s="292">
        <v>1993</v>
      </c>
      <c r="B19" s="295">
        <v>6.7403771662362971E-2</v>
      </c>
      <c r="C19" s="295">
        <v>5.5547929020344139E-2</v>
      </c>
      <c r="D19" s="295">
        <v>0.87704829931729311</v>
      </c>
    </row>
    <row r="20" spans="1:4" ht="15.6" x14ac:dyDescent="0.3">
      <c r="A20" s="292">
        <v>1994</v>
      </c>
      <c r="B20" s="295">
        <v>0.10330516216142729</v>
      </c>
      <c r="C20" s="295">
        <v>5.3979163539135643E-2</v>
      </c>
      <c r="D20" s="295">
        <v>0.84271567429943717</v>
      </c>
    </row>
    <row r="21" spans="1:4" ht="15.6" x14ac:dyDescent="0.3">
      <c r="A21" s="292">
        <v>1995</v>
      </c>
      <c r="B21" s="295">
        <v>0.12820483257073856</v>
      </c>
      <c r="C21" s="295">
        <v>5.359131077780243E-2</v>
      </c>
      <c r="D21" s="295">
        <v>0.81820385665145901</v>
      </c>
    </row>
    <row r="22" spans="1:4" ht="15.6" x14ac:dyDescent="0.3">
      <c r="A22" s="292">
        <v>1996</v>
      </c>
      <c r="B22" s="295">
        <v>0.13749834606072769</v>
      </c>
      <c r="C22" s="295">
        <v>5.4272120299410712E-2</v>
      </c>
      <c r="D22" s="295">
        <v>0.80822953363986161</v>
      </c>
    </row>
    <row r="23" spans="1:4" ht="15.6" x14ac:dyDescent="0.3">
      <c r="A23" s="292">
        <v>1997</v>
      </c>
      <c r="B23" s="295">
        <v>0.14211291986420382</v>
      </c>
      <c r="C23" s="295">
        <v>6.7181261575641818E-2</v>
      </c>
      <c r="D23" s="295">
        <v>0.79070581856015454</v>
      </c>
    </row>
    <row r="24" spans="1:4" ht="15.6" x14ac:dyDescent="0.3">
      <c r="A24" s="292">
        <v>1998</v>
      </c>
      <c r="B24" s="295">
        <v>0.14028209866149263</v>
      </c>
      <c r="C24" s="295">
        <v>8.94008795215918E-2</v>
      </c>
      <c r="D24" s="295">
        <v>0.77031702181691553</v>
      </c>
    </row>
    <row r="25" spans="1:4" ht="15.6" x14ac:dyDescent="0.3">
      <c r="A25" s="292">
        <v>1999</v>
      </c>
      <c r="B25" s="295">
        <v>0.1373301428650382</v>
      </c>
      <c r="C25" s="295">
        <v>0.11363311232395114</v>
      </c>
      <c r="D25" s="295">
        <v>0.74903674481101079</v>
      </c>
    </row>
    <row r="26" spans="1:4" ht="15.6" x14ac:dyDescent="0.3">
      <c r="A26" s="292">
        <v>2000</v>
      </c>
      <c r="B26" s="295">
        <v>0.1283121897345077</v>
      </c>
      <c r="C26" s="295">
        <v>0.14254267019092534</v>
      </c>
      <c r="D26" s="295">
        <v>0.72914514007456688</v>
      </c>
    </row>
    <row r="27" spans="1:4" ht="15.6" x14ac:dyDescent="0.3">
      <c r="A27" s="292">
        <v>2001</v>
      </c>
      <c r="B27" s="295">
        <v>0.12517532774784909</v>
      </c>
      <c r="C27" s="295">
        <v>0.16943066729789807</v>
      </c>
      <c r="D27" s="295">
        <v>0.70539400495425297</v>
      </c>
    </row>
    <row r="28" spans="1:4" ht="15.6" x14ac:dyDescent="0.3">
      <c r="A28" s="292">
        <v>2002</v>
      </c>
      <c r="B28" s="295">
        <v>0.13205870259689717</v>
      </c>
      <c r="C28" s="295">
        <v>0.18990248457877415</v>
      </c>
      <c r="D28" s="295">
        <v>0.67803881282432843</v>
      </c>
    </row>
    <row r="29" spans="1:4" ht="15.6" x14ac:dyDescent="0.3">
      <c r="A29" s="292">
        <v>2003</v>
      </c>
      <c r="B29" s="295">
        <v>0.14183669638451601</v>
      </c>
      <c r="C29" s="295">
        <v>0.20644665334452292</v>
      </c>
      <c r="D29" s="295">
        <v>0.65171665027096093</v>
      </c>
    </row>
    <row r="30" spans="1:4" ht="15.6" x14ac:dyDescent="0.3">
      <c r="A30" s="292">
        <v>2004</v>
      </c>
      <c r="B30" s="295">
        <v>0.14013413368099653</v>
      </c>
      <c r="C30" s="295">
        <v>0.22914488826637847</v>
      </c>
      <c r="D30" s="295">
        <v>0.63072097805262506</v>
      </c>
    </row>
    <row r="31" spans="1:4" ht="15.6" x14ac:dyDescent="0.3">
      <c r="A31" s="292">
        <v>2005</v>
      </c>
      <c r="B31" s="295">
        <v>0.14637476381219339</v>
      </c>
      <c r="C31" s="295">
        <v>0.247176660972586</v>
      </c>
      <c r="D31" s="295">
        <v>0.60644857521522078</v>
      </c>
    </row>
    <row r="32" spans="1:4" ht="15.6" x14ac:dyDescent="0.3">
      <c r="A32" s="292">
        <v>2006</v>
      </c>
      <c r="B32" s="295">
        <v>0.16699178677694929</v>
      </c>
      <c r="C32" s="295">
        <v>0.25200056580260743</v>
      </c>
      <c r="D32" s="295">
        <v>0.58100764742044331</v>
      </c>
    </row>
    <row r="33" spans="1:4" ht="15.6" x14ac:dyDescent="0.3">
      <c r="A33" s="292">
        <v>2007</v>
      </c>
      <c r="B33" s="295">
        <v>0.14500762866363967</v>
      </c>
      <c r="C33" s="295">
        <v>0.24701190337972143</v>
      </c>
      <c r="D33" s="295">
        <v>0.60798046795663907</v>
      </c>
    </row>
    <row r="34" spans="1:4" ht="15.6" x14ac:dyDescent="0.3">
      <c r="A34" s="292">
        <v>2008</v>
      </c>
      <c r="B34" s="295">
        <v>0.13159096742709575</v>
      </c>
      <c r="C34" s="295">
        <v>0.27020607287452902</v>
      </c>
      <c r="D34" s="295">
        <v>0.59820295969837523</v>
      </c>
    </row>
    <row r="35" spans="1:4" ht="15.6" x14ac:dyDescent="0.3">
      <c r="A35" s="292">
        <v>2009</v>
      </c>
      <c r="B35" s="295">
        <v>0.14460740083133142</v>
      </c>
      <c r="C35" s="295">
        <v>0.30189505461650784</v>
      </c>
      <c r="D35" s="295">
        <v>0.5534975445521606</v>
      </c>
    </row>
    <row r="36" spans="1:4" ht="15.6" x14ac:dyDescent="0.3">
      <c r="A36" s="292">
        <v>2010</v>
      </c>
      <c r="B36" s="295">
        <v>0.1485734654287704</v>
      </c>
      <c r="C36" s="295">
        <v>0.3035807347491315</v>
      </c>
      <c r="D36" s="295">
        <v>0.54784579982209813</v>
      </c>
    </row>
    <row r="37" spans="1:4" ht="15.6" x14ac:dyDescent="0.3">
      <c r="A37" s="292">
        <v>2011</v>
      </c>
      <c r="B37" s="295">
        <v>0.14736491351792125</v>
      </c>
      <c r="C37" s="295">
        <v>0.30537647181651301</v>
      </c>
      <c r="D37" s="295">
        <v>0.54725861466556569</v>
      </c>
    </row>
    <row r="38" spans="1:4" ht="15.6" x14ac:dyDescent="0.3">
      <c r="A38" s="292">
        <v>2012</v>
      </c>
      <c r="B38" s="295">
        <v>0.13161845556494436</v>
      </c>
      <c r="C38" s="295">
        <v>0.31070524967528534</v>
      </c>
      <c r="D38" s="295">
        <v>0.55767629475977032</v>
      </c>
    </row>
    <row r="39" spans="1:4" ht="15.6" x14ac:dyDescent="0.3">
      <c r="A39" s="292">
        <v>2013</v>
      </c>
      <c r="B39" s="295">
        <v>0.1144310376310483</v>
      </c>
      <c r="C39" s="295">
        <v>0.31896690954247919</v>
      </c>
      <c r="D39" s="295">
        <v>0.56660205282647258</v>
      </c>
    </row>
    <row r="40" spans="1:4" ht="15.6" x14ac:dyDescent="0.3">
      <c r="A40" s="292">
        <v>2014</v>
      </c>
      <c r="B40" s="295">
        <v>0.11692323660604534</v>
      </c>
      <c r="C40" s="295">
        <v>0.32576159142906558</v>
      </c>
      <c r="D40" s="295">
        <v>0.55731517196488911</v>
      </c>
    </row>
    <row r="41" spans="1:4" ht="15.6" x14ac:dyDescent="0.3">
      <c r="A41" s="292">
        <v>2015</v>
      </c>
      <c r="B41" s="295">
        <v>0.1201064756511452</v>
      </c>
      <c r="C41" s="295">
        <v>0.33532615143465411</v>
      </c>
      <c r="D41" s="295">
        <v>0.54456737291420088</v>
      </c>
    </row>
    <row r="42" spans="1:4" ht="15.6" x14ac:dyDescent="0.3">
      <c r="A42" s="292">
        <v>2016</v>
      </c>
      <c r="B42" s="295">
        <f t="shared" ref="B42:D43" si="0">AVERAGE(B40:B41)</f>
        <v>0.11851485612859528</v>
      </c>
      <c r="C42" s="295">
        <f t="shared" si="0"/>
        <v>0.33054387143185981</v>
      </c>
      <c r="D42" s="295">
        <f t="shared" si="0"/>
        <v>0.55094127243954505</v>
      </c>
    </row>
    <row r="43" spans="1:4" ht="15.6" x14ac:dyDescent="0.3">
      <c r="A43" s="292">
        <v>2017</v>
      </c>
      <c r="B43" s="295">
        <f t="shared" si="0"/>
        <v>0.11931066588987024</v>
      </c>
      <c r="C43" s="295">
        <f t="shared" si="0"/>
        <v>0.33293501143325699</v>
      </c>
      <c r="D43" s="295">
        <f t="shared" si="0"/>
        <v>0.54775432267687296</v>
      </c>
    </row>
    <row r="44" spans="1:4" ht="15.6" x14ac:dyDescent="0.3">
      <c r="A44" s="292">
        <v>2018</v>
      </c>
      <c r="B44" s="295">
        <f t="shared" ref="B44:D44" si="1">AVERAGE(B42:B43)</f>
        <v>0.11891276100923276</v>
      </c>
      <c r="C44" s="295">
        <f t="shared" si="1"/>
        <v>0.3317394414325584</v>
      </c>
      <c r="D44" s="295">
        <f t="shared" si="1"/>
        <v>0.54934779755820906</v>
      </c>
    </row>
    <row r="45" spans="1:4" ht="15.6" x14ac:dyDescent="0.3">
      <c r="A45" s="292">
        <v>2019</v>
      </c>
      <c r="B45" s="295">
        <f t="shared" ref="B45:D45" si="2">AVERAGE(B43:B44)</f>
        <v>0.1191117134495515</v>
      </c>
      <c r="C45" s="295">
        <f t="shared" si="2"/>
        <v>0.3323372264329077</v>
      </c>
      <c r="D45" s="295">
        <f t="shared" si="2"/>
        <v>0.54855106011754096</v>
      </c>
    </row>
    <row r="46" spans="1:4" ht="15.6" x14ac:dyDescent="0.3">
      <c r="A46" s="292">
        <v>2020</v>
      </c>
      <c r="B46" s="295">
        <f>AVERAGE(B42:B43)</f>
        <v>0.11891276100923276</v>
      </c>
      <c r="C46" s="295">
        <f>AVERAGE(C42:C43)</f>
        <v>0.3317394414325584</v>
      </c>
      <c r="D46" s="295">
        <f>AVERAGE(D42:D43)</f>
        <v>0.54934779755820906</v>
      </c>
    </row>
    <row r="47" spans="1:4" ht="15.6" x14ac:dyDescent="0.3">
      <c r="A47" s="292"/>
      <c r="B47" s="292"/>
      <c r="C47" s="292"/>
      <c r="D47" s="292"/>
    </row>
    <row r="48" spans="1:4" ht="15.6" x14ac:dyDescent="0.3">
      <c r="A48" s="293"/>
      <c r="B48" s="292"/>
      <c r="C48" s="292"/>
      <c r="D48" s="292"/>
    </row>
    <row r="49" spans="1:4" ht="15.6" x14ac:dyDescent="0.3">
      <c r="A49" s="292"/>
      <c r="B49" s="292"/>
      <c r="C49" s="292"/>
      <c r="D49" s="292"/>
    </row>
    <row r="50" spans="1:4" ht="15.6" x14ac:dyDescent="0.3">
      <c r="A50" s="292"/>
      <c r="B50" s="292"/>
      <c r="C50" s="292"/>
      <c r="D50" s="292"/>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9"/>
  <sheetViews>
    <sheetView workbookViewId="0">
      <pane xSplit="1" ySplit="5" topLeftCell="B6" activePane="bottomRight" state="frozen"/>
      <selection pane="topRight"/>
      <selection pane="bottomLeft"/>
      <selection pane="bottomRight"/>
    </sheetView>
  </sheetViews>
  <sheetFormatPr baseColWidth="10" defaultColWidth="10.77734375" defaultRowHeight="13.2" x14ac:dyDescent="0.25"/>
  <cols>
    <col min="1" max="13" width="12.77734375" style="73" customWidth="1"/>
    <col min="14" max="16384" width="10.77734375" style="73"/>
  </cols>
  <sheetData>
    <row r="1" spans="1:13" ht="15.6" x14ac:dyDescent="0.3">
      <c r="A1" s="2" t="s">
        <v>332</v>
      </c>
    </row>
    <row r="2" spans="1:13" ht="15" x14ac:dyDescent="0.25">
      <c r="A2" s="19" t="s">
        <v>307</v>
      </c>
    </row>
    <row r="3" spans="1:13" ht="15.6" thickBot="1" x14ac:dyDescent="0.3">
      <c r="A3" s="45"/>
      <c r="B3" s="45"/>
      <c r="C3" s="45"/>
      <c r="D3" s="45"/>
      <c r="E3" s="45"/>
      <c r="F3" s="45"/>
      <c r="G3" s="45"/>
      <c r="H3" s="45"/>
      <c r="I3" s="45"/>
      <c r="J3" s="45"/>
      <c r="K3" s="45"/>
      <c r="L3" s="45"/>
      <c r="M3" s="45"/>
    </row>
    <row r="4" spans="1:13" ht="34.799999999999997" customHeight="1" thickTop="1" thickBot="1" x14ac:dyDescent="0.3">
      <c r="A4" s="289"/>
      <c r="B4" s="430" t="s">
        <v>271</v>
      </c>
      <c r="C4" s="431"/>
      <c r="D4" s="431"/>
      <c r="E4" s="431"/>
      <c r="F4" s="431"/>
      <c r="G4" s="431"/>
      <c r="H4" s="431"/>
      <c r="I4" s="431"/>
      <c r="J4" s="109"/>
      <c r="K4" s="109"/>
      <c r="L4" s="109"/>
      <c r="M4" s="45"/>
    </row>
    <row r="5" spans="1:13" ht="60" customHeight="1" thickTop="1" x14ac:dyDescent="0.3">
      <c r="A5" s="288"/>
      <c r="B5" s="287" t="s">
        <v>96</v>
      </c>
      <c r="C5" s="287" t="s">
        <v>270</v>
      </c>
      <c r="D5" s="287" t="s">
        <v>269</v>
      </c>
      <c r="E5" s="287" t="s">
        <v>268</v>
      </c>
      <c r="F5" s="287" t="s">
        <v>29</v>
      </c>
      <c r="G5" s="287" t="s">
        <v>33</v>
      </c>
      <c r="H5" s="287" t="s">
        <v>5</v>
      </c>
      <c r="I5" s="287" t="s">
        <v>267</v>
      </c>
      <c r="J5" s="109"/>
      <c r="K5" s="109"/>
      <c r="L5" s="109"/>
      <c r="M5" s="45"/>
    </row>
    <row r="6" spans="1:13" ht="15" x14ac:dyDescent="0.25">
      <c r="A6" s="104">
        <v>1900</v>
      </c>
      <c r="B6" s="103"/>
      <c r="C6" s="103">
        <v>9.3357327873828638E-2</v>
      </c>
      <c r="D6" s="103">
        <v>0.11456780379363142</v>
      </c>
      <c r="E6" s="103">
        <v>6.4234636723995209E-2</v>
      </c>
      <c r="F6" s="103">
        <v>0.13704136459857877</v>
      </c>
      <c r="G6" s="103">
        <v>6.6810525953769684E-2</v>
      </c>
      <c r="H6" s="103">
        <v>0.12519215047359467</v>
      </c>
      <c r="I6" s="103"/>
      <c r="J6" s="283"/>
      <c r="K6" s="283"/>
      <c r="L6" s="283"/>
      <c r="M6" s="45"/>
    </row>
    <row r="7" spans="1:13" ht="15" x14ac:dyDescent="0.25">
      <c r="A7" s="104">
        <f t="shared" ref="A7:A38" si="0">A6+1</f>
        <v>1901</v>
      </c>
      <c r="B7" s="103"/>
      <c r="C7" s="103">
        <v>9.6570487765185994E-2</v>
      </c>
      <c r="D7" s="103">
        <v>0.11741247072086934</v>
      </c>
      <c r="E7" s="103">
        <v>6.3691392540931702E-2</v>
      </c>
      <c r="F7" s="103">
        <v>0.14588913060156744</v>
      </c>
      <c r="G7" s="103">
        <v>6.6257156431674957E-2</v>
      </c>
      <c r="H7" s="103">
        <v>0.11237061768770218</v>
      </c>
      <c r="I7" s="103"/>
      <c r="J7" s="283"/>
      <c r="K7" s="283"/>
      <c r="L7" s="283"/>
      <c r="M7" s="45"/>
    </row>
    <row r="8" spans="1:13" ht="15" x14ac:dyDescent="0.25">
      <c r="A8" s="104">
        <f t="shared" si="0"/>
        <v>1902</v>
      </c>
      <c r="B8" s="103"/>
      <c r="C8" s="103">
        <v>9.8228390566847068E-2</v>
      </c>
      <c r="D8" s="103">
        <v>0.12034543977369444</v>
      </c>
      <c r="E8" s="103">
        <v>6.3690707087516785E-2</v>
      </c>
      <c r="F8" s="103">
        <v>0.15003491578584247</v>
      </c>
      <c r="G8" s="103">
        <v>6.9610618054866791E-2</v>
      </c>
      <c r="H8" s="103">
        <v>0.12229319661855698</v>
      </c>
      <c r="I8" s="103"/>
      <c r="J8" s="283"/>
      <c r="K8" s="283"/>
      <c r="L8" s="283"/>
      <c r="M8" s="45"/>
    </row>
    <row r="9" spans="1:13" ht="15" x14ac:dyDescent="0.25">
      <c r="A9" s="104">
        <f t="shared" si="0"/>
        <v>1903</v>
      </c>
      <c r="B9" s="103"/>
      <c r="C9" s="103">
        <v>9.5984684633518752E-2</v>
      </c>
      <c r="D9" s="103">
        <v>0.11802333236808703</v>
      </c>
      <c r="E9" s="103">
        <v>6.377805769443512E-2</v>
      </c>
      <c r="F9" s="103">
        <v>0.14429462504214419</v>
      </c>
      <c r="G9" s="103">
        <v>6.7225649952888489E-2</v>
      </c>
      <c r="H9" s="103">
        <v>0.10643947869539261</v>
      </c>
      <c r="I9" s="103"/>
      <c r="J9" s="283"/>
      <c r="K9" s="283"/>
      <c r="L9" s="283"/>
      <c r="M9" s="45"/>
    </row>
    <row r="10" spans="1:13" ht="15" x14ac:dyDescent="0.25">
      <c r="A10" s="104">
        <f t="shared" si="0"/>
        <v>1904</v>
      </c>
      <c r="B10" s="103"/>
      <c r="C10" s="103">
        <v>9.8917363347470658E-2</v>
      </c>
      <c r="D10" s="103">
        <v>0.11882383912843734</v>
      </c>
      <c r="E10" s="103">
        <v>6.3559673726558685E-2</v>
      </c>
      <c r="F10" s="103">
        <v>0.15195389777883861</v>
      </c>
      <c r="G10" s="103">
        <v>6.6441237926483154E-2</v>
      </c>
      <c r="H10" s="103">
        <v>0.12960349023342133</v>
      </c>
      <c r="I10" s="103"/>
      <c r="J10" s="283"/>
      <c r="K10" s="283"/>
      <c r="L10" s="283"/>
      <c r="M10" s="45"/>
    </row>
    <row r="11" spans="1:13" ht="15" x14ac:dyDescent="0.25">
      <c r="A11" s="104">
        <f t="shared" si="0"/>
        <v>1905</v>
      </c>
      <c r="B11" s="103"/>
      <c r="C11" s="103">
        <v>0.10010991315794988</v>
      </c>
      <c r="D11" s="103">
        <v>0.13239019346226574</v>
      </c>
      <c r="E11" s="103">
        <v>6.7279860377311707E-2</v>
      </c>
      <c r="F11" s="103">
        <v>0.14935499232890714</v>
      </c>
      <c r="G11" s="103">
        <v>6.642596423625946E-2</v>
      </c>
      <c r="H11" s="103">
        <v>0.26619315147399902</v>
      </c>
      <c r="I11" s="103"/>
      <c r="J11" s="283"/>
      <c r="K11" s="283"/>
      <c r="L11" s="283"/>
      <c r="M11" s="45"/>
    </row>
    <row r="12" spans="1:13" ht="15" x14ac:dyDescent="0.25">
      <c r="A12" s="104">
        <f t="shared" si="0"/>
        <v>1906</v>
      </c>
      <c r="B12" s="103"/>
      <c r="C12" s="103">
        <v>0.10383270360858253</v>
      </c>
      <c r="D12" s="103">
        <v>0.11998690256606996</v>
      </c>
      <c r="E12" s="103">
        <v>6.8222284317016602E-2</v>
      </c>
      <c r="F12" s="103">
        <v>0.1572483325459314</v>
      </c>
      <c r="G12" s="103">
        <v>6.7309163510799408E-2</v>
      </c>
      <c r="H12" s="103">
        <v>0.22604355216026306</v>
      </c>
      <c r="I12" s="103">
        <v>5.71620874106884E-2</v>
      </c>
      <c r="J12" s="283"/>
      <c r="K12" s="283"/>
      <c r="L12" s="283"/>
      <c r="M12" s="45"/>
    </row>
    <row r="13" spans="1:13" ht="15" x14ac:dyDescent="0.25">
      <c r="A13" s="104">
        <f t="shared" si="0"/>
        <v>1907</v>
      </c>
      <c r="B13" s="103"/>
      <c r="C13" s="103">
        <v>9.7026689178483588E-2</v>
      </c>
      <c r="D13" s="103">
        <v>0.12149978301316849</v>
      </c>
      <c r="E13" s="103">
        <v>6.6827155649662018E-2</v>
      </c>
      <c r="F13" s="103">
        <v>0.14232598947171593</v>
      </c>
      <c r="G13" s="103">
        <v>6.1852447688579559E-2</v>
      </c>
      <c r="H13" s="103">
        <v>0.23140504956245422</v>
      </c>
      <c r="I13" s="103">
        <v>6.8282365798950195E-2</v>
      </c>
      <c r="J13" s="283"/>
      <c r="K13" s="283"/>
      <c r="L13" s="283"/>
      <c r="M13" s="45"/>
    </row>
    <row r="14" spans="1:13" ht="15" x14ac:dyDescent="0.25">
      <c r="A14" s="104">
        <f t="shared" si="0"/>
        <v>1908</v>
      </c>
      <c r="B14" s="103"/>
      <c r="C14" s="103">
        <v>9.9967610167885593E-2</v>
      </c>
      <c r="D14" s="103">
        <v>0.11384116658059773</v>
      </c>
      <c r="E14" s="103">
        <v>6.8338677287101746E-2</v>
      </c>
      <c r="F14" s="103">
        <v>0.14741100948906136</v>
      </c>
      <c r="G14" s="103">
        <v>6.7900590598583221E-2</v>
      </c>
      <c r="H14" s="103">
        <v>0.15822276473045349</v>
      </c>
      <c r="I14" s="103">
        <v>8.415435254573822E-2</v>
      </c>
      <c r="J14" s="283"/>
      <c r="K14" s="283"/>
      <c r="L14" s="283"/>
      <c r="M14" s="45"/>
    </row>
    <row r="15" spans="1:13" ht="15" x14ac:dyDescent="0.25">
      <c r="A15" s="104">
        <f t="shared" si="0"/>
        <v>1909</v>
      </c>
      <c r="B15" s="103"/>
      <c r="C15" s="103">
        <v>0.10103557564643784</v>
      </c>
      <c r="D15" s="103">
        <v>0.11486957875769122</v>
      </c>
      <c r="E15" s="103">
        <v>6.7965582013130188E-2</v>
      </c>
      <c r="F15" s="103">
        <v>0.15064056609639931</v>
      </c>
      <c r="G15" s="103">
        <v>6.3964061439037323E-2</v>
      </c>
      <c r="H15" s="103">
        <v>0.15635323524475098</v>
      </c>
      <c r="I15" s="103">
        <v>8.7395258247852325E-2</v>
      </c>
      <c r="J15" s="283"/>
      <c r="K15" s="283"/>
      <c r="L15" s="283"/>
      <c r="M15" s="45"/>
    </row>
    <row r="16" spans="1:13" ht="15" x14ac:dyDescent="0.25">
      <c r="A16" s="104">
        <f t="shared" si="0"/>
        <v>1910</v>
      </c>
      <c r="B16" s="103"/>
      <c r="C16" s="103">
        <v>0.10077563604263895</v>
      </c>
      <c r="D16" s="103">
        <v>0.11844085390896524</v>
      </c>
      <c r="E16" s="103">
        <v>6.8803153932094574E-2</v>
      </c>
      <c r="F16" s="103">
        <v>0.14873435920845549</v>
      </c>
      <c r="G16" s="103">
        <v>5.8696627616882324E-2</v>
      </c>
      <c r="H16" s="103">
        <v>0.20435065031051636</v>
      </c>
      <c r="I16" s="103">
        <v>8.4044910967350006E-2</v>
      </c>
      <c r="J16" s="283"/>
      <c r="K16" s="283"/>
      <c r="L16" s="283"/>
      <c r="M16" s="45"/>
    </row>
    <row r="17" spans="1:13" ht="15" x14ac:dyDescent="0.25">
      <c r="A17" s="104">
        <f t="shared" si="0"/>
        <v>1911</v>
      </c>
      <c r="B17" s="103"/>
      <c r="C17" s="103">
        <v>9.8500604869021791E-2</v>
      </c>
      <c r="D17" s="103">
        <v>0.11442402500681866</v>
      </c>
      <c r="E17" s="103">
        <v>7.3793195188045502E-2</v>
      </c>
      <c r="F17" s="103">
        <v>0.1355617193904862</v>
      </c>
      <c r="G17" s="103">
        <v>5.9088274836540222E-2</v>
      </c>
      <c r="H17" s="103">
        <v>0.15215498208999634</v>
      </c>
      <c r="I17" s="103">
        <v>8.6996793746948242E-2</v>
      </c>
      <c r="J17" s="283"/>
      <c r="K17" s="283"/>
      <c r="L17" s="283"/>
      <c r="M17" s="45"/>
    </row>
    <row r="18" spans="1:13" ht="15" x14ac:dyDescent="0.25">
      <c r="A18" s="104">
        <f t="shared" si="0"/>
        <v>1912</v>
      </c>
      <c r="B18" s="103"/>
      <c r="C18" s="103">
        <v>9.5119633158865236E-2</v>
      </c>
      <c r="D18" s="103">
        <v>0.1112718427721044</v>
      </c>
      <c r="E18" s="103">
        <v>7.3349431157112122E-2</v>
      </c>
      <c r="F18" s="103">
        <v>0.12777493616149493</v>
      </c>
      <c r="G18" s="103">
        <v>6.1373036354780197E-2</v>
      </c>
      <c r="H18" s="103">
        <v>0.13254670798778534</v>
      </c>
      <c r="I18" s="103">
        <v>8.2794047892093658E-2</v>
      </c>
      <c r="J18" s="283"/>
      <c r="K18" s="283"/>
      <c r="L18" s="283"/>
      <c r="M18" s="45"/>
    </row>
    <row r="19" spans="1:13" ht="15" x14ac:dyDescent="0.25">
      <c r="A19" s="104">
        <f t="shared" si="0"/>
        <v>1913</v>
      </c>
      <c r="B19" s="103"/>
      <c r="C19" s="286">
        <v>0.14585585496795736</v>
      </c>
      <c r="D19" s="286">
        <v>0.12078220687387005</v>
      </c>
      <c r="E19" s="286">
        <v>0.15000748634338379</v>
      </c>
      <c r="F19" s="286">
        <v>0.1396284079048177</v>
      </c>
      <c r="G19" s="286">
        <v>5.7635925710201263E-2</v>
      </c>
      <c r="H19" s="286">
        <v>0.1271490603685379</v>
      </c>
      <c r="I19" s="103">
        <v>0.12126678973436356</v>
      </c>
      <c r="J19" s="283"/>
      <c r="K19" s="283"/>
      <c r="L19" s="283"/>
      <c r="M19" s="45"/>
    </row>
    <row r="20" spans="1:13" ht="15" x14ac:dyDescent="0.25">
      <c r="A20" s="104">
        <f t="shared" si="0"/>
        <v>1914</v>
      </c>
      <c r="B20" s="103">
        <v>8.9560151100158691E-3</v>
      </c>
      <c r="C20" s="286">
        <v>0.17224452526472861</v>
      </c>
      <c r="D20" s="286">
        <v>0.12229188613867474</v>
      </c>
      <c r="E20" s="286">
        <v>0.17859961092472076</v>
      </c>
      <c r="F20" s="286">
        <v>0.16271189677474032</v>
      </c>
      <c r="G20" s="286">
        <v>5.8357976377010345E-2</v>
      </c>
      <c r="H20" s="286">
        <v>0.12541253864765167</v>
      </c>
      <c r="I20" s="103">
        <v>0.11654865741729736</v>
      </c>
      <c r="J20" s="283"/>
      <c r="K20" s="283"/>
      <c r="L20" s="283"/>
      <c r="M20" s="45"/>
    </row>
    <row r="21" spans="1:13" ht="15" x14ac:dyDescent="0.25">
      <c r="A21" s="104">
        <f t="shared" si="0"/>
        <v>1915</v>
      </c>
      <c r="B21" s="103">
        <v>1.7845727503299713E-2</v>
      </c>
      <c r="C21" s="286">
        <v>0.23151210517024684</v>
      </c>
      <c r="D21" s="286">
        <v>0.1555700785675041</v>
      </c>
      <c r="E21" s="286">
        <v>0.19322437047958374</v>
      </c>
      <c r="F21" s="286">
        <v>0.28894370720624146</v>
      </c>
      <c r="G21" s="286">
        <v>8.8380627334117889E-2</v>
      </c>
      <c r="H21" s="286">
        <v>0.15095815062522888</v>
      </c>
      <c r="I21" s="103">
        <v>0.11244139820337296</v>
      </c>
      <c r="J21" s="283"/>
      <c r="K21" s="283"/>
      <c r="L21" s="283"/>
      <c r="M21" s="45"/>
    </row>
    <row r="22" spans="1:13" ht="15" x14ac:dyDescent="0.25">
      <c r="A22" s="104">
        <f t="shared" si="0"/>
        <v>1916</v>
      </c>
      <c r="B22" s="103">
        <v>2.4162819609045982E-2</v>
      </c>
      <c r="C22" s="286">
        <v>0.23538377868583296</v>
      </c>
      <c r="D22" s="286">
        <v>0.15687882729483271</v>
      </c>
      <c r="E22" s="286">
        <v>0.20300999283790588</v>
      </c>
      <c r="F22" s="286">
        <v>0.28394445745772356</v>
      </c>
      <c r="G22" s="286">
        <v>7.0254452526569366E-2</v>
      </c>
      <c r="H22" s="286">
        <v>0.16392944753170013</v>
      </c>
      <c r="I22" s="103">
        <v>0.11479906737804413</v>
      </c>
      <c r="J22" s="283"/>
      <c r="K22" s="283"/>
      <c r="L22" s="283"/>
      <c r="M22" s="45"/>
    </row>
    <row r="23" spans="1:13" ht="15" x14ac:dyDescent="0.25">
      <c r="A23" s="104">
        <f t="shared" si="0"/>
        <v>1917</v>
      </c>
      <c r="B23" s="103">
        <v>5.2490130066871643E-2</v>
      </c>
      <c r="C23" s="286">
        <v>0.30505259492633097</v>
      </c>
      <c r="D23" s="286">
        <v>0.17959676573335467</v>
      </c>
      <c r="E23" s="286">
        <v>0.3075123131275177</v>
      </c>
      <c r="F23" s="286">
        <v>0.30136301762455087</v>
      </c>
      <c r="G23" s="286">
        <v>7.1777872741222382E-2</v>
      </c>
      <c r="H23" s="286">
        <v>0.17674684524536133</v>
      </c>
      <c r="I23" s="103">
        <v>0.12948067486286163</v>
      </c>
      <c r="J23" s="283"/>
      <c r="K23" s="283"/>
      <c r="L23" s="283"/>
      <c r="M23" s="45"/>
    </row>
    <row r="24" spans="1:13" ht="15" x14ac:dyDescent="0.25">
      <c r="A24" s="104">
        <f t="shared" si="0"/>
        <v>1918</v>
      </c>
      <c r="B24" s="103">
        <v>6.8570896983146667E-2</v>
      </c>
      <c r="C24" s="286">
        <v>0.38515923227787174</v>
      </c>
      <c r="D24" s="286">
        <v>0.21051377183675807</v>
      </c>
      <c r="E24" s="286">
        <v>0.3921448290348053</v>
      </c>
      <c r="F24" s="286">
        <v>0.37468083714247136</v>
      </c>
      <c r="G24" s="286">
        <v>5.1708802580833435E-2</v>
      </c>
      <c r="H24" s="286">
        <v>0.20203764736652374</v>
      </c>
      <c r="I24" s="103">
        <v>0.13303592801094055</v>
      </c>
      <c r="J24" s="283"/>
      <c r="K24" s="283"/>
      <c r="L24" s="283"/>
      <c r="M24" s="45"/>
    </row>
    <row r="25" spans="1:13" ht="15" x14ac:dyDescent="0.25">
      <c r="A25" s="104">
        <f t="shared" si="0"/>
        <v>1919</v>
      </c>
      <c r="B25" s="103">
        <v>7.9958491027355194E-2</v>
      </c>
      <c r="C25" s="286">
        <v>0.24671192169189454</v>
      </c>
      <c r="D25" s="286">
        <v>0.17372665442526342</v>
      </c>
      <c r="E25" s="286">
        <v>0.24018853902816772</v>
      </c>
      <c r="F25" s="286">
        <v>0.25649699568748474</v>
      </c>
      <c r="G25" s="286">
        <v>4.8086192458868027E-2</v>
      </c>
      <c r="H25" s="286">
        <v>0.19132767617702484</v>
      </c>
      <c r="I25" s="103">
        <v>0.11497650295495987</v>
      </c>
      <c r="J25" s="283"/>
      <c r="K25" s="283"/>
      <c r="L25" s="283"/>
      <c r="M25" s="45"/>
    </row>
    <row r="26" spans="1:13" ht="15" x14ac:dyDescent="0.25">
      <c r="A26" s="104">
        <f t="shared" si="0"/>
        <v>1920</v>
      </c>
      <c r="B26" s="103">
        <v>7.0077143609523773E-2</v>
      </c>
      <c r="C26" s="286">
        <v>0.29071888923645017</v>
      </c>
      <c r="D26" s="286">
        <v>0.1867373182692311</v>
      </c>
      <c r="E26" s="286">
        <v>0.2723534107208252</v>
      </c>
      <c r="F26" s="286">
        <v>0.3182671070098877</v>
      </c>
      <c r="G26" s="286">
        <v>5.585581436753273E-2</v>
      </c>
      <c r="H26" s="286">
        <v>0.18111304938793182</v>
      </c>
      <c r="I26" s="103">
        <v>0.14854311943054199</v>
      </c>
      <c r="J26" s="283"/>
      <c r="K26" s="283"/>
      <c r="L26" s="283"/>
      <c r="M26" s="45"/>
    </row>
    <row r="27" spans="1:13" ht="15" x14ac:dyDescent="0.25">
      <c r="A27" s="104">
        <f t="shared" si="0"/>
        <v>1921</v>
      </c>
      <c r="B27" s="103">
        <v>6.9315455853939056E-2</v>
      </c>
      <c r="C27" s="286">
        <v>0.28293714523315427</v>
      </c>
      <c r="D27" s="286">
        <v>0.18869046152879795</v>
      </c>
      <c r="E27" s="286">
        <v>0.29412275552749634</v>
      </c>
      <c r="F27" s="286">
        <v>0.26615872979164124</v>
      </c>
      <c r="G27" s="286">
        <v>6.1264138668775558E-2</v>
      </c>
      <c r="H27" s="286">
        <v>0.18817487359046936</v>
      </c>
      <c r="I27" s="103">
        <v>0.159001424908638</v>
      </c>
      <c r="J27" s="283"/>
      <c r="K27" s="283"/>
      <c r="L27" s="283"/>
      <c r="M27" s="45"/>
    </row>
    <row r="28" spans="1:13" ht="15" x14ac:dyDescent="0.25">
      <c r="A28" s="104">
        <f t="shared" si="0"/>
        <v>1922</v>
      </c>
      <c r="B28" s="103">
        <v>7.0838533341884613E-2</v>
      </c>
      <c r="C28" s="286">
        <v>9.1316151618957522E-2</v>
      </c>
      <c r="D28" s="286">
        <v>0.17137119783596558</v>
      </c>
      <c r="E28" s="286"/>
      <c r="F28" s="286">
        <v>0.2282903790473938</v>
      </c>
      <c r="G28" s="286">
        <v>6.9974616169929504E-2</v>
      </c>
      <c r="H28" s="286">
        <v>0.16721566021442413</v>
      </c>
      <c r="I28" s="103">
        <v>0.1395709365606308</v>
      </c>
      <c r="J28" s="283"/>
      <c r="K28" s="283"/>
      <c r="L28" s="283"/>
      <c r="M28" s="45"/>
    </row>
    <row r="29" spans="1:13" ht="15" x14ac:dyDescent="0.25">
      <c r="A29" s="104">
        <f t="shared" si="0"/>
        <v>1923</v>
      </c>
      <c r="B29" s="103">
        <v>5.8748986572027206E-2</v>
      </c>
      <c r="C29" s="286">
        <v>0.13656145334243774</v>
      </c>
      <c r="D29" s="286">
        <v>0.15740169988324246</v>
      </c>
      <c r="E29" s="286">
        <v>8.7729364633560181E-2</v>
      </c>
      <c r="F29" s="286">
        <v>0.20980958640575409</v>
      </c>
      <c r="G29" s="286">
        <v>7.1841686964035034E-2</v>
      </c>
      <c r="H29" s="286">
        <v>0.18147134780883789</v>
      </c>
      <c r="I29" s="103">
        <v>0.12211905419826508</v>
      </c>
      <c r="J29" s="283"/>
      <c r="K29" s="283"/>
      <c r="L29" s="283"/>
      <c r="M29" s="45"/>
    </row>
    <row r="30" spans="1:13" ht="15" x14ac:dyDescent="0.25">
      <c r="A30" s="104">
        <f t="shared" si="0"/>
        <v>1924</v>
      </c>
      <c r="B30" s="103">
        <v>5.8054588735103607E-2</v>
      </c>
      <c r="C30" s="286">
        <v>0.13497443199157716</v>
      </c>
      <c r="D30" s="286">
        <v>0.14553661271929741</v>
      </c>
      <c r="E30" s="286">
        <v>6.7882359027862549E-2</v>
      </c>
      <c r="F30" s="286">
        <v>0.23561254143714905</v>
      </c>
      <c r="G30" s="286">
        <v>6.8241283297538757E-2</v>
      </c>
      <c r="H30" s="286">
        <v>0.16345049440860748</v>
      </c>
      <c r="I30" s="103">
        <v>0.11578766256570816</v>
      </c>
      <c r="J30" s="283"/>
      <c r="K30" s="283"/>
      <c r="L30" s="283"/>
      <c r="M30" s="45"/>
    </row>
    <row r="31" spans="1:13" ht="15" x14ac:dyDescent="0.25">
      <c r="A31" s="104">
        <f t="shared" si="0"/>
        <v>1925</v>
      </c>
      <c r="B31" s="103">
        <v>5.5871620774269104E-2</v>
      </c>
      <c r="C31" s="286">
        <v>0.11956341564655304</v>
      </c>
      <c r="D31" s="286">
        <v>0.13859060406684875</v>
      </c>
      <c r="E31" s="286">
        <v>7.2856500744819641E-2</v>
      </c>
      <c r="F31" s="286">
        <v>0.18962378799915314</v>
      </c>
      <c r="G31" s="286">
        <v>6.5778829157352448E-2</v>
      </c>
      <c r="H31" s="286">
        <v>0.14542911946773529</v>
      </c>
      <c r="I31" s="103">
        <v>0.11827071011066437</v>
      </c>
      <c r="J31" s="283"/>
      <c r="K31" s="283"/>
      <c r="L31" s="283"/>
      <c r="M31" s="45"/>
    </row>
    <row r="32" spans="1:13" ht="15" x14ac:dyDescent="0.25">
      <c r="A32" s="104">
        <f t="shared" si="0"/>
        <v>1926</v>
      </c>
      <c r="B32" s="103">
        <v>5.2613586187362671E-2</v>
      </c>
      <c r="C32" s="286">
        <v>0.13971332907676698</v>
      </c>
      <c r="D32" s="286">
        <v>0.13695986196398735</v>
      </c>
      <c r="E32" s="286">
        <v>7.8977882862091064E-2</v>
      </c>
      <c r="F32" s="286">
        <v>0.23081649839878082</v>
      </c>
      <c r="G32" s="286">
        <v>7.2230271995067596E-2</v>
      </c>
      <c r="H32" s="286">
        <v>0.14102178812026978</v>
      </c>
      <c r="I32" s="103">
        <v>0.11965519934892654</v>
      </c>
      <c r="J32" s="283"/>
      <c r="K32" s="283"/>
      <c r="L32" s="283"/>
      <c r="M32" s="45"/>
    </row>
    <row r="33" spans="1:13" ht="15" x14ac:dyDescent="0.25">
      <c r="A33" s="104">
        <f t="shared" si="0"/>
        <v>1927</v>
      </c>
      <c r="B33" s="103">
        <v>5.5414196103811264E-2</v>
      </c>
      <c r="C33" s="286">
        <v>0.15019126981496811</v>
      </c>
      <c r="D33" s="286">
        <v>0.13808070278416076</v>
      </c>
      <c r="E33" s="286">
        <v>7.9555250704288483E-2</v>
      </c>
      <c r="F33" s="286">
        <v>0.25614529848098755</v>
      </c>
      <c r="G33" s="286">
        <v>6.8244867026805878E-2</v>
      </c>
      <c r="H33" s="286">
        <v>0.15819139778614044</v>
      </c>
      <c r="I33" s="103">
        <v>0.12013470381498337</v>
      </c>
      <c r="J33" s="283"/>
      <c r="K33" s="283"/>
      <c r="L33" s="283"/>
      <c r="M33" s="45"/>
    </row>
    <row r="34" spans="1:13" ht="15" x14ac:dyDescent="0.25">
      <c r="A34" s="104">
        <f t="shared" si="0"/>
        <v>1928</v>
      </c>
      <c r="B34" s="103">
        <v>5.4438155144453049E-2</v>
      </c>
      <c r="C34" s="286">
        <v>0.15221526026725771</v>
      </c>
      <c r="D34" s="286">
        <v>0.13231776685764393</v>
      </c>
      <c r="E34" s="286">
        <v>8.0552011728286743E-2</v>
      </c>
      <c r="F34" s="286">
        <v>0.25971013307571411</v>
      </c>
      <c r="G34" s="286">
        <v>6.8240359425544739E-2</v>
      </c>
      <c r="H34" s="286">
        <v>0.14396841824054718</v>
      </c>
      <c r="I34" s="103">
        <v>0.12304147332906723</v>
      </c>
      <c r="J34" s="283"/>
      <c r="K34" s="283"/>
      <c r="L34" s="283"/>
      <c r="M34" s="45"/>
    </row>
    <row r="35" spans="1:13" ht="15" x14ac:dyDescent="0.25">
      <c r="A35" s="104">
        <f t="shared" si="0"/>
        <v>1929</v>
      </c>
      <c r="B35" s="103">
        <v>5.2183985710144043E-2</v>
      </c>
      <c r="C35" s="286">
        <v>0.17329409718513489</v>
      </c>
      <c r="D35" s="286">
        <v>0.13801785372197628</v>
      </c>
      <c r="E35" s="286">
        <v>8.328661322593689E-2</v>
      </c>
      <c r="F35" s="286">
        <v>0.30830532312393188</v>
      </c>
      <c r="G35" s="286">
        <v>0.11848187446594238</v>
      </c>
      <c r="H35" s="286">
        <v>0.141336590051651</v>
      </c>
      <c r="I35" s="103">
        <v>0.13506665825843811</v>
      </c>
      <c r="J35" s="283"/>
      <c r="K35" s="283"/>
      <c r="L35" s="283"/>
      <c r="M35" s="45"/>
    </row>
    <row r="36" spans="1:13" ht="15" x14ac:dyDescent="0.25">
      <c r="A36" s="104">
        <f t="shared" si="0"/>
        <v>1930</v>
      </c>
      <c r="B36" s="103">
        <v>5.6406158953905106E-2</v>
      </c>
      <c r="C36" s="286">
        <v>0.2220796972513199</v>
      </c>
      <c r="D36" s="286">
        <v>0.16413549861560264</v>
      </c>
      <c r="E36" s="286">
        <v>0.11176364123821259</v>
      </c>
      <c r="F36" s="286">
        <v>0.38755378127098083</v>
      </c>
      <c r="G36" s="286">
        <v>0.11858711391687393</v>
      </c>
      <c r="H36" s="286">
        <v>0.15047737956047058</v>
      </c>
      <c r="I36" s="103">
        <v>0.26823687553405762</v>
      </c>
      <c r="J36" s="283"/>
      <c r="K36" s="283"/>
      <c r="L36" s="283"/>
      <c r="M36" s="45"/>
    </row>
    <row r="37" spans="1:13" ht="15" x14ac:dyDescent="0.25">
      <c r="A37" s="104">
        <f t="shared" si="0"/>
        <v>1931</v>
      </c>
      <c r="B37" s="103">
        <v>7.3285855352878571E-2</v>
      </c>
      <c r="C37" s="286">
        <v>0.22826247960329055</v>
      </c>
      <c r="D37" s="286">
        <v>0.18462630733847618</v>
      </c>
      <c r="E37" s="286">
        <v>0.10635244101285934</v>
      </c>
      <c r="F37" s="286">
        <v>0.41112753748893738</v>
      </c>
      <c r="G37" s="286">
        <v>0.12658050656318665</v>
      </c>
      <c r="H37" s="286">
        <v>0.15262590348720551</v>
      </c>
      <c r="I37" s="103">
        <v>0.30693376064300537</v>
      </c>
      <c r="J37" s="283"/>
      <c r="K37" s="283"/>
      <c r="L37" s="283"/>
      <c r="M37" s="45"/>
    </row>
    <row r="38" spans="1:13" ht="15" x14ac:dyDescent="0.25">
      <c r="A38" s="104">
        <f t="shared" si="0"/>
        <v>1932</v>
      </c>
      <c r="B38" s="103">
        <v>0.10277290642261505</v>
      </c>
      <c r="C38" s="286">
        <v>0.22002757787704469</v>
      </c>
      <c r="D38" s="286">
        <v>0.18260241610308489</v>
      </c>
      <c r="E38" s="286">
        <v>9.791874885559082E-2</v>
      </c>
      <c r="F38" s="286">
        <v>0.40319082140922546</v>
      </c>
      <c r="G38" s="286">
        <v>0.12953007221221924</v>
      </c>
      <c r="H38" s="286">
        <v>0.14811697602272034</v>
      </c>
      <c r="I38" s="103">
        <v>0.26194626092910767</v>
      </c>
      <c r="J38" s="283"/>
      <c r="K38" s="283"/>
      <c r="L38" s="283"/>
      <c r="M38" s="45"/>
    </row>
    <row r="39" spans="1:13" ht="15" x14ac:dyDescent="0.25">
      <c r="A39" s="104">
        <f t="shared" ref="A39:A70" si="1">A38+1</f>
        <v>1933</v>
      </c>
      <c r="B39" s="103">
        <v>0.12308894842863083</v>
      </c>
      <c r="C39" s="286">
        <v>0.24200986027717591</v>
      </c>
      <c r="D39" s="286">
        <v>0.19308996759355068</v>
      </c>
      <c r="E39" s="286">
        <v>0.10074177384376526</v>
      </c>
      <c r="F39" s="286">
        <v>0.45391198992729187</v>
      </c>
      <c r="G39" s="286">
        <v>0.1433258056640625</v>
      </c>
      <c r="H39" s="286">
        <v>0.13767711818218231</v>
      </c>
      <c r="I39" s="103">
        <v>0.25252163410186768</v>
      </c>
      <c r="J39" s="283"/>
      <c r="K39" s="283"/>
      <c r="L39" s="283"/>
      <c r="M39" s="45"/>
    </row>
    <row r="40" spans="1:13" ht="15" x14ac:dyDescent="0.25">
      <c r="A40" s="104">
        <f t="shared" si="1"/>
        <v>1934</v>
      </c>
      <c r="B40" s="103">
        <v>0.12637941539287567</v>
      </c>
      <c r="C40" s="286">
        <v>0.24296145290136337</v>
      </c>
      <c r="D40" s="286">
        <v>0.18884777153531709</v>
      </c>
      <c r="E40" s="286">
        <v>9.562162309885025E-2</v>
      </c>
      <c r="F40" s="286">
        <v>0.46397119760513306</v>
      </c>
      <c r="G40" s="286">
        <v>0.14424809813499451</v>
      </c>
      <c r="H40" s="286">
        <v>0.13340793550014496</v>
      </c>
      <c r="I40" s="103">
        <v>0.23068436980247498</v>
      </c>
      <c r="J40" s="283"/>
      <c r="K40" s="283"/>
      <c r="L40" s="283"/>
      <c r="M40" s="45"/>
    </row>
    <row r="41" spans="1:13" ht="15" x14ac:dyDescent="0.25">
      <c r="A41" s="104">
        <f t="shared" si="1"/>
        <v>1935</v>
      </c>
      <c r="B41" s="103">
        <v>0.14839568734169006</v>
      </c>
      <c r="C41" s="286">
        <v>0.23224245905876162</v>
      </c>
      <c r="D41" s="286">
        <v>0.20150826814082953</v>
      </c>
      <c r="E41" s="286">
        <v>9.5730572938919067E-2</v>
      </c>
      <c r="F41" s="286">
        <v>0.43701028823852539</v>
      </c>
      <c r="G41" s="286">
        <v>0.1374087780714035</v>
      </c>
      <c r="H41" s="286">
        <v>0.13621298968791962</v>
      </c>
      <c r="I41" s="103">
        <v>0.42915695905685425</v>
      </c>
      <c r="J41" s="283"/>
      <c r="K41" s="283"/>
      <c r="L41" s="283"/>
      <c r="M41" s="45"/>
    </row>
    <row r="42" spans="1:13" ht="15" x14ac:dyDescent="0.25">
      <c r="A42" s="104">
        <f t="shared" si="1"/>
        <v>1936</v>
      </c>
      <c r="B42" s="103">
        <v>0.14752288162708282</v>
      </c>
      <c r="C42" s="286">
        <v>0.19373512417078018</v>
      </c>
      <c r="D42" s="286">
        <v>0.19911685700599963</v>
      </c>
      <c r="E42" s="286">
        <v>9.26031693816185E-2</v>
      </c>
      <c r="F42" s="286">
        <v>0.34543305635452271</v>
      </c>
      <c r="G42" s="286">
        <v>0.1306648850440979</v>
      </c>
      <c r="H42" s="286">
        <v>0.12621846795082092</v>
      </c>
      <c r="I42" s="103">
        <v>0.41470152139663696</v>
      </c>
      <c r="J42" s="283"/>
      <c r="K42" s="283"/>
      <c r="L42" s="283"/>
      <c r="M42" s="45"/>
    </row>
    <row r="43" spans="1:13" ht="15" x14ac:dyDescent="0.25">
      <c r="A43" s="104">
        <f t="shared" si="1"/>
        <v>1937</v>
      </c>
      <c r="B43" s="103">
        <v>0.13849064707756042</v>
      </c>
      <c r="C43" s="286">
        <v>0.21133606433868407</v>
      </c>
      <c r="D43" s="286">
        <v>0.20349099257817635</v>
      </c>
      <c r="E43" s="286">
        <v>0.11981737613677979</v>
      </c>
      <c r="F43" s="286">
        <v>0.34861409664154053</v>
      </c>
      <c r="G43" s="286">
        <v>0.13261616230010986</v>
      </c>
      <c r="H43" s="286">
        <v>0.13032850623130798</v>
      </c>
      <c r="I43" s="103">
        <v>0.44013229012489319</v>
      </c>
      <c r="J43" s="283"/>
      <c r="K43" s="283"/>
      <c r="L43" s="283"/>
      <c r="M43" s="45"/>
    </row>
    <row r="44" spans="1:13" ht="15" x14ac:dyDescent="0.25">
      <c r="A44" s="104">
        <f t="shared" si="1"/>
        <v>1938</v>
      </c>
      <c r="B44" s="103">
        <v>0.17826879024505615</v>
      </c>
      <c r="C44" s="286">
        <v>0.20018502587585135</v>
      </c>
      <c r="D44" s="286">
        <v>0.202504456262001</v>
      </c>
      <c r="E44" s="286">
        <v>0.13903990387916565</v>
      </c>
      <c r="F44" s="286">
        <v>0.29190270887087988</v>
      </c>
      <c r="G44" s="286">
        <v>0.13221871852874756</v>
      </c>
      <c r="H44" s="286">
        <v>0.1277088075876236</v>
      </c>
      <c r="I44" s="103">
        <v>0.36107832193374634</v>
      </c>
      <c r="J44" s="283"/>
      <c r="K44" s="283"/>
      <c r="L44" s="283"/>
      <c r="M44" s="45"/>
    </row>
    <row r="45" spans="1:13" ht="15" x14ac:dyDescent="0.25">
      <c r="A45" s="104">
        <f t="shared" si="1"/>
        <v>1939</v>
      </c>
      <c r="B45" s="103">
        <v>0.20350091159343719</v>
      </c>
      <c r="C45" s="286">
        <v>0.20518038030356939</v>
      </c>
      <c r="D45" s="286">
        <v>0.20425371034002224</v>
      </c>
      <c r="E45" s="286">
        <v>0.14666634798049927</v>
      </c>
      <c r="F45" s="286">
        <v>0.29295142878817459</v>
      </c>
      <c r="G45" s="286">
        <v>0.12233885377645493</v>
      </c>
      <c r="H45" s="286">
        <v>0.13972263038158417</v>
      </c>
      <c r="I45" s="103">
        <v>0.34363073110580444</v>
      </c>
      <c r="J45" s="283"/>
      <c r="K45" s="283"/>
      <c r="L45" s="283"/>
      <c r="M45" s="45"/>
    </row>
    <row r="46" spans="1:13" ht="15" x14ac:dyDescent="0.25">
      <c r="A46" s="104">
        <f t="shared" si="1"/>
        <v>1940</v>
      </c>
      <c r="B46" s="103">
        <v>0.2260628342628479</v>
      </c>
      <c r="C46" s="286">
        <v>0.28590700203938924</v>
      </c>
      <c r="D46" s="286">
        <v>0.21672732828865368</v>
      </c>
      <c r="E46" s="286">
        <v>0.18284128606319427</v>
      </c>
      <c r="F46" s="286">
        <v>0.44050557600368168</v>
      </c>
      <c r="G46" s="286">
        <v>0.11278329789638519</v>
      </c>
      <c r="H46" s="286">
        <v>0.15539190173149109</v>
      </c>
      <c r="I46" s="103">
        <v>0.32775643467903137</v>
      </c>
      <c r="J46" s="283"/>
      <c r="K46" s="283"/>
      <c r="L46" s="283"/>
      <c r="M46" s="45"/>
    </row>
    <row r="47" spans="1:13" ht="15" x14ac:dyDescent="0.25">
      <c r="A47" s="104">
        <f t="shared" si="1"/>
        <v>1941</v>
      </c>
      <c r="B47" s="103">
        <v>0.18819817900657654</v>
      </c>
      <c r="C47" s="286">
        <v>0.4416676852192023</v>
      </c>
      <c r="D47" s="286">
        <v>0.25895843865035018</v>
      </c>
      <c r="E47" s="286">
        <v>0.22488802671432495</v>
      </c>
      <c r="F47" s="286">
        <v>0.76683717297651821</v>
      </c>
      <c r="G47" s="286">
        <v>0.10023327171802521</v>
      </c>
      <c r="H47" s="286">
        <v>0.17159925401210785</v>
      </c>
      <c r="I47" s="103">
        <v>0.33030968904495239</v>
      </c>
      <c r="J47" s="283"/>
      <c r="K47" s="283"/>
      <c r="L47" s="283"/>
      <c r="M47" s="45"/>
    </row>
    <row r="48" spans="1:13" ht="15" x14ac:dyDescent="0.25">
      <c r="A48" s="104">
        <f t="shared" si="1"/>
        <v>1942</v>
      </c>
      <c r="B48" s="103">
        <v>0.17481109499931335</v>
      </c>
      <c r="C48" s="286">
        <v>0.47244183323479139</v>
      </c>
      <c r="D48" s="286">
        <v>0.28334886558511135</v>
      </c>
      <c r="E48" s="286">
        <v>0.29128655791282654</v>
      </c>
      <c r="F48" s="286">
        <v>0.7441747462177386</v>
      </c>
      <c r="G48" s="286">
        <v>0.1090131402015686</v>
      </c>
      <c r="H48" s="286">
        <v>0.18868647515773773</v>
      </c>
      <c r="I48" s="103">
        <v>0.34156909584999084</v>
      </c>
      <c r="J48" s="283"/>
      <c r="K48" s="283"/>
      <c r="L48" s="283"/>
      <c r="M48" s="45"/>
    </row>
    <row r="49" spans="1:13" ht="15" x14ac:dyDescent="0.25">
      <c r="A49" s="104">
        <f t="shared" si="1"/>
        <v>1943</v>
      </c>
      <c r="B49" s="103">
        <v>0.16718152165412903</v>
      </c>
      <c r="C49" s="286">
        <v>0.50953087209560832</v>
      </c>
      <c r="D49" s="286">
        <v>0.31254643931558024</v>
      </c>
      <c r="E49" s="286">
        <v>0.4558614194393158</v>
      </c>
      <c r="F49" s="286">
        <v>0.7315714044399384</v>
      </c>
      <c r="G49" s="286">
        <v>0.1238858625292778</v>
      </c>
      <c r="H49" s="286">
        <v>0.22726438939571381</v>
      </c>
      <c r="I49" s="103">
        <v>0.34924477338790894</v>
      </c>
      <c r="J49" s="283"/>
      <c r="K49" s="283"/>
      <c r="L49" s="283"/>
      <c r="M49" s="45"/>
    </row>
    <row r="50" spans="1:13" ht="15" x14ac:dyDescent="0.25">
      <c r="A50" s="104">
        <f t="shared" si="1"/>
        <v>1944</v>
      </c>
      <c r="B50" s="103">
        <v>0.17929033935070038</v>
      </c>
      <c r="C50" s="286">
        <v>0.6190575218343195</v>
      </c>
      <c r="D50" s="286">
        <v>0.35125991512752519</v>
      </c>
      <c r="E50" s="286">
        <v>0.4558614194393158</v>
      </c>
      <c r="F50" s="286">
        <v>0.86385167542682506</v>
      </c>
      <c r="G50" s="286">
        <v>0.14049385488033295</v>
      </c>
      <c r="H50" s="286">
        <v>0.33398792147636414</v>
      </c>
      <c r="I50" s="103">
        <v>0.3548886775970459</v>
      </c>
      <c r="J50" s="283"/>
      <c r="K50" s="283"/>
      <c r="L50" s="283"/>
      <c r="M50" s="45"/>
    </row>
    <row r="51" spans="1:13" ht="15" x14ac:dyDescent="0.25">
      <c r="A51" s="104">
        <f t="shared" si="1"/>
        <v>1945</v>
      </c>
      <c r="B51" s="103">
        <v>0.19747106730937958</v>
      </c>
      <c r="C51" s="286">
        <v>0.21783189582484505</v>
      </c>
      <c r="D51" s="286">
        <v>0.40226595353995148</v>
      </c>
      <c r="E51" s="286"/>
      <c r="F51" s="286">
        <v>0.54457973956211259</v>
      </c>
      <c r="G51" s="286">
        <v>0.16247943043708801</v>
      </c>
      <c r="H51" s="286"/>
      <c r="I51" s="103">
        <v>0.30323880910873413</v>
      </c>
      <c r="J51" s="283"/>
      <c r="K51" s="283"/>
      <c r="L51" s="283"/>
      <c r="M51" s="45"/>
    </row>
    <row r="52" spans="1:13" ht="15" x14ac:dyDescent="0.25">
      <c r="A52" s="104">
        <f t="shared" si="1"/>
        <v>1946</v>
      </c>
      <c r="B52" s="103">
        <v>0.21558384597301483</v>
      </c>
      <c r="C52" s="286">
        <v>0.1051916826607648</v>
      </c>
      <c r="D52" s="286">
        <v>0.31437458447370809</v>
      </c>
      <c r="E52" s="286"/>
      <c r="F52" s="286">
        <v>0.26297920665191199</v>
      </c>
      <c r="G52" s="286">
        <v>0.17892466485500336</v>
      </c>
      <c r="H52" s="286">
        <v>0.23489187657833099</v>
      </c>
      <c r="I52" s="103">
        <v>0.29327550530433655</v>
      </c>
      <c r="J52" s="283"/>
      <c r="K52" s="283"/>
      <c r="L52" s="283"/>
      <c r="M52" s="45"/>
    </row>
    <row r="53" spans="1:13" ht="15" x14ac:dyDescent="0.25">
      <c r="A53" s="104">
        <f t="shared" si="1"/>
        <v>1947</v>
      </c>
      <c r="B53" s="103">
        <v>0.20092436671257019</v>
      </c>
      <c r="C53" s="286">
        <v>0.1865452581713678</v>
      </c>
      <c r="D53" s="286">
        <v>0.25363111771203922</v>
      </c>
      <c r="E53" s="286">
        <v>0.16710348427295685</v>
      </c>
      <c r="F53" s="286">
        <v>0.2157079190189842</v>
      </c>
      <c r="G53" s="286">
        <v>0.17652930319309235</v>
      </c>
      <c r="H53" s="286">
        <v>0.18838129937648773</v>
      </c>
      <c r="I53" s="103">
        <v>0.31875669956207275</v>
      </c>
      <c r="J53" s="283"/>
      <c r="K53" s="283"/>
      <c r="L53" s="283"/>
      <c r="M53" s="45"/>
    </row>
    <row r="54" spans="1:13" ht="15" x14ac:dyDescent="0.25">
      <c r="A54" s="104">
        <f t="shared" si="1"/>
        <v>1948</v>
      </c>
      <c r="B54" s="103">
        <v>0.19168485701084137</v>
      </c>
      <c r="C54" s="286">
        <v>0.14815750422396246</v>
      </c>
      <c r="D54" s="286">
        <v>0.20132979063330167</v>
      </c>
      <c r="E54" s="286">
        <v>0.14797604084014893</v>
      </c>
      <c r="F54" s="286">
        <v>0.14842969929968272</v>
      </c>
      <c r="G54" s="286">
        <v>0.15243043005466461</v>
      </c>
      <c r="H54" s="286">
        <v>0.1504627913236618</v>
      </c>
      <c r="I54" s="103">
        <v>0.3176608681678772</v>
      </c>
      <c r="J54" s="283"/>
      <c r="K54" s="283"/>
      <c r="L54" s="283"/>
      <c r="M54" s="45"/>
    </row>
    <row r="55" spans="1:13" ht="15" x14ac:dyDescent="0.25">
      <c r="A55" s="104">
        <f t="shared" si="1"/>
        <v>1949</v>
      </c>
      <c r="B55" s="103">
        <v>0.17677052319049835</v>
      </c>
      <c r="C55" s="286">
        <v>0.1669558823108673</v>
      </c>
      <c r="D55" s="286">
        <v>0.19597611232445791</v>
      </c>
      <c r="E55" s="286">
        <v>0.16186439990997314</v>
      </c>
      <c r="F55" s="286">
        <v>0.17459310591220856</v>
      </c>
      <c r="G55" s="286">
        <v>0.1405763179063797</v>
      </c>
      <c r="H55" s="286">
        <v>0.11474525183439255</v>
      </c>
      <c r="I55" s="103">
        <v>0.28710287809371948</v>
      </c>
      <c r="J55" s="283"/>
      <c r="K55" s="283"/>
      <c r="L55" s="283"/>
      <c r="M55" s="45"/>
    </row>
    <row r="56" spans="1:13" ht="15" x14ac:dyDescent="0.25">
      <c r="A56" s="104">
        <f t="shared" si="1"/>
        <v>1950</v>
      </c>
      <c r="B56" s="103">
        <v>0.1649833470582962</v>
      </c>
      <c r="C56" s="286">
        <v>0.15056228935718535</v>
      </c>
      <c r="D56" s="286">
        <v>0.18918821616814688</v>
      </c>
      <c r="E56" s="286">
        <v>0.13983778655529022</v>
      </c>
      <c r="F56" s="286">
        <v>0.16664904356002808</v>
      </c>
      <c r="G56" s="286">
        <v>0.1447838693857193</v>
      </c>
      <c r="H56" s="286">
        <v>0.12522098422050476</v>
      </c>
      <c r="I56" s="103">
        <v>0.27242493629455566</v>
      </c>
      <c r="J56" s="283"/>
      <c r="K56" s="283"/>
      <c r="L56" s="283"/>
      <c r="M56" s="45"/>
    </row>
    <row r="57" spans="1:13" ht="15" x14ac:dyDescent="0.25">
      <c r="A57" s="104">
        <f t="shared" si="1"/>
        <v>1951</v>
      </c>
      <c r="B57" s="103">
        <v>0.15089547634124756</v>
      </c>
      <c r="C57" s="286">
        <v>0.13955443501472475</v>
      </c>
      <c r="D57" s="286">
        <v>0.17698169614260012</v>
      </c>
      <c r="E57" s="286">
        <v>0.12879270315170288</v>
      </c>
      <c r="F57" s="286">
        <v>0.15569703280925751</v>
      </c>
      <c r="G57" s="286">
        <v>0.12255432456731796</v>
      </c>
      <c r="H57" s="286">
        <v>0.10576167702674866</v>
      </c>
      <c r="I57" s="103">
        <v>0.26424810290336609</v>
      </c>
      <c r="J57" s="283"/>
      <c r="K57" s="283"/>
      <c r="L57" s="283"/>
      <c r="M57" s="45"/>
    </row>
    <row r="58" spans="1:13" ht="15" x14ac:dyDescent="0.25">
      <c r="A58" s="104">
        <f t="shared" si="1"/>
        <v>1952</v>
      </c>
      <c r="B58" s="103">
        <v>0.14644002914428711</v>
      </c>
      <c r="C58" s="286">
        <v>0.14636545479297638</v>
      </c>
      <c r="D58" s="286">
        <v>0.17671353026078299</v>
      </c>
      <c r="E58" s="286">
        <v>0.13363726437091827</v>
      </c>
      <c r="F58" s="286">
        <v>0.16545774042606354</v>
      </c>
      <c r="G58" s="286">
        <v>0.11435462534427643</v>
      </c>
      <c r="H58" s="286">
        <v>0.1193346232175827</v>
      </c>
      <c r="I58" s="103">
        <v>0.25670760869979858</v>
      </c>
      <c r="J58" s="283"/>
      <c r="K58" s="283"/>
      <c r="L58" s="283"/>
      <c r="M58" s="45"/>
    </row>
    <row r="59" spans="1:13" ht="15" x14ac:dyDescent="0.25">
      <c r="A59" s="104">
        <f t="shared" si="1"/>
        <v>1953</v>
      </c>
      <c r="B59" s="103">
        <v>0.13808058202266693</v>
      </c>
      <c r="C59" s="286">
        <v>0.15366198122501373</v>
      </c>
      <c r="D59" s="286">
        <v>0.17829367174552038</v>
      </c>
      <c r="E59" s="286">
        <v>0.1414254754781723</v>
      </c>
      <c r="F59" s="286">
        <v>0.17201673984527588</v>
      </c>
      <c r="G59" s="286">
        <v>0.11486436426639557</v>
      </c>
      <c r="H59" s="286">
        <v>0.11478307098150253</v>
      </c>
      <c r="I59" s="103">
        <v>0.24921470880508423</v>
      </c>
      <c r="J59" s="283"/>
      <c r="K59" s="283"/>
      <c r="L59" s="283"/>
      <c r="M59" s="45"/>
    </row>
    <row r="60" spans="1:13" ht="15" x14ac:dyDescent="0.25">
      <c r="A60" s="104">
        <f t="shared" si="1"/>
        <v>1954</v>
      </c>
      <c r="B60" s="103">
        <v>0.13444387912750244</v>
      </c>
      <c r="C60" s="286">
        <v>0.18497742712497711</v>
      </c>
      <c r="D60" s="286">
        <v>0.17475341432369673</v>
      </c>
      <c r="E60" s="286">
        <v>0.19060079753398895</v>
      </c>
      <c r="F60" s="286">
        <v>0.17654237151145935</v>
      </c>
      <c r="G60" s="286">
        <v>0.11035057157278061</v>
      </c>
      <c r="H60" s="286">
        <v>0.10691142827272415</v>
      </c>
      <c r="I60" s="103">
        <v>0.24479268491268158</v>
      </c>
      <c r="J60" s="283"/>
      <c r="K60" s="283"/>
      <c r="L60" s="283"/>
      <c r="M60" s="45"/>
    </row>
    <row r="61" spans="1:13" ht="15" x14ac:dyDescent="0.25">
      <c r="A61" s="104">
        <f t="shared" si="1"/>
        <v>1955</v>
      </c>
      <c r="B61" s="103">
        <v>0.12484513968229294</v>
      </c>
      <c r="C61" s="286">
        <v>0.15481221079826354</v>
      </c>
      <c r="D61" s="286">
        <v>0.16689026355743408</v>
      </c>
      <c r="E61" s="286">
        <v>0.14215683937072754</v>
      </c>
      <c r="F61" s="286">
        <v>0.17379526793956757</v>
      </c>
      <c r="G61" s="286">
        <v>0.10857507586479187</v>
      </c>
      <c r="H61" s="286">
        <v>9.7030304372310638E-2</v>
      </c>
      <c r="I61" s="103">
        <v>0.24801948666572571</v>
      </c>
      <c r="J61" s="283"/>
      <c r="K61" s="283"/>
      <c r="L61" s="283"/>
      <c r="M61" s="45"/>
    </row>
    <row r="62" spans="1:13" ht="15" x14ac:dyDescent="0.25">
      <c r="A62" s="104">
        <f t="shared" si="1"/>
        <v>1956</v>
      </c>
      <c r="B62" s="103">
        <v>0.11958453804254532</v>
      </c>
      <c r="C62" s="286">
        <v>0.16032251417636872</v>
      </c>
      <c r="D62" s="286">
        <v>0.16116922234113401</v>
      </c>
      <c r="E62" s="286">
        <v>0.14894066751003265</v>
      </c>
      <c r="F62" s="286">
        <v>0.1773952841758728</v>
      </c>
      <c r="G62" s="286">
        <v>0.10445372760295868</v>
      </c>
      <c r="H62" s="286">
        <v>9.592854231595993E-2</v>
      </c>
      <c r="I62" s="103">
        <v>0.24801844358444214</v>
      </c>
      <c r="J62" s="283"/>
      <c r="K62" s="283"/>
      <c r="L62" s="283"/>
      <c r="M62" s="45"/>
    </row>
    <row r="63" spans="1:13" ht="15" x14ac:dyDescent="0.25">
      <c r="A63" s="104">
        <f t="shared" si="1"/>
        <v>1957</v>
      </c>
      <c r="B63" s="103">
        <v>0.11335649341344833</v>
      </c>
      <c r="C63" s="286">
        <v>0.15458737611770629</v>
      </c>
      <c r="D63" s="286">
        <v>0.15688380484397596</v>
      </c>
      <c r="E63" s="286">
        <v>0.14703837037086487</v>
      </c>
      <c r="F63" s="286">
        <v>0.16591088473796844</v>
      </c>
      <c r="G63" s="286">
        <v>0.10172342509031296</v>
      </c>
      <c r="H63" s="286">
        <v>9.4831719994544983E-2</v>
      </c>
      <c r="I63" s="103">
        <v>0.24780711531639099</v>
      </c>
      <c r="J63" s="283"/>
      <c r="K63" s="283"/>
      <c r="L63" s="283"/>
      <c r="M63" s="45"/>
    </row>
    <row r="64" spans="1:13" ht="15" x14ac:dyDescent="0.25">
      <c r="A64" s="104">
        <f t="shared" si="1"/>
        <v>1958</v>
      </c>
      <c r="B64" s="103">
        <v>0.11114729940891266</v>
      </c>
      <c r="C64" s="286">
        <v>0.13607034385204314</v>
      </c>
      <c r="D64" s="286">
        <v>0.15203509938258392</v>
      </c>
      <c r="E64" s="286">
        <v>0.12907318770885468</v>
      </c>
      <c r="F64" s="286">
        <v>0.14656607806682587</v>
      </c>
      <c r="G64" s="286">
        <v>0.10000842809677124</v>
      </c>
      <c r="H64" s="286">
        <v>9.1714076697826385E-2</v>
      </c>
      <c r="I64" s="103">
        <v>0.22634907066822052</v>
      </c>
      <c r="J64" s="283"/>
      <c r="K64" s="283"/>
      <c r="L64" s="283"/>
      <c r="M64" s="45"/>
    </row>
    <row r="65" spans="1:13" ht="15" x14ac:dyDescent="0.25">
      <c r="A65" s="104">
        <f t="shared" si="1"/>
        <v>1959</v>
      </c>
      <c r="B65" s="103">
        <v>0.10274258255958557</v>
      </c>
      <c r="C65" s="286">
        <v>0.1422801822423935</v>
      </c>
      <c r="D65" s="286">
        <v>0.14681047602341726</v>
      </c>
      <c r="E65" s="286">
        <v>0.14250876009464264</v>
      </c>
      <c r="F65" s="286">
        <v>0.14193731546401978</v>
      </c>
      <c r="G65" s="286">
        <v>9.8291665315628052E-2</v>
      </c>
      <c r="H65" s="286">
        <v>9.3200571835041046E-2</v>
      </c>
      <c r="I65" s="103">
        <v>0.2259598970413208</v>
      </c>
      <c r="J65" s="283"/>
      <c r="K65" s="283"/>
      <c r="L65" s="283"/>
      <c r="M65" s="45"/>
    </row>
    <row r="66" spans="1:13" ht="15" x14ac:dyDescent="0.25">
      <c r="A66" s="104">
        <f t="shared" si="1"/>
        <v>1960</v>
      </c>
      <c r="B66" s="103">
        <v>9.678630530834198E-2</v>
      </c>
      <c r="C66" s="286">
        <v>0.14078558683395387</v>
      </c>
      <c r="D66" s="286">
        <v>0.14854395733429834</v>
      </c>
      <c r="E66" s="286">
        <v>0.13667431473731995</v>
      </c>
      <c r="F66" s="286">
        <v>0.14695249497890472</v>
      </c>
      <c r="G66" s="286">
        <v>9.5951497554779053E-2</v>
      </c>
      <c r="H66" s="286">
        <v>8.9670635759830475E-2</v>
      </c>
      <c r="I66" s="103">
        <v>0.24227398633956909</v>
      </c>
      <c r="J66" s="283"/>
      <c r="K66" s="283"/>
      <c r="L66" s="283"/>
      <c r="M66" s="45"/>
    </row>
    <row r="67" spans="1:13" ht="15" x14ac:dyDescent="0.25">
      <c r="A67" s="104">
        <f t="shared" si="1"/>
        <v>1961</v>
      </c>
      <c r="B67" s="103">
        <v>9.5829933881759644E-2</v>
      </c>
      <c r="C67" s="286">
        <v>0.1354503095149994</v>
      </c>
      <c r="D67" s="286">
        <v>0.14660117202080214</v>
      </c>
      <c r="E67" s="286">
        <v>0.12658777832984924</v>
      </c>
      <c r="F67" s="286">
        <v>0.14874410629272461</v>
      </c>
      <c r="G67" s="286">
        <v>9.9633626639842987E-2</v>
      </c>
      <c r="H67" s="286">
        <v>9.6666924655437469E-2</v>
      </c>
      <c r="I67" s="103">
        <v>0.23454686999320984</v>
      </c>
      <c r="J67" s="283"/>
      <c r="K67" s="283"/>
      <c r="L67" s="283"/>
      <c r="M67" s="45"/>
    </row>
    <row r="68" spans="1:13" ht="15" x14ac:dyDescent="0.25">
      <c r="A68" s="104">
        <f t="shared" si="1"/>
        <v>1962</v>
      </c>
      <c r="B68" s="103">
        <v>9.2057511210441589E-2</v>
      </c>
      <c r="C68" s="286">
        <v>0.13517042398452758</v>
      </c>
      <c r="D68" s="286">
        <v>0.1407360784136332</v>
      </c>
      <c r="E68" s="286">
        <v>0.12758520245552063</v>
      </c>
      <c r="F68" s="286">
        <v>0.14654825627803802</v>
      </c>
      <c r="G68" s="286">
        <v>0.10064879059791565</v>
      </c>
      <c r="H68" s="286">
        <v>9.4158880412578583E-2</v>
      </c>
      <c r="I68" s="103">
        <v>0.22650524973869324</v>
      </c>
      <c r="J68" s="283"/>
      <c r="K68" s="283"/>
      <c r="L68" s="283"/>
      <c r="M68" s="45"/>
    </row>
    <row r="69" spans="1:13" ht="15" x14ac:dyDescent="0.25">
      <c r="A69" s="104">
        <f t="shared" si="1"/>
        <v>1963</v>
      </c>
      <c r="B69" s="103">
        <v>9.0518318116664886E-2</v>
      </c>
      <c r="C69" s="286">
        <v>0.12942816317081451</v>
      </c>
      <c r="D69" s="286">
        <v>0.14179259825211304</v>
      </c>
      <c r="E69" s="286">
        <v>0.11873532831668854</v>
      </c>
      <c r="F69" s="286">
        <v>0.14546741545200348</v>
      </c>
      <c r="G69" s="286">
        <v>8.7801560759544373E-2</v>
      </c>
      <c r="H69" s="286">
        <v>9.5419935882091522E-2</v>
      </c>
      <c r="I69" s="103">
        <v>0.224827840924263</v>
      </c>
      <c r="J69" s="283"/>
      <c r="K69" s="283"/>
      <c r="L69" s="283"/>
      <c r="M69" s="45"/>
    </row>
    <row r="70" spans="1:13" ht="15" x14ac:dyDescent="0.25">
      <c r="A70" s="104">
        <f t="shared" si="1"/>
        <v>1964</v>
      </c>
      <c r="B70" s="103">
        <v>8.92038494348526E-2</v>
      </c>
      <c r="C70" s="286">
        <v>0.12318430691957474</v>
      </c>
      <c r="D70" s="286">
        <v>0.13728086707683709</v>
      </c>
      <c r="E70" s="286">
        <v>0.11031921952962875</v>
      </c>
      <c r="F70" s="286">
        <v>0.14248193800449371</v>
      </c>
      <c r="G70" s="286">
        <v>8.3965979516506195E-2</v>
      </c>
      <c r="H70" s="286">
        <v>9.1126658022403717E-2</v>
      </c>
      <c r="I70" s="103">
        <v>0.21644364297389984</v>
      </c>
      <c r="J70" s="283"/>
      <c r="K70" s="283"/>
      <c r="L70" s="283"/>
      <c r="M70" s="45"/>
    </row>
    <row r="71" spans="1:13" ht="15" x14ac:dyDescent="0.25">
      <c r="A71" s="104">
        <f t="shared" ref="A71:A102" si="2">A70+1</f>
        <v>1965</v>
      </c>
      <c r="B71" s="103">
        <v>8.5414819419384003E-2</v>
      </c>
      <c r="C71" s="286">
        <v>0.12062579542398452</v>
      </c>
      <c r="D71" s="286">
        <v>0.13307316085466972</v>
      </c>
      <c r="E71" s="286">
        <v>0.10942437499761581</v>
      </c>
      <c r="F71" s="286">
        <v>0.1374279260635376</v>
      </c>
      <c r="G71" s="286">
        <v>8.367551863193512E-2</v>
      </c>
      <c r="H71" s="286">
        <v>9.5931969583034515E-2</v>
      </c>
      <c r="I71" s="103">
        <v>0.20942381024360657</v>
      </c>
      <c r="J71" s="283"/>
      <c r="K71" s="283"/>
      <c r="L71" s="283"/>
      <c r="M71" s="45"/>
    </row>
    <row r="72" spans="1:13" ht="15" x14ac:dyDescent="0.25">
      <c r="A72" s="104">
        <f t="shared" si="2"/>
        <v>1966</v>
      </c>
      <c r="B72" s="103">
        <v>8.3411045372486115E-2</v>
      </c>
      <c r="C72" s="286">
        <v>0.1201731950044632</v>
      </c>
      <c r="D72" s="286">
        <v>0.1306988877745775</v>
      </c>
      <c r="E72" s="286">
        <v>0.1086757630109787</v>
      </c>
      <c r="F72" s="286">
        <v>0.13741934299468994</v>
      </c>
      <c r="G72" s="286">
        <v>8.4970086812973022E-2</v>
      </c>
      <c r="H72" s="286">
        <v>8.8069163262844086E-2</v>
      </c>
      <c r="I72" s="103">
        <v>0.20347568392753601</v>
      </c>
      <c r="J72" s="283"/>
      <c r="K72" s="283"/>
      <c r="L72" s="283"/>
      <c r="M72" s="45"/>
    </row>
    <row r="73" spans="1:13" ht="15" x14ac:dyDescent="0.25">
      <c r="A73" s="104">
        <f t="shared" si="2"/>
        <v>1967</v>
      </c>
      <c r="B73" s="103">
        <v>8.4441222250461578E-2</v>
      </c>
      <c r="C73" s="286">
        <v>0.12543719112873078</v>
      </c>
      <c r="D73" s="286">
        <v>0.13276558541334593</v>
      </c>
      <c r="E73" s="286">
        <v>0.10996107757091522</v>
      </c>
      <c r="F73" s="286">
        <v>0.1486513614654541</v>
      </c>
      <c r="G73" s="286">
        <v>8.6247555911540985E-2</v>
      </c>
      <c r="H73" s="286">
        <v>8.9109219610691071E-2</v>
      </c>
      <c r="I73" s="103">
        <v>0.21985501050949097</v>
      </c>
      <c r="J73" s="283"/>
      <c r="K73" s="283"/>
      <c r="L73" s="283"/>
      <c r="M73" s="45"/>
    </row>
    <row r="74" spans="1:13" ht="15" x14ac:dyDescent="0.25">
      <c r="A74" s="104">
        <f t="shared" si="2"/>
        <v>1968</v>
      </c>
      <c r="B74" s="103">
        <v>8.14175084233284E-2</v>
      </c>
      <c r="C74" s="286">
        <v>0.11251864880323409</v>
      </c>
      <c r="D74" s="286">
        <v>0.12763670172828895</v>
      </c>
      <c r="E74" s="286">
        <v>9.7394205629825592E-2</v>
      </c>
      <c r="F74" s="286">
        <v>0.13520531356334686</v>
      </c>
      <c r="G74" s="286">
        <v>8.3349667489528656E-2</v>
      </c>
      <c r="H74" s="286">
        <v>8.8136076927185059E-2</v>
      </c>
      <c r="I74" s="103">
        <v>0.20903915166854858</v>
      </c>
      <c r="J74" s="283"/>
      <c r="K74" s="283"/>
      <c r="L74" s="283"/>
      <c r="M74" s="45"/>
    </row>
    <row r="75" spans="1:13" ht="15" x14ac:dyDescent="0.25">
      <c r="A75" s="104">
        <f t="shared" si="2"/>
        <v>1969</v>
      </c>
      <c r="B75" s="103">
        <v>7.9162664711475372E-2</v>
      </c>
      <c r="C75" s="286">
        <v>0.12091517746448516</v>
      </c>
      <c r="D75" s="286">
        <v>0.12610802828119352</v>
      </c>
      <c r="E75" s="286">
        <v>0.12036485970020294</v>
      </c>
      <c r="F75" s="286">
        <v>0.12174065411090851</v>
      </c>
      <c r="G75" s="286">
        <v>7.9763844609260559E-2</v>
      </c>
      <c r="H75" s="286">
        <v>8.9088834822177887E-2</v>
      </c>
      <c r="I75" s="103">
        <v>0.20748744904994965</v>
      </c>
      <c r="J75" s="283"/>
      <c r="K75" s="283"/>
      <c r="L75" s="283"/>
      <c r="M75" s="45"/>
    </row>
    <row r="76" spans="1:13" ht="15" x14ac:dyDescent="0.25">
      <c r="A76" s="104">
        <f t="shared" si="2"/>
        <v>1970</v>
      </c>
      <c r="B76" s="103">
        <v>8.0048330128192902E-2</v>
      </c>
      <c r="C76" s="286">
        <v>0.124863401055336</v>
      </c>
      <c r="D76" s="286">
        <v>0.12542992400435302</v>
      </c>
      <c r="E76" s="286">
        <v>0.12906849384307861</v>
      </c>
      <c r="F76" s="286">
        <v>0.11855576187372208</v>
      </c>
      <c r="G76" s="286">
        <v>7.1385279297828674E-2</v>
      </c>
      <c r="H76" s="286">
        <v>8.7655723094940186E-2</v>
      </c>
      <c r="I76" s="103">
        <v>0.2221062183380127</v>
      </c>
      <c r="J76" s="283"/>
      <c r="K76" s="283"/>
      <c r="L76" s="283"/>
      <c r="M76" s="45"/>
    </row>
    <row r="77" spans="1:13" ht="15" x14ac:dyDescent="0.25">
      <c r="A77" s="104">
        <f t="shared" si="2"/>
        <v>1971</v>
      </c>
      <c r="B77" s="103">
        <v>8.1005312502384186E-2</v>
      </c>
      <c r="C77" s="286">
        <v>0.13763301670551301</v>
      </c>
      <c r="D77" s="286">
        <v>0.12860909390908021</v>
      </c>
      <c r="E77" s="286">
        <v>0.13558368384838104</v>
      </c>
      <c r="F77" s="286">
        <v>0.14070701599121094</v>
      </c>
      <c r="G77" s="286">
        <v>7.670062780380249E-2</v>
      </c>
      <c r="H77" s="286">
        <v>9.5655210316181183E-2</v>
      </c>
      <c r="I77" s="103">
        <v>0.22312940657138824</v>
      </c>
      <c r="J77" s="283"/>
      <c r="K77" s="283"/>
      <c r="L77" s="283"/>
      <c r="M77" s="45"/>
    </row>
    <row r="78" spans="1:13" ht="15" x14ac:dyDescent="0.25">
      <c r="A78" s="104">
        <f t="shared" si="2"/>
        <v>1972</v>
      </c>
      <c r="B78" s="103">
        <v>7.610417902469635E-2</v>
      </c>
      <c r="C78" s="286">
        <v>0.14025942683219911</v>
      </c>
      <c r="D78" s="286">
        <v>0.12578845138733202</v>
      </c>
      <c r="E78" s="286">
        <v>0.13859543204307556</v>
      </c>
      <c r="F78" s="286">
        <v>0.1427554190158844</v>
      </c>
      <c r="G78" s="286">
        <v>6.2332853674888611E-2</v>
      </c>
      <c r="H78" s="286">
        <v>9.7863070666790009E-2</v>
      </c>
      <c r="I78" s="103">
        <v>0.21180211007595062</v>
      </c>
      <c r="J78" s="283"/>
      <c r="K78" s="283"/>
      <c r="L78" s="283"/>
      <c r="M78" s="45"/>
    </row>
    <row r="79" spans="1:13" ht="15" x14ac:dyDescent="0.25">
      <c r="A79" s="104">
        <f t="shared" si="2"/>
        <v>1973</v>
      </c>
      <c r="B79" s="103">
        <v>7.4826039373874664E-2</v>
      </c>
      <c r="C79" s="286">
        <v>0.1445200914144516</v>
      </c>
      <c r="D79" s="286">
        <v>0.12998638347937511</v>
      </c>
      <c r="E79" s="286">
        <v>0.12784726917743683</v>
      </c>
      <c r="F79" s="286">
        <v>0.16952932476997376</v>
      </c>
      <c r="G79" s="286">
        <v>6.9776318967342377E-2</v>
      </c>
      <c r="H79" s="286">
        <v>0.11087120324373245</v>
      </c>
      <c r="I79" s="103">
        <v>0.21958659589290619</v>
      </c>
      <c r="J79" s="283"/>
      <c r="K79" s="283"/>
      <c r="L79" s="283"/>
      <c r="M79" s="45"/>
    </row>
    <row r="80" spans="1:13" ht="15" x14ac:dyDescent="0.25">
      <c r="A80" s="104">
        <f t="shared" si="2"/>
        <v>1974</v>
      </c>
      <c r="B80" s="103">
        <v>7.3236696422100067E-2</v>
      </c>
      <c r="C80" s="286">
        <v>0.15107145637273789</v>
      </c>
      <c r="D80" s="286">
        <v>0.12907975803201016</v>
      </c>
      <c r="E80" s="286">
        <v>0.1209169402718544</v>
      </c>
      <c r="F80" s="286">
        <v>0.19630323052406312</v>
      </c>
      <c r="G80" s="286">
        <v>7.4436113238334656E-2</v>
      </c>
      <c r="H80" s="286">
        <v>0.11191727221012115</v>
      </c>
      <c r="I80" s="103">
        <v>0.22807343304157257</v>
      </c>
      <c r="J80" s="283"/>
      <c r="K80" s="283"/>
      <c r="L80" s="283"/>
      <c r="M80" s="45"/>
    </row>
    <row r="81" spans="1:13" ht="15" x14ac:dyDescent="0.25">
      <c r="A81" s="104">
        <f t="shared" si="2"/>
        <v>1975</v>
      </c>
      <c r="B81" s="103">
        <v>7.3859319090843201E-2</v>
      </c>
      <c r="C81" s="286">
        <v>0.15750038743019107</v>
      </c>
      <c r="D81" s="286">
        <v>0.13491870170602432</v>
      </c>
      <c r="E81" s="286">
        <v>0.11378255486488342</v>
      </c>
      <c r="F81" s="286">
        <v>0.22307713627815248</v>
      </c>
      <c r="G81" s="286">
        <v>6.3555829226970673E-2</v>
      </c>
      <c r="H81" s="286">
        <v>0.10533139109611511</v>
      </c>
      <c r="I81" s="103">
        <v>0.24958260357379913</v>
      </c>
      <c r="J81" s="283"/>
      <c r="K81" s="283"/>
      <c r="L81" s="283"/>
      <c r="M81" s="45"/>
    </row>
    <row r="82" spans="1:13" ht="15" x14ac:dyDescent="0.25">
      <c r="A82" s="104">
        <f t="shared" si="2"/>
        <v>1976</v>
      </c>
      <c r="B82" s="103">
        <v>7.1610033512115479E-2</v>
      </c>
      <c r="C82" s="286">
        <v>0.16709753930568697</v>
      </c>
      <c r="D82" s="286">
        <v>0.1322226651586019</v>
      </c>
      <c r="E82" s="286">
        <v>0.1119285374879837</v>
      </c>
      <c r="F82" s="286">
        <v>0.24985104203224184</v>
      </c>
      <c r="G82" s="286">
        <v>5.9304751455783844E-2</v>
      </c>
      <c r="H82" s="286">
        <v>0.10219224542379379</v>
      </c>
      <c r="I82" s="103">
        <v>0.23744024336338043</v>
      </c>
      <c r="J82" s="283"/>
      <c r="K82" s="283"/>
      <c r="L82" s="283"/>
      <c r="M82" s="45"/>
    </row>
    <row r="83" spans="1:13" ht="15" x14ac:dyDescent="0.25">
      <c r="A83" s="104">
        <f t="shared" si="2"/>
        <v>1977</v>
      </c>
      <c r="B83" s="103">
        <v>6.8540744483470917E-2</v>
      </c>
      <c r="C83" s="286">
        <v>0.18779650628566741</v>
      </c>
      <c r="D83" s="286">
        <v>0.13768357984148538</v>
      </c>
      <c r="E83" s="286">
        <v>0.12857754528522491</v>
      </c>
      <c r="F83" s="286">
        <v>0.27662494778633118</v>
      </c>
      <c r="G83" s="286">
        <v>5.4079141467809677E-2</v>
      </c>
      <c r="H83" s="286">
        <v>9.9937506020069122E-2</v>
      </c>
      <c r="I83" s="103">
        <v>0.27092325687408447</v>
      </c>
      <c r="J83" s="283"/>
      <c r="K83" s="283"/>
      <c r="L83" s="283"/>
      <c r="M83" s="45"/>
    </row>
    <row r="84" spans="1:13" ht="15" x14ac:dyDescent="0.25">
      <c r="A84" s="104">
        <f t="shared" si="2"/>
        <v>1978</v>
      </c>
      <c r="B84" s="103">
        <v>6.6253073513507843E-2</v>
      </c>
      <c r="C84" s="286">
        <v>0.18331882059574128</v>
      </c>
      <c r="D84" s="286">
        <v>0.13183833945256013</v>
      </c>
      <c r="E84" s="286">
        <v>0.12493322789669037</v>
      </c>
      <c r="F84" s="286">
        <v>0.27089720964431763</v>
      </c>
      <c r="G84" s="286">
        <v>5.7112518697977066E-2</v>
      </c>
      <c r="H84" s="286">
        <v>0.10221125930547714</v>
      </c>
      <c r="I84" s="103">
        <v>0.23492221534252167</v>
      </c>
      <c r="J84" s="283"/>
      <c r="K84" s="283"/>
      <c r="L84" s="283"/>
      <c r="M84" s="45"/>
    </row>
    <row r="85" spans="1:13" ht="15" x14ac:dyDescent="0.25">
      <c r="A85" s="104">
        <f t="shared" si="2"/>
        <v>1979</v>
      </c>
      <c r="B85" s="103">
        <v>6.3316740095615387E-2</v>
      </c>
      <c r="C85" s="286">
        <v>0.18866268396377564</v>
      </c>
      <c r="D85" s="286">
        <v>0.13912422369633401</v>
      </c>
      <c r="E85" s="286">
        <v>0.12415939569473267</v>
      </c>
      <c r="F85" s="286">
        <v>0.28541761636734009</v>
      </c>
      <c r="G85" s="286">
        <v>4.9171943217515945E-2</v>
      </c>
      <c r="H85" s="286">
        <v>0.10049939900636673</v>
      </c>
      <c r="I85" s="103">
        <v>0.2242671400308609</v>
      </c>
      <c r="J85" s="283"/>
      <c r="K85" s="283"/>
      <c r="L85" s="283"/>
      <c r="M85" s="45"/>
    </row>
    <row r="86" spans="1:13" ht="15" x14ac:dyDescent="0.25">
      <c r="A86" s="104">
        <f t="shared" si="2"/>
        <v>1980</v>
      </c>
      <c r="B86" s="103">
        <v>6.0690306127071381E-2</v>
      </c>
      <c r="C86" s="286">
        <v>0.18389424979686736</v>
      </c>
      <c r="D86" s="286">
        <v>0.14346783129232271</v>
      </c>
      <c r="E86" s="286">
        <v>0.12151099741458893</v>
      </c>
      <c r="F86" s="286">
        <v>0.27746912837028503</v>
      </c>
      <c r="G86" s="286">
        <v>4.5516811311244965E-2</v>
      </c>
      <c r="H86" s="286">
        <v>9.9261358380317688E-2</v>
      </c>
      <c r="I86" s="103">
        <v>0.21295738220214844</v>
      </c>
      <c r="J86" s="283"/>
      <c r="K86" s="283"/>
      <c r="L86" s="283"/>
      <c r="M86" s="45"/>
    </row>
    <row r="87" spans="1:13" ht="15" x14ac:dyDescent="0.25">
      <c r="A87" s="104">
        <f t="shared" si="2"/>
        <v>1981</v>
      </c>
      <c r="B87" s="103">
        <v>5.6649331003427505E-2</v>
      </c>
      <c r="C87" s="286">
        <v>0.17957177907228472</v>
      </c>
      <c r="D87" s="286">
        <v>0.14748623967170715</v>
      </c>
      <c r="E87" s="286">
        <v>0.1232447549700737</v>
      </c>
      <c r="F87" s="286">
        <v>0.2640623152256012</v>
      </c>
      <c r="G87" s="286">
        <v>4.5011799782514572E-2</v>
      </c>
      <c r="H87" s="286">
        <v>9.6005946397781372E-2</v>
      </c>
      <c r="I87" s="103">
        <v>0.22891946136951447</v>
      </c>
      <c r="J87" s="283"/>
      <c r="K87" s="283"/>
      <c r="L87" s="283"/>
      <c r="M87" s="45"/>
    </row>
    <row r="88" spans="1:13" ht="15" x14ac:dyDescent="0.25">
      <c r="A88" s="104">
        <f t="shared" si="2"/>
        <v>1982</v>
      </c>
      <c r="B88" s="103">
        <v>5.8074440807104111E-2</v>
      </c>
      <c r="C88" s="286">
        <v>0.17387839257717133</v>
      </c>
      <c r="D88" s="286">
        <v>0.15559455672545092</v>
      </c>
      <c r="E88" s="286">
        <v>0.11221589148044586</v>
      </c>
      <c r="F88" s="286">
        <v>0.26637214422225952</v>
      </c>
      <c r="G88" s="286">
        <v>4.308139905333519E-2</v>
      </c>
      <c r="H88" s="286">
        <v>9.631955623626709E-2</v>
      </c>
      <c r="I88" s="103">
        <v>0.22500433027744293</v>
      </c>
      <c r="J88" s="283"/>
      <c r="K88" s="283"/>
      <c r="L88" s="283"/>
      <c r="M88" s="45"/>
    </row>
    <row r="89" spans="1:13" ht="15" x14ac:dyDescent="0.25">
      <c r="A89" s="104">
        <f t="shared" si="2"/>
        <v>1983</v>
      </c>
      <c r="B89" s="103">
        <v>5.5981144309043884E-2</v>
      </c>
      <c r="C89" s="286">
        <v>0.1702402949333191</v>
      </c>
      <c r="D89" s="286">
        <v>0.158475663246853</v>
      </c>
      <c r="E89" s="286">
        <v>0.11304163932800293</v>
      </c>
      <c r="F89" s="286">
        <v>0.25603827834129333</v>
      </c>
      <c r="G89" s="286">
        <v>4.9414709210395813E-2</v>
      </c>
      <c r="H89" s="286">
        <v>9.7201168537139893E-2</v>
      </c>
      <c r="I89" s="103">
        <v>0.24035923182964325</v>
      </c>
      <c r="J89" s="283"/>
      <c r="K89" s="283"/>
      <c r="L89" s="283"/>
      <c r="M89" s="45"/>
    </row>
    <row r="90" spans="1:13" ht="15" x14ac:dyDescent="0.25">
      <c r="A90" s="104">
        <f t="shared" si="2"/>
        <v>1984</v>
      </c>
      <c r="B90" s="103">
        <v>5.401168018579483E-2</v>
      </c>
      <c r="C90" s="286">
        <v>0.16238486170768737</v>
      </c>
      <c r="D90" s="286">
        <v>0.16509883983858994</v>
      </c>
      <c r="E90" s="286">
        <v>0.11265343427658081</v>
      </c>
      <c r="F90" s="286">
        <v>0.23698200285434723</v>
      </c>
      <c r="G90" s="286">
        <v>4.1260022670030594E-2</v>
      </c>
      <c r="H90" s="286">
        <v>9.9318459630012512E-2</v>
      </c>
      <c r="I90" s="103">
        <v>0.22823555767536163</v>
      </c>
      <c r="J90" s="283"/>
      <c r="K90" s="283"/>
      <c r="L90" s="283"/>
      <c r="M90" s="45"/>
    </row>
    <row r="91" spans="1:13" ht="15" x14ac:dyDescent="0.25">
      <c r="A91" s="104">
        <f t="shared" si="2"/>
        <v>1985</v>
      </c>
      <c r="B91" s="103">
        <v>5.5941980332136154E-2</v>
      </c>
      <c r="C91" s="286">
        <v>0.14966417700052262</v>
      </c>
      <c r="D91" s="286">
        <v>0.1595117005386523</v>
      </c>
      <c r="E91" s="286">
        <v>0.10887672752141953</v>
      </c>
      <c r="F91" s="286">
        <v>0.21084535121917725</v>
      </c>
      <c r="G91" s="286">
        <v>5.1312454044818878E-2</v>
      </c>
      <c r="H91" s="286">
        <v>9.56377312541008E-2</v>
      </c>
      <c r="I91" s="103">
        <v>0.21396934986114502</v>
      </c>
      <c r="J91" s="283"/>
      <c r="K91" s="283"/>
      <c r="L91" s="283"/>
      <c r="M91" s="45"/>
    </row>
    <row r="92" spans="1:13" ht="15" x14ac:dyDescent="0.25">
      <c r="A92" s="104">
        <f t="shared" si="2"/>
        <v>1986</v>
      </c>
      <c r="B92" s="103">
        <v>5.9928324073553085E-2</v>
      </c>
      <c r="C92" s="286">
        <v>0.15099021345376967</v>
      </c>
      <c r="D92" s="286">
        <v>0.15306011161633901</v>
      </c>
      <c r="E92" s="286">
        <v>0.11063437908887863</v>
      </c>
      <c r="F92" s="286">
        <v>0.21152396500110626</v>
      </c>
      <c r="G92" s="286">
        <v>4.6736881136894226E-2</v>
      </c>
      <c r="H92" s="286">
        <v>9.5628514885902405E-2</v>
      </c>
      <c r="I92" s="103">
        <v>0.20415595173835754</v>
      </c>
      <c r="J92" s="283"/>
      <c r="K92" s="283"/>
      <c r="L92" s="283"/>
      <c r="M92" s="45"/>
    </row>
    <row r="93" spans="1:13" ht="15" x14ac:dyDescent="0.25">
      <c r="A93" s="104">
        <f t="shared" si="2"/>
        <v>1987</v>
      </c>
      <c r="B93" s="103">
        <v>5.8690812438726425E-2</v>
      </c>
      <c r="C93" s="286">
        <v>0.15349520146846771</v>
      </c>
      <c r="D93" s="286">
        <v>0.14448522217571735</v>
      </c>
      <c r="E93" s="286">
        <v>0.12240754067897797</v>
      </c>
      <c r="F93" s="286">
        <v>0.20012669265270233</v>
      </c>
      <c r="G93" s="286">
        <v>3.7778064608573914E-2</v>
      </c>
      <c r="H93" s="286">
        <v>9.8087869584560394E-2</v>
      </c>
      <c r="I93" s="103">
        <v>0.17673525214195251</v>
      </c>
      <c r="J93" s="283"/>
      <c r="K93" s="283"/>
      <c r="L93" s="283"/>
      <c r="M93" s="45"/>
    </row>
    <row r="94" spans="1:13" ht="15" x14ac:dyDescent="0.25">
      <c r="A94" s="104">
        <f t="shared" si="2"/>
        <v>1988</v>
      </c>
      <c r="B94" s="103">
        <v>5.8043826371431351E-2</v>
      </c>
      <c r="C94" s="286">
        <v>0.15073520839214324</v>
      </c>
      <c r="D94" s="286">
        <v>0.142301651516131</v>
      </c>
      <c r="E94" s="286">
        <v>0.13140259683132172</v>
      </c>
      <c r="F94" s="286">
        <v>0.17973412573337555</v>
      </c>
      <c r="G94" s="286">
        <v>3.2952539622783661E-2</v>
      </c>
      <c r="H94" s="286">
        <v>0.10412143915891647</v>
      </c>
      <c r="I94" s="103">
        <v>0.17010074853897095</v>
      </c>
      <c r="J94" s="283"/>
      <c r="K94" s="283"/>
      <c r="L94" s="283"/>
      <c r="M94" s="45"/>
    </row>
    <row r="95" spans="1:13" ht="15" x14ac:dyDescent="0.25">
      <c r="A95" s="104">
        <f t="shared" si="2"/>
        <v>1989</v>
      </c>
      <c r="B95" s="103">
        <v>5.5624015629291534E-2</v>
      </c>
      <c r="C95" s="286">
        <v>0.14840870797634126</v>
      </c>
      <c r="D95" s="286">
        <v>0.14342992832618101</v>
      </c>
      <c r="E95" s="286">
        <v>0.13679449260234833</v>
      </c>
      <c r="F95" s="286">
        <v>0.16583003103733063</v>
      </c>
      <c r="G95" s="286">
        <v>3.0575219541788101E-2</v>
      </c>
      <c r="H95" s="286">
        <v>0.11004208028316498</v>
      </c>
      <c r="I95" s="103">
        <v>0.15020480751991272</v>
      </c>
      <c r="J95" s="283"/>
      <c r="K95" s="283"/>
      <c r="L95" s="283"/>
      <c r="M95" s="45"/>
    </row>
    <row r="96" spans="1:13" ht="15" x14ac:dyDescent="0.25">
      <c r="A96" s="104">
        <f t="shared" si="2"/>
        <v>1990</v>
      </c>
      <c r="B96" s="103">
        <v>5.7243961840867996E-2</v>
      </c>
      <c r="C96" s="286">
        <v>0.13343865275382996</v>
      </c>
      <c r="D96" s="286">
        <v>0.1324616071901151</v>
      </c>
      <c r="E96" s="286">
        <v>0.11991304159164429</v>
      </c>
      <c r="F96" s="286">
        <v>0.15372706949710846</v>
      </c>
      <c r="G96" s="286">
        <v>3.0282691121101379E-2</v>
      </c>
      <c r="H96" s="286">
        <v>0.1110178604722023</v>
      </c>
      <c r="I96" s="103">
        <v>0.15194928646087646</v>
      </c>
      <c r="J96" s="283"/>
      <c r="K96" s="283"/>
      <c r="L96" s="283"/>
      <c r="M96" s="45"/>
    </row>
    <row r="97" spans="1:13" ht="15" x14ac:dyDescent="0.25">
      <c r="A97" s="104">
        <f t="shared" si="2"/>
        <v>1991</v>
      </c>
      <c r="B97" s="103">
        <v>5.9054583311080933E-2</v>
      </c>
      <c r="C97" s="286">
        <v>0.12905431687831881</v>
      </c>
      <c r="D97" s="286">
        <v>0.13912555947899818</v>
      </c>
      <c r="E97" s="286">
        <v>0.11437292397022247</v>
      </c>
      <c r="F97" s="286">
        <v>0.15107640624046326</v>
      </c>
      <c r="G97" s="286">
        <v>3.034089133143425E-2</v>
      </c>
      <c r="H97" s="286">
        <v>0.1056433692574501</v>
      </c>
      <c r="I97" s="103">
        <v>0.16745150089263916</v>
      </c>
      <c r="J97" s="283"/>
      <c r="K97" s="283"/>
      <c r="L97" s="283"/>
      <c r="M97" s="45"/>
    </row>
    <row r="98" spans="1:13" ht="15" x14ac:dyDescent="0.25">
      <c r="A98" s="104">
        <f t="shared" si="2"/>
        <v>1992</v>
      </c>
      <c r="B98" s="103">
        <v>5.8375973254442215E-2</v>
      </c>
      <c r="C98" s="286">
        <v>0.13602865040302276</v>
      </c>
      <c r="D98" s="286">
        <v>0.14965839843664849</v>
      </c>
      <c r="E98" s="286">
        <v>0.12238360941410065</v>
      </c>
      <c r="F98" s="286">
        <v>0.15649621188640594</v>
      </c>
      <c r="G98" s="286">
        <v>3.0119586735963821E-2</v>
      </c>
      <c r="H98" s="286">
        <v>9.981430321931839E-2</v>
      </c>
      <c r="I98" s="103">
        <v>0.16898816823959351</v>
      </c>
      <c r="J98" s="283"/>
      <c r="K98" s="283"/>
      <c r="L98" s="283"/>
      <c r="M98" s="45"/>
    </row>
    <row r="99" spans="1:13" ht="15" x14ac:dyDescent="0.25">
      <c r="A99" s="104">
        <f t="shared" si="2"/>
        <v>1993</v>
      </c>
      <c r="B99" s="103">
        <v>6.1615712940692902E-2</v>
      </c>
      <c r="C99" s="286">
        <v>0.11070268750190734</v>
      </c>
      <c r="D99" s="286">
        <v>0.13790066274149076</v>
      </c>
      <c r="E99" s="286">
        <v>0.10235226154327393</v>
      </c>
      <c r="F99" s="286">
        <v>0.12322832643985748</v>
      </c>
      <c r="G99" s="286">
        <v>3.4658115357160568E-2</v>
      </c>
      <c r="H99" s="286">
        <v>0.10372064262628555</v>
      </c>
      <c r="I99" s="103">
        <v>0.16234749555587769</v>
      </c>
      <c r="J99" s="283"/>
      <c r="K99" s="283"/>
      <c r="L99" s="283"/>
      <c r="M99" s="45"/>
    </row>
    <row r="100" spans="1:13" ht="15" x14ac:dyDescent="0.25">
      <c r="A100" s="104">
        <f t="shared" si="2"/>
        <v>1994</v>
      </c>
      <c r="B100" s="103">
        <v>6.1854477971792221E-2</v>
      </c>
      <c r="C100" s="286">
        <v>9.399598091840744E-2</v>
      </c>
      <c r="D100" s="286">
        <v>0.12660955344992025</v>
      </c>
      <c r="E100" s="286">
        <v>9.80420783162117E-2</v>
      </c>
      <c r="F100" s="286">
        <v>8.792683482170105E-2</v>
      </c>
      <c r="G100" s="286">
        <v>3.5302992910146713E-2</v>
      </c>
      <c r="H100" s="286">
        <v>0.10168910026550293</v>
      </c>
      <c r="I100" s="103">
        <v>0.15341416001319885</v>
      </c>
      <c r="J100" s="283"/>
      <c r="K100" s="283"/>
      <c r="L100" s="283"/>
      <c r="M100" s="45"/>
    </row>
    <row r="101" spans="1:13" ht="15" x14ac:dyDescent="0.25">
      <c r="A101" s="104">
        <f t="shared" si="2"/>
        <v>1995</v>
      </c>
      <c r="B101" s="103">
        <v>6.157226487994194E-2</v>
      </c>
      <c r="C101" s="286">
        <v>9.3697735667228693E-2</v>
      </c>
      <c r="D101" s="286">
        <v>0.12330882237958056</v>
      </c>
      <c r="E101" s="286">
        <v>9.9851503968238831E-2</v>
      </c>
      <c r="F101" s="286">
        <v>8.4467083215713501E-2</v>
      </c>
      <c r="G101" s="286">
        <v>3.085140697658062E-2</v>
      </c>
      <c r="H101" s="286">
        <v>0.10822214931249619</v>
      </c>
      <c r="I101" s="103">
        <v>0.17799025774002075</v>
      </c>
      <c r="J101" s="283"/>
      <c r="K101" s="283"/>
      <c r="L101" s="283"/>
      <c r="M101" s="45"/>
    </row>
    <row r="102" spans="1:13" ht="15" x14ac:dyDescent="0.25">
      <c r="A102" s="104">
        <f t="shared" si="2"/>
        <v>1996</v>
      </c>
      <c r="B102" s="103">
        <v>6.1134170740842819E-2</v>
      </c>
      <c r="C102" s="286">
        <v>9.5341557264327997E-2</v>
      </c>
      <c r="D102" s="286">
        <v>0.12027353447462831</v>
      </c>
      <c r="E102" s="286">
        <v>0.101567342877388</v>
      </c>
      <c r="F102" s="286">
        <v>8.6002878844738007E-2</v>
      </c>
      <c r="G102" s="286">
        <v>3.0066326260566711E-2</v>
      </c>
      <c r="H102" s="286">
        <v>0.12103709578514099</v>
      </c>
      <c r="I102" s="103">
        <v>0.18252182006835938</v>
      </c>
      <c r="J102" s="283"/>
      <c r="K102" s="283"/>
      <c r="L102" s="283"/>
      <c r="M102" s="45"/>
    </row>
    <row r="103" spans="1:13" ht="15" x14ac:dyDescent="0.25">
      <c r="A103" s="104">
        <f t="shared" ref="A103:A115" si="3">A102+1</f>
        <v>1997</v>
      </c>
      <c r="B103" s="103">
        <v>6.2028810381889343E-2</v>
      </c>
      <c r="C103" s="286">
        <v>9.49860319495201E-2</v>
      </c>
      <c r="D103" s="286">
        <v>0.12063294742256403</v>
      </c>
      <c r="E103" s="286">
        <v>9.6500493586063385E-2</v>
      </c>
      <c r="F103" s="286">
        <v>9.27143394947052E-2</v>
      </c>
      <c r="G103" s="286">
        <v>3.0466740950942039E-2</v>
      </c>
      <c r="H103" s="286">
        <v>0.1365799605846405</v>
      </c>
      <c r="I103" s="103">
        <v>0.21736644208431244</v>
      </c>
      <c r="J103" s="283"/>
      <c r="K103" s="283"/>
      <c r="L103" s="283"/>
      <c r="M103" s="45"/>
    </row>
    <row r="104" spans="1:13" ht="15" x14ac:dyDescent="0.25">
      <c r="A104" s="104">
        <f t="shared" si="3"/>
        <v>1998</v>
      </c>
      <c r="B104" s="103">
        <v>6.2363684177398682E-2</v>
      </c>
      <c r="C104" s="286">
        <v>0.11644092947244644</v>
      </c>
      <c r="D104" s="286">
        <v>0.12988392343478544</v>
      </c>
      <c r="E104" s="286">
        <v>0.1213100478053093</v>
      </c>
      <c r="F104" s="286">
        <v>0.10913725197315216</v>
      </c>
      <c r="G104" s="286">
        <v>3.5212688148021698E-2</v>
      </c>
      <c r="H104" s="286">
        <v>0.17804709076881409</v>
      </c>
      <c r="I104" s="103">
        <v>0.2410692572593689</v>
      </c>
      <c r="J104" s="283"/>
      <c r="K104" s="283"/>
      <c r="L104" s="283"/>
      <c r="M104" s="45"/>
    </row>
    <row r="105" spans="1:13" ht="15" x14ac:dyDescent="0.25">
      <c r="A105" s="104">
        <f t="shared" si="3"/>
        <v>1999</v>
      </c>
      <c r="B105" s="103">
        <v>7.2133719921112061E-2</v>
      </c>
      <c r="C105" s="286">
        <v>0.11269094887451163</v>
      </c>
      <c r="D105" s="286">
        <v>0.14620126863675459</v>
      </c>
      <c r="E105" s="286">
        <v>0.11269094887451163</v>
      </c>
      <c r="F105" s="286">
        <v>0.11269094887451163</v>
      </c>
      <c r="G105" s="286">
        <v>0.10537227243185043</v>
      </c>
      <c r="H105" s="286">
        <v>0.22053296864032745</v>
      </c>
      <c r="I105" s="103">
        <v>0.25945737957954407</v>
      </c>
      <c r="J105" s="283"/>
      <c r="K105" s="283"/>
      <c r="L105" s="283"/>
      <c r="M105" s="45"/>
    </row>
    <row r="106" spans="1:13" ht="15" x14ac:dyDescent="0.25">
      <c r="A106" s="104">
        <f t="shared" si="3"/>
        <v>2000</v>
      </c>
      <c r="B106" s="103">
        <v>6.1832509934902191E-2</v>
      </c>
      <c r="C106" s="286">
        <v>0.11282935576464441</v>
      </c>
      <c r="D106" s="286">
        <v>0.12917773372360639</v>
      </c>
      <c r="E106" s="286">
        <v>0.11282935576464441</v>
      </c>
      <c r="F106" s="286">
        <v>0.11282935576464441</v>
      </c>
      <c r="G106" s="286">
        <v>7.8589446842670441E-2</v>
      </c>
      <c r="H106" s="286">
        <v>0.20946180820465088</v>
      </c>
      <c r="I106" s="103">
        <v>0.25542238354682922</v>
      </c>
      <c r="J106" s="283"/>
      <c r="K106" s="283"/>
      <c r="L106" s="283"/>
      <c r="M106" s="45"/>
    </row>
    <row r="107" spans="1:13" ht="15" x14ac:dyDescent="0.25">
      <c r="A107" s="104">
        <f t="shared" si="3"/>
        <v>2001</v>
      </c>
      <c r="B107" s="103">
        <v>6.4297765493392944E-2</v>
      </c>
      <c r="C107" s="286">
        <v>0.10655918125018002</v>
      </c>
      <c r="D107" s="286">
        <v>0.12842350213655404</v>
      </c>
      <c r="E107" s="286">
        <v>0.10655918125018002</v>
      </c>
      <c r="F107" s="286">
        <v>0.10655918125018002</v>
      </c>
      <c r="G107" s="286">
        <v>3.5472657531499863E-2</v>
      </c>
      <c r="H107" s="286">
        <v>0.23243889212608337</v>
      </c>
      <c r="I107" s="103">
        <v>0.25977319478988647</v>
      </c>
      <c r="J107" s="283"/>
      <c r="K107" s="283"/>
      <c r="L107" s="283"/>
      <c r="M107" s="45"/>
    </row>
    <row r="108" spans="1:13" ht="15" x14ac:dyDescent="0.25">
      <c r="A108" s="104">
        <f t="shared" si="3"/>
        <v>2002</v>
      </c>
      <c r="B108" s="103">
        <v>6.8653970956802368E-2</v>
      </c>
      <c r="C108" s="286">
        <v>0.10275626858935187</v>
      </c>
      <c r="D108" s="286">
        <v>0.13209314910428865</v>
      </c>
      <c r="E108" s="286">
        <v>0.10275626858935187</v>
      </c>
      <c r="F108" s="286">
        <v>0.10275626858935187</v>
      </c>
      <c r="G108" s="286">
        <v>3.6886285990476608E-2</v>
      </c>
      <c r="H108" s="286">
        <v>0.25068026781082153</v>
      </c>
      <c r="I108" s="103">
        <v>0.25884413719177246</v>
      </c>
      <c r="J108" s="283"/>
      <c r="K108" s="283"/>
      <c r="L108" s="283"/>
      <c r="M108" s="45"/>
    </row>
    <row r="109" spans="1:13" ht="15" x14ac:dyDescent="0.25">
      <c r="A109" s="104">
        <f t="shared" si="3"/>
        <v>2003</v>
      </c>
      <c r="B109" s="103">
        <v>6.9225937128067017E-2</v>
      </c>
      <c r="C109" s="286">
        <v>0.10616103116225659</v>
      </c>
      <c r="D109" s="286">
        <v>0.1339910522635494</v>
      </c>
      <c r="E109" s="286">
        <v>0.10616103116225659</v>
      </c>
      <c r="F109" s="286">
        <v>0.10616103116225659</v>
      </c>
      <c r="G109" s="286">
        <v>3.9250385016202927E-2</v>
      </c>
      <c r="H109" s="286">
        <v>0.26334014534950256</v>
      </c>
      <c r="I109" s="103">
        <v>0.24124619364738464</v>
      </c>
      <c r="J109" s="283"/>
      <c r="K109" s="283"/>
      <c r="L109" s="283"/>
      <c r="M109" s="45"/>
    </row>
    <row r="110" spans="1:13" ht="15" x14ac:dyDescent="0.25">
      <c r="A110" s="104">
        <f t="shared" si="3"/>
        <v>2004</v>
      </c>
      <c r="B110" s="103">
        <v>6.8536281585693359E-2</v>
      </c>
      <c r="C110" s="286">
        <v>0.10764095272525619</v>
      </c>
      <c r="D110" s="286">
        <v>0.13983393141201564</v>
      </c>
      <c r="E110" s="286">
        <v>0.10764095272525619</v>
      </c>
      <c r="F110" s="286">
        <v>0.10764095272525619</v>
      </c>
      <c r="G110" s="286">
        <v>3.8693912327289581E-2</v>
      </c>
      <c r="H110" s="286">
        <v>0.28695541620254517</v>
      </c>
      <c r="I110" s="103">
        <v>0.2147749662399292</v>
      </c>
      <c r="J110" s="283"/>
      <c r="K110" s="283"/>
      <c r="L110" s="283"/>
      <c r="M110" s="45"/>
    </row>
    <row r="111" spans="1:13" ht="15" x14ac:dyDescent="0.25">
      <c r="A111" s="104">
        <f t="shared" si="3"/>
        <v>2005</v>
      </c>
      <c r="B111" s="103">
        <v>6.7105479538440704E-2</v>
      </c>
      <c r="C111" s="286">
        <v>0.12345946628566096</v>
      </c>
      <c r="D111" s="286">
        <v>0.14446617290377617</v>
      </c>
      <c r="E111" s="286">
        <v>0.12345946628566096</v>
      </c>
      <c r="F111" s="286">
        <v>0.12345946628566096</v>
      </c>
      <c r="G111" s="286">
        <v>4.1877064853906631E-2</v>
      </c>
      <c r="H111" s="286">
        <v>0.30880367755889893</v>
      </c>
      <c r="I111" s="103">
        <v>0.20768105983734131</v>
      </c>
      <c r="J111" s="283"/>
      <c r="K111" s="283"/>
      <c r="L111" s="283"/>
      <c r="M111" s="45"/>
    </row>
    <row r="112" spans="1:13" ht="15" x14ac:dyDescent="0.25">
      <c r="A112" s="104">
        <f t="shared" si="3"/>
        <v>2006</v>
      </c>
      <c r="B112" s="103">
        <v>6.5547458827495575E-2</v>
      </c>
      <c r="C112" s="286">
        <v>0.13019801605633088</v>
      </c>
      <c r="D112" s="286">
        <v>0.14917233639529773</v>
      </c>
      <c r="E112" s="286">
        <v>0.13019801605633088</v>
      </c>
      <c r="F112" s="286">
        <v>0.13019801605633088</v>
      </c>
      <c r="G112" s="286">
        <v>4.3934397399425507E-2</v>
      </c>
      <c r="H112" s="286">
        <v>0.22803743183612823</v>
      </c>
      <c r="I112" s="103">
        <v>0.22135919332504272</v>
      </c>
      <c r="J112" s="283"/>
      <c r="K112" s="283"/>
      <c r="L112" s="283"/>
      <c r="M112" s="45"/>
    </row>
    <row r="113" spans="1:13" ht="15" x14ac:dyDescent="0.25">
      <c r="A113" s="104">
        <f t="shared" si="3"/>
        <v>2007</v>
      </c>
      <c r="B113" s="103">
        <v>6.1617142960549209E-2</v>
      </c>
      <c r="C113" s="286">
        <v>0.16288999129218615</v>
      </c>
      <c r="D113" s="286">
        <v>0.18912161005076347</v>
      </c>
      <c r="E113" s="286">
        <v>0.16288999129218615</v>
      </c>
      <c r="F113" s="286">
        <v>0.16288999129218615</v>
      </c>
      <c r="G113" s="286">
        <v>5.1871184259653091E-2</v>
      </c>
      <c r="H113" s="286">
        <v>0.21693913638591766</v>
      </c>
      <c r="I113" s="103">
        <v>0.35912182927131653</v>
      </c>
      <c r="J113" s="283"/>
      <c r="K113" s="283"/>
      <c r="L113" s="283"/>
      <c r="M113" s="45"/>
    </row>
    <row r="114" spans="1:13" ht="15" x14ac:dyDescent="0.25">
      <c r="A114" s="104">
        <f t="shared" si="3"/>
        <v>2008</v>
      </c>
      <c r="B114" s="103">
        <v>0.1531545309237434</v>
      </c>
      <c r="C114" s="286">
        <v>0.21840750239817489</v>
      </c>
      <c r="D114" s="286">
        <v>0.21973854605294263</v>
      </c>
      <c r="E114" s="286">
        <v>0.21840750239817489</v>
      </c>
      <c r="F114" s="286">
        <v>0.21840750239817489</v>
      </c>
      <c r="G114" s="286">
        <v>6.4238086342811584E-2</v>
      </c>
      <c r="H114" s="286">
        <v>0.24494916200637817</v>
      </c>
      <c r="I114" s="103">
        <v>0.35287228226661682</v>
      </c>
      <c r="J114" s="283"/>
      <c r="K114" s="283"/>
      <c r="L114" s="283"/>
      <c r="M114" s="45"/>
    </row>
    <row r="115" spans="1:13" ht="15" x14ac:dyDescent="0.25">
      <c r="A115" s="104">
        <f t="shared" si="3"/>
        <v>2009</v>
      </c>
      <c r="B115" s="103">
        <v>0.15582131039792721</v>
      </c>
      <c r="C115" s="286">
        <v>0.20603549051359277</v>
      </c>
      <c r="D115" s="286">
        <v>0.22462497532133149</v>
      </c>
      <c r="E115" s="286">
        <v>0.20603549051359277</v>
      </c>
      <c r="F115" s="286">
        <v>0.20603549051359277</v>
      </c>
      <c r="G115" s="286">
        <v>0.11334787309169769</v>
      </c>
      <c r="H115" s="286">
        <v>0.26007968187332153</v>
      </c>
      <c r="I115" s="103">
        <v>0.44575631618499756</v>
      </c>
      <c r="J115" s="283"/>
      <c r="K115" s="283"/>
      <c r="L115" s="283"/>
      <c r="M115" s="45"/>
    </row>
    <row r="116" spans="1:13" ht="15" x14ac:dyDescent="0.25">
      <c r="A116" s="104">
        <v>2010</v>
      </c>
      <c r="B116" s="103">
        <v>0.16225016982607274</v>
      </c>
      <c r="C116" s="286">
        <v>0.2109438763136306</v>
      </c>
      <c r="D116" s="286">
        <v>0.26512647322334859</v>
      </c>
      <c r="E116" s="286">
        <v>0.2109438763136306</v>
      </c>
      <c r="F116" s="286">
        <v>0.2109438763136306</v>
      </c>
      <c r="G116" s="286">
        <v>0.15896648168563843</v>
      </c>
      <c r="H116" s="286">
        <v>0.2668212354183197</v>
      </c>
      <c r="I116" s="103">
        <v>0.55950427055358887</v>
      </c>
      <c r="J116" s="283"/>
      <c r="K116" s="283"/>
      <c r="L116" s="283"/>
      <c r="M116" s="45"/>
    </row>
    <row r="117" spans="1:13" ht="15" x14ac:dyDescent="0.25">
      <c r="A117" s="104">
        <f>A116+1</f>
        <v>2011</v>
      </c>
      <c r="B117" s="103">
        <v>0.18809072931373391</v>
      </c>
      <c r="C117" s="286">
        <v>0.28021692901593515</v>
      </c>
      <c r="D117" s="286">
        <v>0.3522335984591673</v>
      </c>
      <c r="E117" s="286">
        <v>0.28021692901593515</v>
      </c>
      <c r="F117" s="286">
        <v>0.28021692901593515</v>
      </c>
      <c r="G117" s="286">
        <v>0.14920961856842041</v>
      </c>
      <c r="H117" s="286">
        <v>0.30345559120178223</v>
      </c>
      <c r="I117" s="103">
        <v>0.79985916614532471</v>
      </c>
      <c r="J117" s="283"/>
      <c r="K117" s="283"/>
      <c r="L117" s="283"/>
      <c r="M117" s="45"/>
    </row>
    <row r="118" spans="1:13" ht="15" x14ac:dyDescent="0.25">
      <c r="A118" s="104">
        <f>A117+1</f>
        <v>2012</v>
      </c>
      <c r="B118" s="103">
        <v>0.17849960768127204</v>
      </c>
      <c r="C118" s="286">
        <v>0.30257424227397073</v>
      </c>
      <c r="D118" s="286">
        <v>0.32312350070469703</v>
      </c>
      <c r="E118" s="286">
        <v>0.30257424227397073</v>
      </c>
      <c r="F118" s="286">
        <v>0.30257424227397073</v>
      </c>
      <c r="G118" s="286">
        <v>0.18703854084014893</v>
      </c>
      <c r="H118" s="286">
        <v>0.33425569534301758</v>
      </c>
      <c r="I118" s="103">
        <v>0.77136057615280151</v>
      </c>
      <c r="J118" s="283"/>
      <c r="K118" s="283"/>
      <c r="L118" s="283"/>
      <c r="M118" s="45"/>
    </row>
    <row r="119" spans="1:13" ht="15" x14ac:dyDescent="0.25">
      <c r="A119" s="104">
        <f>A118+1</f>
        <v>2013</v>
      </c>
      <c r="B119" s="103">
        <v>0.23910518949805223</v>
      </c>
      <c r="C119" s="286">
        <v>0.22994443987412125</v>
      </c>
      <c r="D119" s="286">
        <v>0.30627741174369943</v>
      </c>
      <c r="E119" s="286">
        <v>0.22994443987412125</v>
      </c>
      <c r="F119" s="286">
        <v>0.22994443987412125</v>
      </c>
      <c r="G119" s="286">
        <v>0.2329912930727005</v>
      </c>
      <c r="H119" s="286">
        <v>0.46865501999855042</v>
      </c>
      <c r="I119" s="103">
        <v>0.77136057615280151</v>
      </c>
      <c r="J119" s="283"/>
      <c r="K119" s="283"/>
      <c r="L119" s="283"/>
      <c r="M119" s="45"/>
    </row>
    <row r="120" spans="1:13" ht="15" x14ac:dyDescent="0.25">
      <c r="A120" s="104">
        <f>A119+1</f>
        <v>2014</v>
      </c>
      <c r="B120" s="103">
        <v>0.25545287842291819</v>
      </c>
      <c r="C120" s="286">
        <v>0.21780505853491219</v>
      </c>
      <c r="D120" s="286">
        <v>0.30430791728668311</v>
      </c>
      <c r="E120" s="286">
        <v>0.21780505853491219</v>
      </c>
      <c r="F120" s="286">
        <v>0.21780505853491219</v>
      </c>
      <c r="G120" s="286">
        <v>0.21001491695642471</v>
      </c>
      <c r="H120" s="286">
        <v>0.49932750999927522</v>
      </c>
      <c r="I120" s="103">
        <v>0.84708846092224122</v>
      </c>
      <c r="J120" s="283"/>
      <c r="K120" s="283"/>
      <c r="L120" s="283"/>
      <c r="M120" s="45"/>
    </row>
    <row r="121" spans="1:13" ht="15" x14ac:dyDescent="0.25">
      <c r="A121" s="104">
        <v>2015</v>
      </c>
      <c r="B121" s="103">
        <v>0.24532088756201434</v>
      </c>
      <c r="C121" s="286">
        <v>0.26390963968871722</v>
      </c>
      <c r="D121" s="286">
        <v>0.34634982988569446</v>
      </c>
      <c r="E121" s="286">
        <v>0.26390963968871722</v>
      </c>
      <c r="F121" s="286">
        <v>0.26390963968871722</v>
      </c>
      <c r="G121" s="286">
        <v>0.22150310501456261</v>
      </c>
      <c r="H121" s="286">
        <v>0.53</v>
      </c>
      <c r="I121" s="103">
        <v>0.92</v>
      </c>
      <c r="J121" s="283"/>
      <c r="K121" s="283"/>
      <c r="L121" s="283"/>
      <c r="M121" s="45"/>
    </row>
    <row r="122" spans="1:13" ht="15" x14ac:dyDescent="0.25">
      <c r="A122" s="104">
        <v>2016</v>
      </c>
      <c r="B122" s="103">
        <v>0.23772715426447905</v>
      </c>
      <c r="C122" s="286">
        <v>0.33815489646765834</v>
      </c>
      <c r="D122" s="286">
        <v>0.4157239791399362</v>
      </c>
      <c r="E122" s="286">
        <v>0.33815489646765834</v>
      </c>
      <c r="F122" s="286">
        <v>0.33815489646765834</v>
      </c>
      <c r="G122" s="286">
        <v>0.21575901098549366</v>
      </c>
      <c r="H122" s="286">
        <v>0.66</v>
      </c>
      <c r="I122" s="103">
        <v>0.99572788476943974</v>
      </c>
      <c r="J122" s="283"/>
      <c r="K122" s="283"/>
      <c r="L122" s="283"/>
      <c r="M122" s="45"/>
    </row>
    <row r="123" spans="1:13" ht="15" x14ac:dyDescent="0.25">
      <c r="A123" s="104">
        <v>2017</v>
      </c>
      <c r="B123" s="103">
        <v>0.22705721154311603</v>
      </c>
      <c r="C123" s="286">
        <v>0.39868180819727433</v>
      </c>
      <c r="D123" s="286">
        <v>0.48189640679748097</v>
      </c>
      <c r="E123" s="286">
        <v>0.39868180819727433</v>
      </c>
      <c r="F123" s="286">
        <v>0.39868180819727433</v>
      </c>
      <c r="G123" s="286">
        <v>0.21863105800002813</v>
      </c>
      <c r="H123" s="286">
        <v>0.83499999999999996</v>
      </c>
      <c r="I123" s="103">
        <v>1.1200000000000001</v>
      </c>
      <c r="J123" s="283"/>
      <c r="K123" s="283"/>
      <c r="L123" s="283"/>
      <c r="M123" s="45"/>
    </row>
    <row r="124" spans="1:13" ht="15" x14ac:dyDescent="0.25">
      <c r="A124" s="104">
        <v>2018</v>
      </c>
      <c r="B124" s="103">
        <v>0.20002682334541175</v>
      </c>
      <c r="C124" s="286">
        <v>0.40309782134708549</v>
      </c>
      <c r="D124" s="286">
        <v>0.49781486933871999</v>
      </c>
      <c r="E124" s="286">
        <v>0.40309782134708549</v>
      </c>
      <c r="F124" s="286">
        <v>0.40309782134708549</v>
      </c>
      <c r="G124" s="286">
        <v>0.2171950344927609</v>
      </c>
      <c r="H124" s="286">
        <v>1.01</v>
      </c>
      <c r="I124" s="103">
        <v>1.1499999999999999</v>
      </c>
      <c r="J124" s="283"/>
      <c r="K124" s="283"/>
      <c r="L124" s="283"/>
      <c r="M124" s="45"/>
    </row>
    <row r="125" spans="1:13" ht="15" x14ac:dyDescent="0.25">
      <c r="A125" s="104">
        <v>2019</v>
      </c>
      <c r="B125" s="103">
        <f>B135</f>
        <v>0.19467289719626168</v>
      </c>
      <c r="C125" s="286">
        <f>B133</f>
        <v>0.38924999999999998</v>
      </c>
      <c r="D125" s="286">
        <f>D124+(B125+C125-B124-C124)/2</f>
        <v>0.48821399559060219</v>
      </c>
      <c r="E125" s="286"/>
      <c r="F125" s="286"/>
      <c r="G125" s="286"/>
      <c r="H125" s="286"/>
      <c r="I125" s="103"/>
      <c r="J125" s="283"/>
      <c r="K125" s="283"/>
      <c r="L125" s="283"/>
      <c r="M125" s="45"/>
    </row>
    <row r="126" spans="1:13" ht="15.6" thickBot="1" x14ac:dyDescent="0.3">
      <c r="A126" s="285">
        <v>2020</v>
      </c>
      <c r="B126" s="284">
        <f>C135</f>
        <v>0.36217412690605016</v>
      </c>
      <c r="C126" s="284">
        <f>C133</f>
        <v>0.6121929824561404</v>
      </c>
      <c r="D126" s="284">
        <f>D125+(B126+C126-B125-C125)/2</f>
        <v>0.68343610167356661</v>
      </c>
      <c r="E126" s="284"/>
      <c r="F126" s="284"/>
      <c r="G126" s="284"/>
      <c r="H126" s="284"/>
      <c r="I126" s="284"/>
      <c r="J126" s="283"/>
      <c r="K126" s="283"/>
      <c r="L126" s="283"/>
      <c r="M126" s="45"/>
    </row>
    <row r="127" spans="1:13" ht="15.6" thickTop="1" x14ac:dyDescent="0.25">
      <c r="A127" s="87"/>
      <c r="B127" s="45"/>
      <c r="C127" s="282"/>
      <c r="D127" s="282"/>
      <c r="E127" s="282"/>
      <c r="F127" s="282"/>
      <c r="G127" s="282"/>
      <c r="H127" s="282"/>
      <c r="I127" s="45"/>
      <c r="J127" s="45"/>
      <c r="K127" s="45"/>
      <c r="L127" s="45"/>
      <c r="M127" s="45"/>
    </row>
    <row r="128" spans="1:13" ht="15.6" x14ac:dyDescent="0.3">
      <c r="A128" s="111"/>
      <c r="B128" s="45"/>
      <c r="C128" s="282"/>
      <c r="D128" s="282"/>
      <c r="E128" s="282"/>
      <c r="F128" s="282"/>
      <c r="G128" s="282"/>
      <c r="H128" s="282"/>
      <c r="I128" s="45"/>
      <c r="J128" s="45"/>
      <c r="K128" s="45"/>
      <c r="L128" s="45"/>
      <c r="M128" s="45"/>
    </row>
    <row r="129" spans="1:13" ht="15" x14ac:dyDescent="0.25">
      <c r="A129" s="326" t="s">
        <v>333</v>
      </c>
      <c r="B129" s="45"/>
      <c r="C129" s="45"/>
      <c r="D129" s="45"/>
      <c r="E129" s="45"/>
      <c r="F129" s="45"/>
      <c r="G129" s="45"/>
      <c r="H129" s="45"/>
      <c r="I129" s="45"/>
      <c r="J129" s="45"/>
      <c r="K129" s="45"/>
      <c r="L129" s="45"/>
      <c r="M129" s="45"/>
    </row>
    <row r="130" spans="1:13" ht="15" x14ac:dyDescent="0.25">
      <c r="A130" s="326" t="s">
        <v>337</v>
      </c>
      <c r="B130" s="45"/>
      <c r="C130" s="45"/>
      <c r="D130" s="45"/>
      <c r="E130" s="45"/>
      <c r="F130" s="45"/>
      <c r="G130" s="45"/>
      <c r="H130" s="45"/>
      <c r="I130" s="45"/>
      <c r="J130" s="45"/>
      <c r="K130" s="45"/>
      <c r="L130" s="45"/>
      <c r="M130" s="45"/>
    </row>
    <row r="131" spans="1:13" ht="15" x14ac:dyDescent="0.25">
      <c r="A131" s="45"/>
      <c r="B131" s="327">
        <v>43830</v>
      </c>
      <c r="C131" s="327">
        <v>44196</v>
      </c>
      <c r="D131" s="45"/>
      <c r="E131" s="45"/>
      <c r="F131" s="45"/>
      <c r="G131" s="45"/>
      <c r="H131" s="45"/>
      <c r="I131" s="45"/>
      <c r="J131" s="45"/>
      <c r="K131" s="45"/>
      <c r="L131" s="45"/>
      <c r="M131" s="45"/>
    </row>
    <row r="132" spans="1:13" ht="15" x14ac:dyDescent="0.25">
      <c r="A132" s="326" t="s">
        <v>336</v>
      </c>
      <c r="B132" s="45">
        <v>4671</v>
      </c>
      <c r="C132" s="45">
        <v>6979</v>
      </c>
      <c r="D132" s="45"/>
      <c r="E132" s="45"/>
      <c r="F132" s="45"/>
      <c r="G132" s="45"/>
      <c r="H132" s="45"/>
      <c r="I132" s="45"/>
      <c r="J132" s="45"/>
      <c r="K132" s="45"/>
      <c r="L132" s="45"/>
      <c r="M132" s="45"/>
    </row>
    <row r="133" spans="1:13" ht="15" x14ac:dyDescent="0.25">
      <c r="A133" s="326" t="s">
        <v>334</v>
      </c>
      <c r="B133" s="328">
        <f>B132/12000</f>
        <v>0.38924999999999998</v>
      </c>
      <c r="C133" s="328">
        <f>C132/(0.95*12000)</f>
        <v>0.6121929824561404</v>
      </c>
      <c r="D133" s="45"/>
      <c r="E133" s="45"/>
      <c r="F133" s="45"/>
      <c r="G133" s="45"/>
      <c r="H133" s="45"/>
      <c r="I133" s="45"/>
      <c r="J133" s="45"/>
      <c r="K133" s="45"/>
      <c r="L133" s="45"/>
      <c r="M133" s="45"/>
    </row>
    <row r="134" spans="1:13" ht="15" x14ac:dyDescent="0.25">
      <c r="A134" s="326" t="s">
        <v>335</v>
      </c>
      <c r="B134" s="45">
        <v>4166</v>
      </c>
      <c r="C134" s="45">
        <v>7363</v>
      </c>
      <c r="D134" s="45"/>
      <c r="E134" s="45"/>
      <c r="F134" s="45"/>
      <c r="G134" s="45"/>
      <c r="H134" s="45"/>
      <c r="I134" s="45"/>
      <c r="J134" s="45"/>
      <c r="K134" s="45"/>
      <c r="L134" s="45"/>
      <c r="M134" s="45"/>
    </row>
    <row r="135" spans="1:13" ht="15" x14ac:dyDescent="0.25">
      <c r="A135" s="326" t="s">
        <v>334</v>
      </c>
      <c r="B135" s="328">
        <f>B134/(21400)</f>
        <v>0.19467289719626168</v>
      </c>
      <c r="C135" s="328">
        <f>C134/(0.95*21400)</f>
        <v>0.36217412690605016</v>
      </c>
      <c r="D135" s="45"/>
      <c r="E135" s="45"/>
      <c r="F135" s="45"/>
      <c r="G135" s="45"/>
      <c r="H135" s="45"/>
      <c r="I135" s="45"/>
      <c r="J135" s="45"/>
      <c r="K135" s="45"/>
      <c r="L135" s="45"/>
      <c r="M135" s="45"/>
    </row>
    <row r="136" spans="1:13" ht="15" x14ac:dyDescent="0.25">
      <c r="A136" s="45"/>
      <c r="B136" s="45"/>
      <c r="C136" s="45"/>
      <c r="D136" s="45"/>
      <c r="E136" s="45"/>
      <c r="F136" s="45"/>
      <c r="G136" s="45"/>
      <c r="H136" s="45"/>
      <c r="I136" s="45"/>
      <c r="J136" s="45"/>
      <c r="K136" s="45"/>
      <c r="L136" s="45"/>
      <c r="M136" s="45"/>
    </row>
    <row r="137" spans="1:13" ht="15" x14ac:dyDescent="0.25">
      <c r="A137" s="45"/>
      <c r="B137" s="45"/>
      <c r="C137" s="45"/>
      <c r="D137" s="45"/>
      <c r="E137" s="45"/>
      <c r="F137" s="45"/>
      <c r="G137" s="45"/>
      <c r="H137" s="45"/>
      <c r="I137" s="45"/>
      <c r="J137" s="45"/>
      <c r="K137" s="45"/>
      <c r="L137" s="45"/>
      <c r="M137" s="45"/>
    </row>
    <row r="138" spans="1:13" ht="15" x14ac:dyDescent="0.25">
      <c r="A138" s="45"/>
      <c r="B138" s="45"/>
      <c r="C138" s="45"/>
      <c r="D138" s="45"/>
      <c r="E138" s="45"/>
      <c r="F138" s="45"/>
      <c r="G138" s="45"/>
      <c r="H138" s="45"/>
      <c r="I138" s="45"/>
      <c r="J138" s="45"/>
      <c r="K138" s="45"/>
      <c r="L138" s="45"/>
      <c r="M138" s="45"/>
    </row>
    <row r="139" spans="1:13" ht="15" x14ac:dyDescent="0.25">
      <c r="A139" s="45"/>
      <c r="B139" s="45"/>
      <c r="C139" s="45"/>
      <c r="D139" s="45"/>
      <c r="E139" s="45"/>
      <c r="F139" s="45"/>
      <c r="G139" s="45"/>
      <c r="H139" s="45"/>
      <c r="I139" s="45"/>
      <c r="J139" s="45"/>
      <c r="K139" s="45"/>
      <c r="L139" s="45"/>
      <c r="M139" s="45"/>
    </row>
    <row r="140" spans="1:13" ht="15" x14ac:dyDescent="0.25">
      <c r="A140" s="45"/>
      <c r="B140" s="45"/>
      <c r="C140" s="45"/>
      <c r="D140" s="45"/>
      <c r="E140" s="45"/>
      <c r="F140" s="45"/>
      <c r="G140" s="45"/>
      <c r="H140" s="45"/>
      <c r="I140" s="45"/>
      <c r="J140" s="45"/>
      <c r="K140" s="45"/>
      <c r="L140" s="45"/>
      <c r="M140" s="45"/>
    </row>
    <row r="141" spans="1:13" ht="15" x14ac:dyDescent="0.25">
      <c r="A141" s="45"/>
      <c r="B141" s="45"/>
      <c r="C141" s="45"/>
      <c r="D141" s="45"/>
      <c r="E141" s="45"/>
      <c r="F141" s="45"/>
      <c r="G141" s="45"/>
      <c r="H141" s="45"/>
      <c r="I141" s="45"/>
      <c r="J141" s="45"/>
      <c r="K141" s="45"/>
      <c r="L141" s="45"/>
      <c r="M141" s="45"/>
    </row>
    <row r="142" spans="1:13" ht="15" x14ac:dyDescent="0.25">
      <c r="A142" s="45"/>
      <c r="B142" s="45"/>
      <c r="C142" s="45"/>
      <c r="D142" s="45"/>
      <c r="E142" s="45"/>
      <c r="F142" s="45"/>
      <c r="G142" s="45"/>
      <c r="H142" s="45"/>
      <c r="I142" s="45"/>
      <c r="J142" s="45"/>
      <c r="K142" s="45"/>
      <c r="L142" s="45"/>
      <c r="M142" s="45"/>
    </row>
    <row r="143" spans="1:13" ht="15" x14ac:dyDescent="0.25">
      <c r="A143" s="45"/>
      <c r="B143" s="45"/>
      <c r="C143" s="45"/>
      <c r="D143" s="45"/>
      <c r="E143" s="45"/>
      <c r="F143" s="45"/>
      <c r="G143" s="45"/>
      <c r="H143" s="45"/>
      <c r="I143" s="45"/>
      <c r="J143" s="45"/>
      <c r="K143" s="45"/>
      <c r="L143" s="45"/>
      <c r="M143" s="45"/>
    </row>
    <row r="144" spans="1:13" ht="15" x14ac:dyDescent="0.25">
      <c r="A144" s="45"/>
      <c r="B144" s="45"/>
      <c r="C144" s="45"/>
      <c r="D144" s="45"/>
      <c r="E144" s="45"/>
      <c r="F144" s="45"/>
      <c r="G144" s="45"/>
      <c r="H144" s="45"/>
      <c r="I144" s="45"/>
      <c r="J144" s="45"/>
      <c r="K144" s="45"/>
      <c r="L144" s="45"/>
      <c r="M144" s="45"/>
    </row>
    <row r="145" spans="1:13" ht="15" x14ac:dyDescent="0.25">
      <c r="A145" s="45"/>
      <c r="B145" s="45"/>
      <c r="C145" s="45"/>
      <c r="D145" s="45"/>
      <c r="E145" s="45"/>
      <c r="F145" s="45"/>
      <c r="G145" s="45"/>
      <c r="H145" s="45"/>
      <c r="I145" s="45"/>
      <c r="J145" s="45"/>
      <c r="K145" s="45"/>
      <c r="L145" s="45"/>
      <c r="M145" s="45"/>
    </row>
    <row r="146" spans="1:13" ht="15" x14ac:dyDescent="0.25">
      <c r="A146" s="45"/>
      <c r="B146" s="45"/>
      <c r="C146" s="45"/>
      <c r="D146" s="45"/>
      <c r="E146" s="45"/>
      <c r="F146" s="45"/>
      <c r="G146" s="45"/>
      <c r="H146" s="45"/>
      <c r="I146" s="45"/>
      <c r="J146" s="45"/>
      <c r="K146" s="45"/>
      <c r="L146" s="45"/>
      <c r="M146" s="45"/>
    </row>
    <row r="147" spans="1:13" ht="15" x14ac:dyDescent="0.25">
      <c r="A147" s="45"/>
      <c r="B147" s="45"/>
      <c r="C147" s="45"/>
      <c r="D147" s="45"/>
      <c r="E147" s="45"/>
      <c r="F147" s="45"/>
      <c r="G147" s="45"/>
      <c r="H147" s="45"/>
      <c r="I147" s="45"/>
      <c r="J147" s="45"/>
      <c r="K147" s="45"/>
      <c r="L147" s="45"/>
      <c r="M147" s="45"/>
    </row>
    <row r="148" spans="1:13" ht="15" x14ac:dyDescent="0.25">
      <c r="A148" s="45"/>
      <c r="B148" s="45"/>
      <c r="C148" s="45"/>
      <c r="D148" s="45"/>
      <c r="E148" s="45"/>
      <c r="F148" s="45"/>
      <c r="G148" s="45"/>
      <c r="H148" s="45"/>
      <c r="I148" s="45"/>
      <c r="J148" s="45"/>
      <c r="K148" s="45"/>
      <c r="L148" s="45"/>
      <c r="M148" s="45"/>
    </row>
    <row r="149" spans="1:13" ht="15" x14ac:dyDescent="0.25">
      <c r="A149" s="45"/>
      <c r="B149" s="45"/>
      <c r="C149" s="45"/>
      <c r="D149" s="45"/>
      <c r="E149" s="45"/>
      <c r="F149" s="45"/>
      <c r="G149" s="45"/>
      <c r="H149" s="45"/>
      <c r="I149" s="45"/>
      <c r="J149" s="45"/>
      <c r="K149" s="45"/>
      <c r="L149" s="45"/>
      <c r="M149" s="45"/>
    </row>
    <row r="150" spans="1:13" ht="15" x14ac:dyDescent="0.25">
      <c r="A150" s="45"/>
      <c r="B150" s="45"/>
      <c r="C150" s="45"/>
      <c r="D150" s="45"/>
      <c r="E150" s="45"/>
      <c r="F150" s="45"/>
      <c r="G150" s="45"/>
      <c r="H150" s="45"/>
      <c r="I150" s="45"/>
      <c r="J150" s="45"/>
      <c r="K150" s="45"/>
      <c r="L150" s="45"/>
      <c r="M150" s="45"/>
    </row>
    <row r="151" spans="1:13" ht="15" x14ac:dyDescent="0.25">
      <c r="A151" s="45"/>
      <c r="B151" s="45"/>
      <c r="C151" s="45"/>
      <c r="D151" s="45"/>
      <c r="E151" s="45"/>
      <c r="F151" s="45"/>
      <c r="G151" s="45"/>
      <c r="H151" s="45"/>
      <c r="I151" s="45"/>
      <c r="J151" s="45"/>
      <c r="K151" s="45"/>
      <c r="L151" s="45"/>
      <c r="M151" s="45"/>
    </row>
    <row r="152" spans="1:13" ht="15" x14ac:dyDescent="0.25">
      <c r="A152" s="45"/>
      <c r="B152" s="45"/>
      <c r="C152" s="45"/>
      <c r="D152" s="45"/>
      <c r="E152" s="45"/>
      <c r="F152" s="45"/>
      <c r="G152" s="45"/>
      <c r="H152" s="45"/>
      <c r="I152" s="45"/>
      <c r="J152" s="45"/>
      <c r="K152" s="45"/>
      <c r="L152" s="45"/>
      <c r="M152" s="45"/>
    </row>
    <row r="153" spans="1:13" ht="15" x14ac:dyDescent="0.25">
      <c r="A153" s="45"/>
      <c r="B153" s="45"/>
      <c r="C153" s="45"/>
      <c r="D153" s="45"/>
      <c r="E153" s="45"/>
      <c r="F153" s="45"/>
      <c r="G153" s="45"/>
      <c r="H153" s="45"/>
      <c r="I153" s="45"/>
      <c r="J153" s="45"/>
      <c r="K153" s="45"/>
      <c r="L153" s="45"/>
      <c r="M153" s="45"/>
    </row>
    <row r="154" spans="1:13" ht="15" x14ac:dyDescent="0.25">
      <c r="A154" s="45"/>
      <c r="B154" s="45"/>
      <c r="C154" s="45"/>
      <c r="D154" s="45"/>
      <c r="E154" s="45"/>
      <c r="F154" s="45"/>
      <c r="G154" s="45"/>
      <c r="H154" s="45"/>
      <c r="I154" s="45"/>
      <c r="J154" s="45"/>
      <c r="K154" s="45"/>
      <c r="L154" s="45"/>
      <c r="M154" s="45"/>
    </row>
    <row r="155" spans="1:13" ht="15" x14ac:dyDescent="0.25">
      <c r="A155" s="45"/>
      <c r="B155" s="45"/>
      <c r="C155" s="45"/>
      <c r="D155" s="45"/>
      <c r="E155" s="45"/>
      <c r="F155" s="45"/>
      <c r="G155" s="45"/>
      <c r="H155" s="45"/>
      <c r="I155" s="45"/>
      <c r="J155" s="45"/>
      <c r="K155" s="45"/>
      <c r="L155" s="45"/>
      <c r="M155" s="45"/>
    </row>
    <row r="156" spans="1:13" ht="15" x14ac:dyDescent="0.25">
      <c r="A156" s="45"/>
      <c r="B156" s="45"/>
      <c r="C156" s="45"/>
      <c r="D156" s="45"/>
      <c r="E156" s="45"/>
      <c r="F156" s="45"/>
      <c r="G156" s="45"/>
      <c r="H156" s="45"/>
      <c r="I156" s="45"/>
      <c r="J156" s="45"/>
      <c r="K156" s="45"/>
      <c r="L156" s="45"/>
      <c r="M156" s="45"/>
    </row>
    <row r="157" spans="1:13" ht="15" x14ac:dyDescent="0.25">
      <c r="A157" s="45"/>
      <c r="B157" s="45"/>
      <c r="C157" s="45"/>
      <c r="D157" s="45"/>
      <c r="E157" s="45"/>
      <c r="F157" s="45"/>
      <c r="G157" s="45"/>
      <c r="H157" s="45"/>
      <c r="I157" s="45"/>
      <c r="J157" s="45"/>
      <c r="K157" s="45"/>
      <c r="L157" s="45"/>
      <c r="M157" s="45"/>
    </row>
    <row r="158" spans="1:13" ht="15" x14ac:dyDescent="0.25">
      <c r="A158" s="45"/>
      <c r="B158" s="45"/>
      <c r="C158" s="45"/>
      <c r="D158" s="45"/>
      <c r="E158" s="45"/>
      <c r="F158" s="45"/>
      <c r="G158" s="45"/>
      <c r="H158" s="45"/>
      <c r="I158" s="45"/>
      <c r="J158" s="45"/>
      <c r="K158" s="45"/>
      <c r="L158" s="45"/>
      <c r="M158" s="45"/>
    </row>
    <row r="159" spans="1:13" ht="15" x14ac:dyDescent="0.25">
      <c r="A159" s="45"/>
      <c r="B159" s="45"/>
      <c r="C159" s="45"/>
      <c r="D159" s="45"/>
      <c r="E159" s="45"/>
      <c r="F159" s="45"/>
      <c r="G159" s="45"/>
      <c r="H159" s="45"/>
      <c r="I159" s="45"/>
      <c r="J159" s="45"/>
      <c r="K159" s="45"/>
      <c r="L159" s="45"/>
      <c r="M159" s="45"/>
    </row>
    <row r="160" spans="1:13" ht="15" x14ac:dyDescent="0.25">
      <c r="A160" s="45"/>
      <c r="B160" s="45"/>
      <c r="C160" s="45"/>
      <c r="D160" s="45"/>
      <c r="E160" s="45"/>
      <c r="F160" s="45"/>
      <c r="G160" s="45"/>
      <c r="H160" s="45"/>
      <c r="I160" s="45"/>
      <c r="J160" s="45"/>
      <c r="K160" s="45"/>
      <c r="L160" s="45"/>
      <c r="M160" s="45"/>
    </row>
    <row r="161" spans="1:13" ht="15" x14ac:dyDescent="0.25">
      <c r="A161" s="45"/>
      <c r="B161" s="45"/>
      <c r="C161" s="45"/>
      <c r="D161" s="45"/>
      <c r="E161" s="45"/>
      <c r="F161" s="45"/>
      <c r="G161" s="45"/>
      <c r="H161" s="45"/>
      <c r="I161" s="45"/>
      <c r="J161" s="45"/>
      <c r="K161" s="45"/>
      <c r="L161" s="45"/>
      <c r="M161" s="45"/>
    </row>
    <row r="162" spans="1:13" ht="15" x14ac:dyDescent="0.25">
      <c r="A162" s="45"/>
      <c r="B162" s="45"/>
      <c r="C162" s="45"/>
      <c r="D162" s="45"/>
      <c r="E162" s="45"/>
      <c r="F162" s="45"/>
      <c r="G162" s="45"/>
      <c r="H162" s="45"/>
      <c r="I162" s="45"/>
      <c r="J162" s="45"/>
      <c r="K162" s="45"/>
      <c r="L162" s="45"/>
      <c r="M162" s="45"/>
    </row>
    <row r="163" spans="1:13" ht="15" x14ac:dyDescent="0.25">
      <c r="A163" s="45"/>
      <c r="B163" s="45"/>
      <c r="C163" s="45"/>
      <c r="D163" s="45"/>
      <c r="E163" s="45"/>
      <c r="F163" s="45"/>
      <c r="G163" s="45"/>
      <c r="H163" s="45"/>
      <c r="I163" s="45"/>
      <c r="J163" s="45"/>
      <c r="K163" s="45"/>
      <c r="L163" s="45"/>
      <c r="M163" s="45"/>
    </row>
    <row r="164" spans="1:13" ht="15" x14ac:dyDescent="0.25">
      <c r="A164" s="45"/>
      <c r="B164" s="45"/>
      <c r="C164" s="45"/>
      <c r="D164" s="45"/>
      <c r="E164" s="45"/>
      <c r="F164" s="45"/>
      <c r="G164" s="45"/>
      <c r="H164" s="45"/>
      <c r="I164" s="45"/>
      <c r="J164" s="45"/>
      <c r="K164" s="45"/>
      <c r="L164" s="45"/>
      <c r="M164" s="45"/>
    </row>
    <row r="165" spans="1:13" ht="15" x14ac:dyDescent="0.25">
      <c r="A165" s="45"/>
      <c r="B165" s="45"/>
      <c r="C165" s="45"/>
      <c r="D165" s="45"/>
      <c r="E165" s="45"/>
      <c r="F165" s="45"/>
      <c r="G165" s="45"/>
      <c r="H165" s="45"/>
      <c r="I165" s="45"/>
      <c r="J165" s="45"/>
      <c r="K165" s="45"/>
      <c r="L165" s="45"/>
      <c r="M165" s="45"/>
    </row>
    <row r="166" spans="1:13" ht="15" x14ac:dyDescent="0.25">
      <c r="A166" s="45"/>
      <c r="B166" s="45"/>
      <c r="C166" s="45"/>
      <c r="D166" s="45"/>
      <c r="E166" s="45"/>
      <c r="F166" s="45"/>
      <c r="G166" s="45"/>
      <c r="H166" s="45"/>
      <c r="I166" s="45"/>
      <c r="J166" s="45"/>
      <c r="K166" s="45"/>
      <c r="L166" s="45"/>
      <c r="M166" s="45"/>
    </row>
    <row r="167" spans="1:13" ht="15" x14ac:dyDescent="0.25">
      <c r="A167" s="45"/>
      <c r="B167" s="45"/>
      <c r="C167" s="45"/>
      <c r="D167" s="45"/>
      <c r="E167" s="45"/>
      <c r="F167" s="45"/>
      <c r="G167" s="45"/>
      <c r="H167" s="45"/>
      <c r="I167" s="45"/>
      <c r="J167" s="45"/>
      <c r="K167" s="45"/>
      <c r="L167" s="45"/>
      <c r="M167" s="45"/>
    </row>
    <row r="168" spans="1:13" ht="15" x14ac:dyDescent="0.25">
      <c r="A168" s="45"/>
      <c r="B168" s="45"/>
      <c r="C168" s="45"/>
      <c r="D168" s="45"/>
      <c r="E168" s="45"/>
      <c r="F168" s="45"/>
      <c r="G168" s="45"/>
      <c r="H168" s="45"/>
      <c r="I168" s="45"/>
      <c r="J168" s="45"/>
      <c r="K168" s="45"/>
      <c r="L168" s="45"/>
      <c r="M168" s="45"/>
    </row>
    <row r="169" spans="1:13" ht="15" x14ac:dyDescent="0.25">
      <c r="A169" s="45"/>
      <c r="B169" s="45"/>
      <c r="C169" s="45"/>
      <c r="D169" s="45"/>
      <c r="E169" s="45"/>
      <c r="F169" s="45"/>
      <c r="G169" s="45"/>
      <c r="H169" s="45"/>
      <c r="I169" s="45"/>
      <c r="J169" s="45"/>
      <c r="K169" s="45"/>
      <c r="L169" s="45"/>
      <c r="M169" s="45"/>
    </row>
    <row r="170" spans="1:13" ht="15" x14ac:dyDescent="0.25">
      <c r="A170" s="45"/>
      <c r="B170" s="45"/>
      <c r="C170" s="45"/>
      <c r="D170" s="45"/>
      <c r="E170" s="45"/>
      <c r="F170" s="45"/>
      <c r="G170" s="45"/>
      <c r="H170" s="45"/>
      <c r="I170" s="45"/>
      <c r="J170" s="45"/>
      <c r="K170" s="45"/>
      <c r="L170" s="45"/>
      <c r="M170" s="45"/>
    </row>
    <row r="171" spans="1:13" ht="15" x14ac:dyDescent="0.25">
      <c r="A171" s="45"/>
      <c r="B171" s="45"/>
      <c r="C171" s="45"/>
      <c r="D171" s="45"/>
      <c r="E171" s="45"/>
      <c r="F171" s="45"/>
      <c r="G171" s="45"/>
      <c r="H171" s="45"/>
      <c r="I171" s="45"/>
      <c r="J171" s="45"/>
      <c r="K171" s="45"/>
      <c r="L171" s="45"/>
      <c r="M171" s="45"/>
    </row>
    <row r="172" spans="1:13" ht="15" x14ac:dyDescent="0.25">
      <c r="A172" s="45"/>
      <c r="B172" s="45"/>
      <c r="C172" s="45"/>
      <c r="D172" s="45"/>
      <c r="E172" s="45"/>
      <c r="F172" s="45"/>
      <c r="G172" s="45"/>
      <c r="H172" s="45"/>
      <c r="I172" s="45"/>
      <c r="J172" s="45"/>
      <c r="K172" s="45"/>
      <c r="L172" s="45"/>
      <c r="M172" s="45"/>
    </row>
    <row r="173" spans="1:13" ht="15" x14ac:dyDescent="0.25">
      <c r="A173" s="45"/>
      <c r="B173" s="45"/>
      <c r="C173" s="45"/>
      <c r="D173" s="45"/>
      <c r="E173" s="45"/>
      <c r="F173" s="45"/>
      <c r="G173" s="45"/>
      <c r="H173" s="45"/>
      <c r="I173" s="45"/>
      <c r="J173" s="45"/>
      <c r="K173" s="45"/>
      <c r="L173" s="45"/>
      <c r="M173" s="45"/>
    </row>
    <row r="174" spans="1:13" ht="15" x14ac:dyDescent="0.25">
      <c r="A174" s="45"/>
      <c r="B174" s="45"/>
      <c r="C174" s="45"/>
      <c r="D174" s="45"/>
      <c r="E174" s="45"/>
      <c r="F174" s="45"/>
      <c r="G174" s="45"/>
      <c r="H174" s="45"/>
      <c r="I174" s="45"/>
      <c r="J174" s="45"/>
      <c r="K174" s="45"/>
      <c r="L174" s="45"/>
      <c r="M174" s="45"/>
    </row>
    <row r="175" spans="1:13" ht="15" x14ac:dyDescent="0.25">
      <c r="A175" s="45"/>
      <c r="B175" s="45"/>
      <c r="C175" s="45"/>
      <c r="D175" s="45"/>
      <c r="E175" s="45"/>
      <c r="F175" s="45"/>
      <c r="G175" s="45"/>
      <c r="H175" s="45"/>
      <c r="I175" s="45"/>
      <c r="J175" s="45"/>
      <c r="K175" s="45"/>
      <c r="L175" s="45"/>
      <c r="M175" s="45"/>
    </row>
    <row r="176" spans="1:13" ht="15" x14ac:dyDescent="0.25">
      <c r="A176" s="45"/>
      <c r="B176" s="45"/>
      <c r="C176" s="45"/>
      <c r="D176" s="45"/>
      <c r="E176" s="45"/>
      <c r="F176" s="45"/>
      <c r="G176" s="45"/>
      <c r="H176" s="45"/>
      <c r="I176" s="45"/>
      <c r="J176" s="45"/>
      <c r="K176" s="45"/>
      <c r="L176" s="45"/>
      <c r="M176" s="45"/>
    </row>
    <row r="177" spans="1:13" ht="15" x14ac:dyDescent="0.25">
      <c r="A177" s="45"/>
      <c r="B177" s="45"/>
      <c r="C177" s="45"/>
      <c r="D177" s="45"/>
      <c r="E177" s="45"/>
      <c r="F177" s="45"/>
      <c r="G177" s="45"/>
      <c r="H177" s="45"/>
      <c r="I177" s="45"/>
      <c r="J177" s="45"/>
      <c r="K177" s="45"/>
      <c r="L177" s="45"/>
      <c r="M177" s="45"/>
    </row>
    <row r="178" spans="1:13" ht="15" x14ac:dyDescent="0.25">
      <c r="A178" s="45"/>
      <c r="B178" s="45"/>
      <c r="C178" s="45"/>
      <c r="D178" s="45"/>
      <c r="E178" s="45"/>
      <c r="F178" s="45"/>
      <c r="G178" s="45"/>
      <c r="H178" s="45"/>
      <c r="I178" s="45"/>
      <c r="J178" s="45"/>
      <c r="K178" s="45"/>
      <c r="L178" s="45"/>
      <c r="M178" s="45"/>
    </row>
    <row r="179" spans="1:13" ht="15" x14ac:dyDescent="0.25">
      <c r="A179" s="45"/>
      <c r="B179" s="45"/>
      <c r="C179" s="45"/>
      <c r="D179" s="45"/>
      <c r="E179" s="45"/>
      <c r="F179" s="45"/>
      <c r="G179" s="45"/>
      <c r="H179" s="45"/>
      <c r="I179" s="45"/>
      <c r="J179" s="45"/>
      <c r="K179" s="45"/>
      <c r="L179" s="45"/>
      <c r="M179" s="45"/>
    </row>
    <row r="180" spans="1:13" ht="15" x14ac:dyDescent="0.25">
      <c r="A180" s="45"/>
      <c r="B180" s="45"/>
      <c r="C180" s="45"/>
      <c r="D180" s="45"/>
      <c r="E180" s="45"/>
      <c r="F180" s="45"/>
      <c r="G180" s="45"/>
      <c r="H180" s="45"/>
      <c r="I180" s="45"/>
      <c r="J180" s="45"/>
      <c r="K180" s="45"/>
      <c r="L180" s="45"/>
      <c r="M180" s="45"/>
    </row>
    <row r="181" spans="1:13" ht="15" x14ac:dyDescent="0.25">
      <c r="A181" s="45"/>
      <c r="B181" s="45"/>
      <c r="C181" s="45"/>
      <c r="D181" s="45"/>
      <c r="E181" s="45"/>
      <c r="F181" s="45"/>
      <c r="G181" s="45"/>
      <c r="H181" s="45"/>
      <c r="I181" s="45"/>
      <c r="J181" s="45"/>
      <c r="K181" s="45"/>
      <c r="L181" s="45"/>
      <c r="M181" s="45"/>
    </row>
    <row r="182" spans="1:13" ht="15" x14ac:dyDescent="0.25">
      <c r="A182" s="45"/>
      <c r="B182" s="45"/>
      <c r="C182" s="45"/>
      <c r="D182" s="45"/>
      <c r="E182" s="45"/>
      <c r="F182" s="45"/>
      <c r="G182" s="45"/>
      <c r="H182" s="45"/>
      <c r="I182" s="45"/>
      <c r="J182" s="45"/>
      <c r="K182" s="45"/>
      <c r="L182" s="45"/>
      <c r="M182" s="45"/>
    </row>
    <row r="183" spans="1:13" ht="15" x14ac:dyDescent="0.25">
      <c r="A183" s="45"/>
      <c r="B183" s="45"/>
      <c r="C183" s="45"/>
      <c r="D183" s="45"/>
      <c r="E183" s="45"/>
      <c r="F183" s="45"/>
      <c r="G183" s="45"/>
      <c r="H183" s="45"/>
      <c r="I183" s="45"/>
      <c r="J183" s="45"/>
      <c r="K183" s="45"/>
      <c r="L183" s="45"/>
      <c r="M183" s="45"/>
    </row>
    <row r="184" spans="1:13" ht="15" x14ac:dyDescent="0.25">
      <c r="A184" s="45"/>
      <c r="B184" s="45"/>
      <c r="C184" s="45"/>
      <c r="D184" s="45"/>
      <c r="E184" s="45"/>
      <c r="F184" s="45"/>
      <c r="G184" s="45"/>
      <c r="H184" s="45"/>
      <c r="I184" s="45"/>
      <c r="J184" s="45"/>
      <c r="K184" s="45"/>
      <c r="L184" s="45"/>
      <c r="M184" s="45"/>
    </row>
    <row r="185" spans="1:13" ht="15" x14ac:dyDescent="0.25">
      <c r="A185" s="45"/>
      <c r="B185" s="45"/>
      <c r="C185" s="45"/>
      <c r="D185" s="45"/>
      <c r="E185" s="45"/>
      <c r="F185" s="45"/>
      <c r="G185" s="45"/>
      <c r="H185" s="45"/>
      <c r="I185" s="45"/>
      <c r="J185" s="45"/>
      <c r="K185" s="45"/>
      <c r="L185" s="45"/>
      <c r="M185" s="45"/>
    </row>
    <row r="186" spans="1:13" ht="15" x14ac:dyDescent="0.25">
      <c r="A186" s="45"/>
      <c r="B186" s="45"/>
      <c r="C186" s="45"/>
      <c r="D186" s="45"/>
      <c r="E186" s="45"/>
      <c r="F186" s="45"/>
      <c r="G186" s="45"/>
      <c r="H186" s="45"/>
      <c r="I186" s="45"/>
      <c r="J186" s="45"/>
      <c r="K186" s="45"/>
      <c r="L186" s="45"/>
      <c r="M186" s="45"/>
    </row>
    <row r="187" spans="1:13" ht="15" x14ac:dyDescent="0.25">
      <c r="A187" s="45"/>
      <c r="B187" s="45"/>
      <c r="C187" s="45"/>
      <c r="D187" s="45"/>
      <c r="E187" s="45"/>
      <c r="F187" s="45"/>
      <c r="G187" s="45"/>
      <c r="H187" s="45"/>
      <c r="I187" s="45"/>
      <c r="J187" s="45"/>
      <c r="K187" s="45"/>
      <c r="L187" s="45"/>
      <c r="M187" s="45"/>
    </row>
    <row r="188" spans="1:13" ht="15" x14ac:dyDescent="0.25">
      <c r="A188" s="45"/>
      <c r="B188" s="45"/>
      <c r="C188" s="45"/>
      <c r="D188" s="45"/>
      <c r="E188" s="45"/>
      <c r="F188" s="45"/>
      <c r="G188" s="45"/>
      <c r="H188" s="45"/>
      <c r="I188" s="45"/>
      <c r="J188" s="45"/>
      <c r="K188" s="45"/>
      <c r="L188" s="45"/>
      <c r="M188" s="45"/>
    </row>
    <row r="189" spans="1:13" ht="15" x14ac:dyDescent="0.25">
      <c r="A189" s="45"/>
      <c r="B189" s="45"/>
      <c r="C189" s="45"/>
      <c r="D189" s="45"/>
      <c r="E189" s="45"/>
      <c r="F189" s="45"/>
      <c r="G189" s="45"/>
      <c r="H189" s="45"/>
      <c r="I189" s="45"/>
      <c r="J189" s="45"/>
      <c r="K189" s="45"/>
      <c r="L189" s="45"/>
      <c r="M189" s="45"/>
    </row>
    <row r="190" spans="1:13" ht="15" x14ac:dyDescent="0.25">
      <c r="A190" s="45"/>
      <c r="B190" s="45"/>
      <c r="C190" s="45"/>
      <c r="D190" s="45"/>
      <c r="E190" s="45"/>
      <c r="F190" s="45"/>
      <c r="G190" s="45"/>
      <c r="H190" s="45"/>
      <c r="I190" s="45"/>
      <c r="J190" s="45"/>
      <c r="K190" s="45"/>
      <c r="L190" s="45"/>
      <c r="M190" s="45"/>
    </row>
    <row r="191" spans="1:13" ht="15" x14ac:dyDescent="0.25">
      <c r="A191" s="45"/>
      <c r="B191" s="45"/>
      <c r="C191" s="45"/>
      <c r="D191" s="45"/>
      <c r="E191" s="45"/>
      <c r="F191" s="45"/>
      <c r="G191" s="45"/>
      <c r="H191" s="45"/>
      <c r="I191" s="45"/>
      <c r="J191" s="45"/>
      <c r="K191" s="45"/>
      <c r="L191" s="45"/>
      <c r="M191" s="45"/>
    </row>
    <row r="192" spans="1:13" ht="15" x14ac:dyDescent="0.25">
      <c r="A192" s="45"/>
      <c r="B192" s="45"/>
      <c r="C192" s="45"/>
      <c r="D192" s="45"/>
      <c r="E192" s="45"/>
      <c r="F192" s="45"/>
      <c r="G192" s="45"/>
      <c r="H192" s="45"/>
      <c r="I192" s="45"/>
      <c r="J192" s="45"/>
      <c r="K192" s="45"/>
      <c r="L192" s="45"/>
      <c r="M192" s="45"/>
    </row>
    <row r="193" spans="1:13" ht="15" x14ac:dyDescent="0.25">
      <c r="A193" s="45"/>
      <c r="B193" s="45"/>
      <c r="C193" s="45"/>
      <c r="D193" s="45"/>
      <c r="E193" s="45"/>
      <c r="F193" s="45"/>
      <c r="G193" s="45"/>
      <c r="H193" s="45"/>
      <c r="I193" s="45"/>
      <c r="J193" s="45"/>
      <c r="K193" s="45"/>
      <c r="L193" s="45"/>
      <c r="M193" s="45"/>
    </row>
    <row r="194" spans="1:13" ht="15" x14ac:dyDescent="0.25">
      <c r="A194" s="45"/>
      <c r="B194" s="45"/>
      <c r="C194" s="45"/>
      <c r="D194" s="45"/>
      <c r="E194" s="45"/>
      <c r="F194" s="45"/>
      <c r="G194" s="45"/>
      <c r="H194" s="45"/>
      <c r="I194" s="45"/>
      <c r="J194" s="45"/>
      <c r="K194" s="45"/>
      <c r="L194" s="45"/>
      <c r="M194" s="45"/>
    </row>
    <row r="195" spans="1:13" ht="15" x14ac:dyDescent="0.25">
      <c r="A195" s="45"/>
      <c r="B195" s="45"/>
      <c r="C195" s="45"/>
      <c r="D195" s="45"/>
      <c r="E195" s="45"/>
      <c r="F195" s="45"/>
      <c r="G195" s="45"/>
      <c r="H195" s="45"/>
      <c r="I195" s="45"/>
      <c r="J195" s="45"/>
      <c r="K195" s="45"/>
      <c r="L195" s="45"/>
      <c r="M195" s="45"/>
    </row>
    <row r="196" spans="1:13" ht="15" x14ac:dyDescent="0.25">
      <c r="A196" s="45"/>
      <c r="B196" s="45"/>
      <c r="C196" s="45"/>
      <c r="D196" s="45"/>
      <c r="E196" s="45"/>
      <c r="F196" s="45"/>
      <c r="G196" s="45"/>
      <c r="H196" s="45"/>
      <c r="I196" s="45"/>
      <c r="J196" s="45"/>
      <c r="K196" s="45"/>
      <c r="L196" s="45"/>
      <c r="M196" s="45"/>
    </row>
    <row r="197" spans="1:13" ht="15" x14ac:dyDescent="0.25">
      <c r="A197" s="45"/>
      <c r="B197" s="45"/>
      <c r="C197" s="45"/>
      <c r="D197" s="45"/>
      <c r="E197" s="45"/>
      <c r="F197" s="45"/>
      <c r="G197" s="45"/>
      <c r="H197" s="45"/>
      <c r="I197" s="45"/>
      <c r="J197" s="45"/>
      <c r="K197" s="45"/>
      <c r="L197" s="45"/>
      <c r="M197" s="45"/>
    </row>
    <row r="198" spans="1:13" ht="15" x14ac:dyDescent="0.25">
      <c r="A198" s="45"/>
      <c r="B198" s="45"/>
      <c r="C198" s="45"/>
      <c r="D198" s="45"/>
      <c r="E198" s="45"/>
      <c r="F198" s="45"/>
      <c r="G198" s="45"/>
      <c r="H198" s="45"/>
      <c r="I198" s="45"/>
      <c r="J198" s="45"/>
      <c r="K198" s="45"/>
      <c r="L198" s="45"/>
      <c r="M198" s="45"/>
    </row>
    <row r="199" spans="1:13" ht="15" x14ac:dyDescent="0.25">
      <c r="A199" s="45"/>
      <c r="B199" s="45"/>
      <c r="C199" s="45"/>
      <c r="D199" s="45"/>
      <c r="E199" s="45"/>
      <c r="F199" s="45"/>
      <c r="G199" s="45"/>
      <c r="H199" s="45"/>
      <c r="I199" s="45"/>
      <c r="J199" s="45"/>
      <c r="K199" s="45"/>
      <c r="L199" s="45"/>
      <c r="M199" s="45"/>
    </row>
    <row r="200" spans="1:13" ht="15" x14ac:dyDescent="0.25">
      <c r="A200" s="45"/>
      <c r="B200" s="45"/>
      <c r="C200" s="45"/>
      <c r="D200" s="45"/>
      <c r="E200" s="45"/>
      <c r="F200" s="45"/>
      <c r="G200" s="45"/>
      <c r="H200" s="45"/>
      <c r="I200" s="45"/>
      <c r="J200" s="45"/>
      <c r="K200" s="45"/>
      <c r="L200" s="45"/>
      <c r="M200" s="45"/>
    </row>
    <row r="201" spans="1:13" ht="15" x14ac:dyDescent="0.25">
      <c r="A201" s="45"/>
      <c r="B201" s="45"/>
      <c r="C201" s="45"/>
      <c r="D201" s="45"/>
      <c r="E201" s="45"/>
      <c r="F201" s="45"/>
      <c r="G201" s="45"/>
      <c r="H201" s="45"/>
      <c r="I201" s="45"/>
      <c r="J201" s="45"/>
      <c r="K201" s="45"/>
      <c r="L201" s="45"/>
      <c r="M201" s="45"/>
    </row>
    <row r="202" spans="1:13" ht="15" x14ac:dyDescent="0.25">
      <c r="A202" s="45"/>
      <c r="B202" s="45"/>
      <c r="C202" s="45"/>
      <c r="D202" s="45"/>
      <c r="E202" s="45"/>
      <c r="F202" s="45"/>
      <c r="G202" s="45"/>
      <c r="H202" s="45"/>
      <c r="I202" s="45"/>
      <c r="J202" s="45"/>
      <c r="K202" s="45"/>
      <c r="L202" s="45"/>
      <c r="M202" s="45"/>
    </row>
    <row r="203" spans="1:13" ht="15" x14ac:dyDescent="0.25">
      <c r="A203" s="45"/>
      <c r="B203" s="45"/>
      <c r="C203" s="45"/>
      <c r="D203" s="45"/>
      <c r="E203" s="45"/>
      <c r="F203" s="45"/>
      <c r="G203" s="45"/>
      <c r="H203" s="45"/>
      <c r="I203" s="45"/>
      <c r="J203" s="45"/>
      <c r="K203" s="45"/>
      <c r="L203" s="45"/>
      <c r="M203" s="45"/>
    </row>
    <row r="204" spans="1:13" ht="15" x14ac:dyDescent="0.25">
      <c r="A204" s="45"/>
      <c r="B204" s="45"/>
      <c r="C204" s="45"/>
      <c r="D204" s="45"/>
      <c r="E204" s="45"/>
      <c r="F204" s="45"/>
      <c r="G204" s="45"/>
      <c r="H204" s="45"/>
      <c r="I204" s="45"/>
      <c r="J204" s="45"/>
      <c r="K204" s="45"/>
      <c r="L204" s="45"/>
      <c r="M204" s="45"/>
    </row>
    <row r="205" spans="1:13" ht="15" x14ac:dyDescent="0.25">
      <c r="A205" s="45"/>
      <c r="B205" s="45"/>
      <c r="C205" s="45"/>
      <c r="D205" s="45"/>
      <c r="E205" s="45"/>
      <c r="F205" s="45"/>
      <c r="G205" s="45"/>
      <c r="H205" s="45"/>
      <c r="I205" s="45"/>
      <c r="J205" s="45"/>
      <c r="K205" s="45"/>
      <c r="L205" s="45"/>
      <c r="M205" s="45"/>
    </row>
    <row r="206" spans="1:13" ht="15" x14ac:dyDescent="0.25">
      <c r="A206" s="45"/>
      <c r="B206" s="45"/>
      <c r="C206" s="45"/>
      <c r="D206" s="45"/>
      <c r="E206" s="45"/>
      <c r="F206" s="45"/>
      <c r="G206" s="45"/>
      <c r="H206" s="45"/>
      <c r="I206" s="45"/>
      <c r="J206" s="45"/>
      <c r="K206" s="45"/>
      <c r="L206" s="45"/>
      <c r="M206" s="45"/>
    </row>
    <row r="207" spans="1:13" ht="15" x14ac:dyDescent="0.25">
      <c r="A207" s="45"/>
      <c r="B207" s="45"/>
      <c r="C207" s="45"/>
      <c r="D207" s="45"/>
      <c r="E207" s="45"/>
      <c r="F207" s="45"/>
      <c r="G207" s="45"/>
      <c r="H207" s="45"/>
      <c r="I207" s="45"/>
      <c r="J207" s="45"/>
      <c r="K207" s="45"/>
      <c r="L207" s="45"/>
      <c r="M207" s="45"/>
    </row>
    <row r="208" spans="1:13" ht="15" x14ac:dyDescent="0.25">
      <c r="A208" s="45"/>
      <c r="B208" s="45"/>
      <c r="C208" s="45"/>
      <c r="D208" s="45"/>
      <c r="E208" s="45"/>
      <c r="F208" s="45"/>
      <c r="G208" s="45"/>
      <c r="H208" s="45"/>
      <c r="I208" s="45"/>
      <c r="J208" s="45"/>
      <c r="K208" s="45"/>
      <c r="L208" s="45"/>
      <c r="M208" s="45"/>
    </row>
    <row r="209" spans="1:13" ht="15" x14ac:dyDescent="0.25">
      <c r="A209" s="45"/>
      <c r="B209" s="45"/>
      <c r="C209" s="45"/>
      <c r="D209" s="45"/>
      <c r="E209" s="45"/>
      <c r="F209" s="45"/>
      <c r="G209" s="45"/>
      <c r="H209" s="45"/>
      <c r="I209" s="45"/>
      <c r="J209" s="45"/>
      <c r="K209" s="45"/>
      <c r="L209" s="45"/>
      <c r="M209" s="45"/>
    </row>
  </sheetData>
  <mergeCells count="1">
    <mergeCell ref="B4:I4"/>
  </mergeCells>
  <printOptions horizontalCentered="1" verticalCentered="1"/>
  <pageMargins left="0.78740157480314965" right="0.78740157480314965" top="0.98425196850393704" bottom="0.98425196850393704" header="0.51181102362204722" footer="0.51181102362204722"/>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52"/>
  <sheetViews>
    <sheetView workbookViewId="0"/>
  </sheetViews>
  <sheetFormatPr baseColWidth="10" defaultColWidth="10.88671875" defaultRowHeight="13.2" x14ac:dyDescent="0.25"/>
  <cols>
    <col min="1" max="1" width="9.33203125" style="3" customWidth="1"/>
    <col min="2" max="2" width="14.21875" style="3" customWidth="1"/>
    <col min="3" max="3" width="14.44140625" style="3" customWidth="1"/>
    <col min="4" max="4" width="17.5546875" style="3" customWidth="1"/>
    <col min="5" max="10" width="13.77734375" style="3" customWidth="1"/>
    <col min="11" max="53" width="6.33203125" style="3" customWidth="1"/>
    <col min="54" max="234" width="10.88671875" style="3"/>
    <col min="235" max="309" width="6.33203125" style="3" customWidth="1"/>
    <col min="310" max="490" width="10.88671875" style="3"/>
    <col min="491" max="565" width="6.33203125" style="3" customWidth="1"/>
    <col min="566" max="746" width="10.88671875" style="3"/>
    <col min="747" max="821" width="6.33203125" style="3" customWidth="1"/>
    <col min="822" max="1002" width="10.88671875" style="3"/>
    <col min="1003" max="1077" width="6.33203125" style="3" customWidth="1"/>
    <col min="1078" max="1258" width="10.88671875" style="3"/>
    <col min="1259" max="1333" width="6.33203125" style="3" customWidth="1"/>
    <col min="1334" max="1514" width="10.88671875" style="3"/>
    <col min="1515" max="1589" width="6.33203125" style="3" customWidth="1"/>
    <col min="1590" max="1770" width="10.88671875" style="3"/>
    <col min="1771" max="1845" width="6.33203125" style="3" customWidth="1"/>
    <col min="1846" max="2026" width="10.88671875" style="3"/>
    <col min="2027" max="2101" width="6.33203125" style="3" customWidth="1"/>
    <col min="2102" max="2282" width="10.88671875" style="3"/>
    <col min="2283" max="2357" width="6.33203125" style="3" customWidth="1"/>
    <col min="2358" max="2538" width="10.88671875" style="3"/>
    <col min="2539" max="2613" width="6.33203125" style="3" customWidth="1"/>
    <col min="2614" max="2794" width="10.88671875" style="3"/>
    <col min="2795" max="2869" width="6.33203125" style="3" customWidth="1"/>
    <col min="2870" max="3050" width="10.88671875" style="3"/>
    <col min="3051" max="3125" width="6.33203125" style="3" customWidth="1"/>
    <col min="3126" max="3306" width="10.88671875" style="3"/>
    <col min="3307" max="3381" width="6.33203125" style="3" customWidth="1"/>
    <col min="3382" max="3562" width="10.88671875" style="3"/>
    <col min="3563" max="3637" width="6.33203125" style="3" customWidth="1"/>
    <col min="3638" max="3818" width="10.88671875" style="3"/>
    <col min="3819" max="3893" width="6.33203125" style="3" customWidth="1"/>
    <col min="3894" max="4074" width="10.88671875" style="3"/>
    <col min="4075" max="4149" width="6.33203125" style="3" customWidth="1"/>
    <col min="4150" max="4330" width="10.88671875" style="3"/>
    <col min="4331" max="4405" width="6.33203125" style="3" customWidth="1"/>
    <col min="4406" max="4586" width="10.88671875" style="3"/>
    <col min="4587" max="4661" width="6.33203125" style="3" customWidth="1"/>
    <col min="4662" max="4842" width="10.88671875" style="3"/>
    <col min="4843" max="4917" width="6.33203125" style="3" customWidth="1"/>
    <col min="4918" max="5098" width="10.88671875" style="3"/>
    <col min="5099" max="5173" width="6.33203125" style="3" customWidth="1"/>
    <col min="5174" max="5354" width="10.88671875" style="3"/>
    <col min="5355" max="5429" width="6.33203125" style="3" customWidth="1"/>
    <col min="5430" max="5610" width="10.88671875" style="3"/>
    <col min="5611" max="5685" width="6.33203125" style="3" customWidth="1"/>
    <col min="5686" max="5866" width="10.88671875" style="3"/>
    <col min="5867" max="5941" width="6.33203125" style="3" customWidth="1"/>
    <col min="5942" max="6122" width="10.88671875" style="3"/>
    <col min="6123" max="6197" width="6.33203125" style="3" customWidth="1"/>
    <col min="6198" max="6378" width="10.88671875" style="3"/>
    <col min="6379" max="6453" width="6.33203125" style="3" customWidth="1"/>
    <col min="6454" max="6634" width="10.88671875" style="3"/>
    <col min="6635" max="6709" width="6.33203125" style="3" customWidth="1"/>
    <col min="6710" max="6890" width="10.88671875" style="3"/>
    <col min="6891" max="6965" width="6.33203125" style="3" customWidth="1"/>
    <col min="6966" max="7146" width="10.88671875" style="3"/>
    <col min="7147" max="7221" width="6.33203125" style="3" customWidth="1"/>
    <col min="7222" max="7402" width="10.88671875" style="3"/>
    <col min="7403" max="7477" width="6.33203125" style="3" customWidth="1"/>
    <col min="7478" max="7658" width="10.88671875" style="3"/>
    <col min="7659" max="7733" width="6.33203125" style="3" customWidth="1"/>
    <col min="7734" max="7914" width="10.88671875" style="3"/>
    <col min="7915" max="7989" width="6.33203125" style="3" customWidth="1"/>
    <col min="7990" max="8170" width="10.88671875" style="3"/>
    <col min="8171" max="8245" width="6.33203125" style="3" customWidth="1"/>
    <col min="8246" max="8426" width="10.88671875" style="3"/>
    <col min="8427" max="8501" width="6.33203125" style="3" customWidth="1"/>
    <col min="8502" max="8682" width="10.88671875" style="3"/>
    <col min="8683" max="8757" width="6.33203125" style="3" customWidth="1"/>
    <col min="8758" max="8938" width="10.88671875" style="3"/>
    <col min="8939" max="9013" width="6.33203125" style="3" customWidth="1"/>
    <col min="9014" max="9194" width="10.88671875" style="3"/>
    <col min="9195" max="9269" width="6.33203125" style="3" customWidth="1"/>
    <col min="9270" max="9450" width="10.88671875" style="3"/>
    <col min="9451" max="9525" width="6.33203125" style="3" customWidth="1"/>
    <col min="9526" max="9706" width="10.88671875" style="3"/>
    <col min="9707" max="9781" width="6.33203125" style="3" customWidth="1"/>
    <col min="9782" max="9962" width="10.88671875" style="3"/>
    <col min="9963" max="10037" width="6.33203125" style="3" customWidth="1"/>
    <col min="10038" max="10218" width="10.88671875" style="3"/>
    <col min="10219" max="10293" width="6.33203125" style="3" customWidth="1"/>
    <col min="10294" max="10474" width="10.88671875" style="3"/>
    <col min="10475" max="10549" width="6.33203125" style="3" customWidth="1"/>
    <col min="10550" max="10730" width="10.88671875" style="3"/>
    <col min="10731" max="10805" width="6.33203125" style="3" customWidth="1"/>
    <col min="10806" max="10986" width="10.88671875" style="3"/>
    <col min="10987" max="11061" width="6.33203125" style="3" customWidth="1"/>
    <col min="11062" max="11242" width="10.88671875" style="3"/>
    <col min="11243" max="11317" width="6.33203125" style="3" customWidth="1"/>
    <col min="11318" max="11498" width="10.88671875" style="3"/>
    <col min="11499" max="11573" width="6.33203125" style="3" customWidth="1"/>
    <col min="11574" max="11754" width="10.88671875" style="3"/>
    <col min="11755" max="11829" width="6.33203125" style="3" customWidth="1"/>
    <col min="11830" max="12010" width="10.88671875" style="3"/>
    <col min="12011" max="12085" width="6.33203125" style="3" customWidth="1"/>
    <col min="12086" max="12266" width="10.88671875" style="3"/>
    <col min="12267" max="12341" width="6.33203125" style="3" customWidth="1"/>
    <col min="12342" max="12522" width="10.88671875" style="3"/>
    <col min="12523" max="12597" width="6.33203125" style="3" customWidth="1"/>
    <col min="12598" max="12778" width="10.88671875" style="3"/>
    <col min="12779" max="12853" width="6.33203125" style="3" customWidth="1"/>
    <col min="12854" max="13034" width="10.88671875" style="3"/>
    <col min="13035" max="13109" width="6.33203125" style="3" customWidth="1"/>
    <col min="13110" max="13290" width="10.88671875" style="3"/>
    <col min="13291" max="13365" width="6.33203125" style="3" customWidth="1"/>
    <col min="13366" max="13546" width="10.88671875" style="3"/>
    <col min="13547" max="13621" width="6.33203125" style="3" customWidth="1"/>
    <col min="13622" max="13802" width="10.88671875" style="3"/>
    <col min="13803" max="13877" width="6.33203125" style="3" customWidth="1"/>
    <col min="13878" max="14058" width="10.88671875" style="3"/>
    <col min="14059" max="14133" width="6.33203125" style="3" customWidth="1"/>
    <col min="14134" max="14314" width="10.88671875" style="3"/>
    <col min="14315" max="14389" width="6.33203125" style="3" customWidth="1"/>
    <col min="14390" max="14570" width="10.88671875" style="3"/>
    <col min="14571" max="14645" width="6.33203125" style="3" customWidth="1"/>
    <col min="14646" max="14826" width="10.88671875" style="3"/>
    <col min="14827" max="14901" width="6.33203125" style="3" customWidth="1"/>
    <col min="14902" max="15082" width="10.88671875" style="3"/>
    <col min="15083" max="15157" width="6.33203125" style="3" customWidth="1"/>
    <col min="15158" max="15338" width="10.88671875" style="3"/>
    <col min="15339" max="15413" width="6.33203125" style="3" customWidth="1"/>
    <col min="15414" max="15594" width="10.88671875" style="3"/>
    <col min="15595" max="15669" width="6.33203125" style="3" customWidth="1"/>
    <col min="15670" max="15850" width="10.88671875" style="3"/>
    <col min="15851" max="15925" width="6.33203125" style="3" customWidth="1"/>
    <col min="15926" max="16106" width="10.88671875" style="3"/>
    <col min="16107" max="16181" width="6.33203125" style="3" customWidth="1"/>
    <col min="16182" max="16384" width="10.88671875" style="3"/>
  </cols>
  <sheetData>
    <row r="1" spans="1:4" ht="13.95" customHeight="1" x14ac:dyDescent="0.3">
      <c r="A1" s="4" t="s">
        <v>16</v>
      </c>
      <c r="B1" s="10"/>
    </row>
    <row r="2" spans="1:4" ht="13.95" customHeight="1" x14ac:dyDescent="0.25">
      <c r="A2" s="19" t="s">
        <v>70</v>
      </c>
      <c r="B2" s="10"/>
    </row>
    <row r="3" spans="1:4" ht="73.8" customHeight="1" x14ac:dyDescent="0.25">
      <c r="A3" s="11"/>
      <c r="B3" s="14" t="s">
        <v>15</v>
      </c>
      <c r="C3" s="14" t="s">
        <v>14</v>
      </c>
      <c r="D3" s="14" t="s">
        <v>13</v>
      </c>
    </row>
    <row r="4" spans="1:4" ht="13.95" customHeight="1" x14ac:dyDescent="0.25">
      <c r="A4" s="11">
        <v>1820</v>
      </c>
      <c r="B4" s="12">
        <v>25.835635231113219</v>
      </c>
      <c r="C4" s="12">
        <v>32.294544038891523</v>
      </c>
      <c r="D4" s="13">
        <v>0.1204668918030765</v>
      </c>
    </row>
    <row r="5" spans="1:4" ht="13.95" customHeight="1" x14ac:dyDescent="0.25">
      <c r="A5" s="11">
        <v>1830</v>
      </c>
      <c r="B5" s="12">
        <v>25.82038312058344</v>
      </c>
      <c r="C5" s="12">
        <v>32.275478900729297</v>
      </c>
      <c r="D5" s="13">
        <v>0.1271626474462616</v>
      </c>
    </row>
    <row r="6" spans="1:4" ht="13.95" customHeight="1" x14ac:dyDescent="0.25">
      <c r="A6" s="11">
        <v>1840</v>
      </c>
      <c r="B6" s="12">
        <v>25.90264364223577</v>
      </c>
      <c r="C6" s="12">
        <v>32.37830455279471</v>
      </c>
      <c r="D6" s="13">
        <v>0.13385840308944666</v>
      </c>
    </row>
    <row r="7" spans="1:4" ht="13.95" customHeight="1" x14ac:dyDescent="0.25">
      <c r="A7" s="11">
        <v>1850</v>
      </c>
      <c r="B7" s="12">
        <v>26.077668385685264</v>
      </c>
      <c r="C7" s="12">
        <v>32.597085482106579</v>
      </c>
      <c r="D7" s="13">
        <v>0.14055415873263177</v>
      </c>
    </row>
    <row r="8" spans="1:4" ht="13.95" customHeight="1" x14ac:dyDescent="0.25">
      <c r="A8" s="11">
        <v>1860</v>
      </c>
      <c r="B8" s="12">
        <v>26.231669010782937</v>
      </c>
      <c r="C8" s="12">
        <v>32.451549291690235</v>
      </c>
      <c r="D8" s="13">
        <v>0.16357046335072883</v>
      </c>
    </row>
    <row r="9" spans="1:4" ht="13.95" customHeight="1" x14ac:dyDescent="0.25">
      <c r="A9" s="11">
        <v>1870</v>
      </c>
      <c r="B9" s="12">
        <v>26.423909985935303</v>
      </c>
      <c r="C9" s="12">
        <v>32.355808146043231</v>
      </c>
      <c r="D9" s="13">
        <v>0.18740554497684236</v>
      </c>
    </row>
    <row r="10" spans="1:4" ht="13.95" customHeight="1" x14ac:dyDescent="0.25">
      <c r="A10" s="11">
        <v>1880</v>
      </c>
      <c r="B10" s="12">
        <v>26.769831223628692</v>
      </c>
      <c r="C10" s="12">
        <v>32.44828027106508</v>
      </c>
      <c r="D10" s="13">
        <v>0.19628455602087461</v>
      </c>
    </row>
    <row r="11" spans="1:4" ht="13.95" customHeight="1" x14ac:dyDescent="0.25">
      <c r="A11" s="11">
        <v>1890</v>
      </c>
      <c r="B11" s="12">
        <v>27.85</v>
      </c>
      <c r="C11" s="12">
        <v>33.42</v>
      </c>
      <c r="D11" s="13">
        <v>0.20516356706490682</v>
      </c>
    </row>
    <row r="12" spans="1:4" ht="13.95" customHeight="1" x14ac:dyDescent="0.25">
      <c r="A12" s="11">
        <v>1900</v>
      </c>
      <c r="B12" s="12">
        <v>29.75</v>
      </c>
      <c r="C12" s="12">
        <v>35.346534653465348</v>
      </c>
      <c r="D12" s="13">
        <v>0.21404257810893904</v>
      </c>
    </row>
    <row r="13" spans="1:4" ht="13.95" customHeight="1" x14ac:dyDescent="0.25">
      <c r="A13" s="11">
        <v>1910</v>
      </c>
      <c r="B13" s="12">
        <v>31.799999999999997</v>
      </c>
      <c r="C13" s="12">
        <v>37.411764705882348</v>
      </c>
      <c r="D13" s="13">
        <v>0.26445601917401573</v>
      </c>
    </row>
    <row r="14" spans="1:4" ht="13.95" customHeight="1" x14ac:dyDescent="0.25">
      <c r="A14" s="11">
        <v>1920</v>
      </c>
      <c r="B14" s="12">
        <v>34.599999999999994</v>
      </c>
      <c r="C14" s="12">
        <v>40.105374077976805</v>
      </c>
      <c r="D14" s="13">
        <v>0.31623163220068795</v>
      </c>
    </row>
    <row r="15" spans="1:4" ht="13.95" customHeight="1" x14ac:dyDescent="0.25">
      <c r="A15" s="11">
        <v>1930</v>
      </c>
      <c r="B15" s="12">
        <v>38.200000000000003</v>
      </c>
      <c r="C15" s="12">
        <v>43.634475597092418</v>
      </c>
      <c r="D15" s="13">
        <v>0.32527629458655594</v>
      </c>
    </row>
    <row r="16" spans="1:4" ht="13.95" customHeight="1" x14ac:dyDescent="0.25">
      <c r="A16" s="11">
        <v>1940</v>
      </c>
      <c r="B16" s="12">
        <v>41.75</v>
      </c>
      <c r="C16" s="12">
        <v>47.006141248720574</v>
      </c>
      <c r="D16" s="13">
        <v>0.41879224362813611</v>
      </c>
    </row>
    <row r="17" spans="1:4" ht="13.95" customHeight="1" x14ac:dyDescent="0.25">
      <c r="A17" s="11">
        <v>1950</v>
      </c>
      <c r="B17" s="12">
        <v>47.15</v>
      </c>
      <c r="C17" s="12">
        <v>52.336024217961658</v>
      </c>
      <c r="D17" s="13">
        <v>0.35959376306528712</v>
      </c>
    </row>
    <row r="18" spans="1:4" ht="13.95" customHeight="1" x14ac:dyDescent="0.25">
      <c r="A18" s="11">
        <v>1960</v>
      </c>
      <c r="B18" s="12">
        <v>53.4</v>
      </c>
      <c r="C18" s="12">
        <v>58.447761194029852</v>
      </c>
      <c r="D18" s="13">
        <v>0.41620376429533024</v>
      </c>
    </row>
    <row r="19" spans="1:4" ht="13.95" customHeight="1" x14ac:dyDescent="0.25">
      <c r="A19" s="11">
        <v>1970</v>
      </c>
      <c r="B19" s="12">
        <v>58.8</v>
      </c>
      <c r="C19" s="12">
        <v>63.473994111874383</v>
      </c>
      <c r="D19" s="13">
        <v>0.55622615122395391</v>
      </c>
    </row>
    <row r="20" spans="1:4" ht="13.95" customHeight="1" x14ac:dyDescent="0.25">
      <c r="A20" s="11">
        <v>1980</v>
      </c>
      <c r="B20" s="12">
        <v>63.099999999999994</v>
      </c>
      <c r="C20" s="12">
        <v>67.192642787996121</v>
      </c>
      <c r="D20" s="13">
        <v>0.56052562431682718</v>
      </c>
    </row>
    <row r="21" spans="1:4" ht="13.95" customHeight="1" x14ac:dyDescent="0.25">
      <c r="A21" s="11">
        <v>1990</v>
      </c>
      <c r="B21" s="12">
        <v>65.599999999999994</v>
      </c>
      <c r="C21" s="12">
        <v>68.920725883476592</v>
      </c>
      <c r="D21" s="13">
        <v>0.68250848441367717</v>
      </c>
    </row>
    <row r="22" spans="1:4" ht="13.95" customHeight="1" x14ac:dyDescent="0.25">
      <c r="A22" s="11">
        <v>2000</v>
      </c>
      <c r="B22" s="12">
        <v>67.849999999999994</v>
      </c>
      <c r="C22" s="12">
        <v>70.344015080113095</v>
      </c>
      <c r="D22" s="13">
        <v>0.80784883720930234</v>
      </c>
    </row>
    <row r="23" spans="1:4" ht="13.95" customHeight="1" x14ac:dyDescent="0.25">
      <c r="A23" s="11">
        <v>2010</v>
      </c>
      <c r="B23" s="12">
        <v>70.099999999999994</v>
      </c>
      <c r="C23" s="12">
        <v>71.730232558139534</v>
      </c>
      <c r="D23" s="13">
        <v>0.82664468412840675</v>
      </c>
    </row>
    <row r="24" spans="1:4" ht="13.95" customHeight="1" x14ac:dyDescent="0.25">
      <c r="A24" s="11">
        <v>2020</v>
      </c>
      <c r="B24" s="12">
        <v>72.424613117170225</v>
      </c>
      <c r="C24" s="12">
        <v>73.156174865828504</v>
      </c>
      <c r="D24" s="13">
        <v>0.84544053104751116</v>
      </c>
    </row>
    <row r="25" spans="1:4" ht="13.95" customHeight="1" x14ac:dyDescent="0.25">
      <c r="A25" s="11"/>
      <c r="B25" s="10"/>
      <c r="C25" s="10"/>
      <c r="D25" s="10"/>
    </row>
    <row r="26" spans="1:4" ht="13.95" customHeight="1" x14ac:dyDescent="0.25">
      <c r="B26" s="10"/>
    </row>
    <row r="27" spans="1:4" ht="13.95" customHeight="1" x14ac:dyDescent="0.25">
      <c r="B27" s="10"/>
    </row>
    <row r="28" spans="1:4" ht="13.95" customHeight="1" x14ac:dyDescent="0.25">
      <c r="B28" s="10"/>
    </row>
    <row r="29" spans="1:4" ht="13.95" customHeight="1" x14ac:dyDescent="0.25">
      <c r="B29" s="10"/>
    </row>
    <row r="30" spans="1:4" ht="9.9" customHeight="1" x14ac:dyDescent="0.25">
      <c r="B30" s="10"/>
    </row>
    <row r="31" spans="1:4" ht="9.9" customHeight="1" x14ac:dyDescent="0.25">
      <c r="B31" s="10"/>
    </row>
    <row r="32" spans="1:4" ht="9.9" customHeight="1" x14ac:dyDescent="0.25">
      <c r="B32" s="10"/>
    </row>
    <row r="33" spans="2:2" ht="9.9" customHeight="1" x14ac:dyDescent="0.25">
      <c r="B33" s="10"/>
    </row>
    <row r="34" spans="2:2" ht="9.9" customHeight="1" x14ac:dyDescent="0.25">
      <c r="B34" s="10"/>
    </row>
    <row r="35" spans="2:2" ht="9.9" customHeight="1" x14ac:dyDescent="0.25">
      <c r="B35" s="10"/>
    </row>
    <row r="36" spans="2:2" ht="9.9" customHeight="1" x14ac:dyDescent="0.25">
      <c r="B36" s="10"/>
    </row>
    <row r="37" spans="2:2" ht="9.9" customHeight="1" x14ac:dyDescent="0.25">
      <c r="B37" s="10"/>
    </row>
    <row r="38" spans="2:2" ht="9.9" customHeight="1" x14ac:dyDescent="0.25">
      <c r="B38" s="10"/>
    </row>
    <row r="39" spans="2:2" ht="9.9" customHeight="1" x14ac:dyDescent="0.25">
      <c r="B39" s="10"/>
    </row>
    <row r="40" spans="2:2" ht="9.9" customHeight="1" x14ac:dyDescent="0.25">
      <c r="B40" s="10"/>
    </row>
    <row r="41" spans="2:2" ht="9.9" customHeight="1" x14ac:dyDescent="0.25">
      <c r="B41" s="10"/>
    </row>
    <row r="42" spans="2:2" ht="9.9" customHeight="1" x14ac:dyDescent="0.25">
      <c r="B42" s="10"/>
    </row>
    <row r="43" spans="2:2" ht="9.9" customHeight="1" x14ac:dyDescent="0.25">
      <c r="B43" s="10"/>
    </row>
    <row r="44" spans="2:2" ht="9.9" customHeight="1" x14ac:dyDescent="0.25">
      <c r="B44" s="10"/>
    </row>
    <row r="45" spans="2:2" ht="9.9" customHeight="1" x14ac:dyDescent="0.25">
      <c r="B45" s="10"/>
    </row>
    <row r="46" spans="2:2" ht="9.9" customHeight="1" x14ac:dyDescent="0.25">
      <c r="B46" s="10"/>
    </row>
    <row r="47" spans="2:2" ht="9.9" customHeight="1" x14ac:dyDescent="0.25">
      <c r="B47" s="10"/>
    </row>
    <row r="48" spans="2:2"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row r="155" spans="2:2" ht="9.9" customHeight="1" x14ac:dyDescent="0.25"/>
    <row r="156" spans="2:2" ht="9.9" customHeight="1" x14ac:dyDescent="0.25"/>
    <row r="157" spans="2:2" ht="9.9" customHeight="1" x14ac:dyDescent="0.25"/>
    <row r="158" spans="2:2" ht="9.9" customHeight="1" x14ac:dyDescent="0.25"/>
    <row r="159" spans="2:2" ht="9.9" customHeight="1" x14ac:dyDescent="0.25"/>
    <row r="160" spans="2:2" ht="9.9" customHeight="1" x14ac:dyDescent="0.25"/>
    <row r="161" ht="9.9" customHeight="1" x14ac:dyDescent="0.25"/>
    <row r="162" ht="9.9" customHeight="1" x14ac:dyDescent="0.25"/>
    <row r="163" ht="9.9" customHeight="1" x14ac:dyDescent="0.25"/>
    <row r="164" ht="9.9" customHeight="1" x14ac:dyDescent="0.25"/>
    <row r="165" ht="9.9" customHeight="1" x14ac:dyDescent="0.25"/>
    <row r="166" ht="9.9" customHeight="1" x14ac:dyDescent="0.25"/>
    <row r="167" ht="9.9" customHeight="1" x14ac:dyDescent="0.25"/>
    <row r="168" ht="9.9" customHeight="1" x14ac:dyDescent="0.25"/>
    <row r="169" ht="9.9" customHeight="1" x14ac:dyDescent="0.25"/>
    <row r="170" ht="9.9" customHeight="1" x14ac:dyDescent="0.25"/>
    <row r="171" ht="9.9" customHeight="1" x14ac:dyDescent="0.25"/>
    <row r="172" ht="9.9" customHeight="1" x14ac:dyDescent="0.25"/>
    <row r="173" ht="9.9" customHeight="1" x14ac:dyDescent="0.25"/>
    <row r="174" ht="9.9" customHeight="1" x14ac:dyDescent="0.25"/>
    <row r="175" ht="9.9" customHeight="1" x14ac:dyDescent="0.25"/>
    <row r="176"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65"/>
  <sheetViews>
    <sheetView workbookViewId="0"/>
  </sheetViews>
  <sheetFormatPr baseColWidth="10" defaultColWidth="10.88671875" defaultRowHeight="13.2" x14ac:dyDescent="0.25"/>
  <cols>
    <col min="1" max="1" width="9.33203125" style="3" customWidth="1"/>
    <col min="2" max="2" width="14.21875" style="3" customWidth="1"/>
    <col min="3" max="3" width="17.5546875" style="3" customWidth="1"/>
    <col min="4" max="9" width="13.77734375" style="3" customWidth="1"/>
    <col min="10" max="52" width="6.33203125" style="3" customWidth="1"/>
    <col min="53" max="233" width="10.88671875" style="3"/>
    <col min="234" max="308" width="6.33203125" style="3" customWidth="1"/>
    <col min="309" max="489" width="10.88671875" style="3"/>
    <col min="490" max="564" width="6.33203125" style="3" customWidth="1"/>
    <col min="565" max="745" width="10.88671875" style="3"/>
    <col min="746" max="820" width="6.33203125" style="3" customWidth="1"/>
    <col min="821" max="1001" width="10.88671875" style="3"/>
    <col min="1002" max="1076" width="6.33203125" style="3" customWidth="1"/>
    <col min="1077" max="1257" width="10.88671875" style="3"/>
    <col min="1258" max="1332" width="6.33203125" style="3" customWidth="1"/>
    <col min="1333" max="1513" width="10.88671875" style="3"/>
    <col min="1514" max="1588" width="6.33203125" style="3" customWidth="1"/>
    <col min="1589" max="1769" width="10.88671875" style="3"/>
    <col min="1770" max="1844" width="6.33203125" style="3" customWidth="1"/>
    <col min="1845" max="2025" width="10.88671875" style="3"/>
    <col min="2026" max="2100" width="6.33203125" style="3" customWidth="1"/>
    <col min="2101" max="2281" width="10.88671875" style="3"/>
    <col min="2282" max="2356" width="6.33203125" style="3" customWidth="1"/>
    <col min="2357" max="2537" width="10.88671875" style="3"/>
    <col min="2538" max="2612" width="6.33203125" style="3" customWidth="1"/>
    <col min="2613" max="2793" width="10.88671875" style="3"/>
    <col min="2794" max="2868" width="6.33203125" style="3" customWidth="1"/>
    <col min="2869" max="3049" width="10.88671875" style="3"/>
    <col min="3050" max="3124" width="6.33203125" style="3" customWidth="1"/>
    <col min="3125" max="3305" width="10.88671875" style="3"/>
    <col min="3306" max="3380" width="6.33203125" style="3" customWidth="1"/>
    <col min="3381" max="3561" width="10.88671875" style="3"/>
    <col min="3562" max="3636" width="6.33203125" style="3" customWidth="1"/>
    <col min="3637" max="3817" width="10.88671875" style="3"/>
    <col min="3818" max="3892" width="6.33203125" style="3" customWidth="1"/>
    <col min="3893" max="4073" width="10.88671875" style="3"/>
    <col min="4074" max="4148" width="6.33203125" style="3" customWidth="1"/>
    <col min="4149" max="4329" width="10.88671875" style="3"/>
    <col min="4330" max="4404" width="6.33203125" style="3" customWidth="1"/>
    <col min="4405" max="4585" width="10.88671875" style="3"/>
    <col min="4586" max="4660" width="6.33203125" style="3" customWidth="1"/>
    <col min="4661" max="4841" width="10.88671875" style="3"/>
    <col min="4842" max="4916" width="6.33203125" style="3" customWidth="1"/>
    <col min="4917" max="5097" width="10.88671875" style="3"/>
    <col min="5098" max="5172" width="6.33203125" style="3" customWidth="1"/>
    <col min="5173" max="5353" width="10.88671875" style="3"/>
    <col min="5354" max="5428" width="6.33203125" style="3" customWidth="1"/>
    <col min="5429" max="5609" width="10.88671875" style="3"/>
    <col min="5610" max="5684" width="6.33203125" style="3" customWidth="1"/>
    <col min="5685" max="5865" width="10.88671875" style="3"/>
    <col min="5866" max="5940" width="6.33203125" style="3" customWidth="1"/>
    <col min="5941" max="6121" width="10.88671875" style="3"/>
    <col min="6122" max="6196" width="6.33203125" style="3" customWidth="1"/>
    <col min="6197" max="6377" width="10.88671875" style="3"/>
    <col min="6378" max="6452" width="6.33203125" style="3" customWidth="1"/>
    <col min="6453" max="6633" width="10.88671875" style="3"/>
    <col min="6634" max="6708" width="6.33203125" style="3" customWidth="1"/>
    <col min="6709" max="6889" width="10.88671875" style="3"/>
    <col min="6890" max="6964" width="6.33203125" style="3" customWidth="1"/>
    <col min="6965" max="7145" width="10.88671875" style="3"/>
    <col min="7146" max="7220" width="6.33203125" style="3" customWidth="1"/>
    <col min="7221" max="7401" width="10.88671875" style="3"/>
    <col min="7402" max="7476" width="6.33203125" style="3" customWidth="1"/>
    <col min="7477" max="7657" width="10.88671875" style="3"/>
    <col min="7658" max="7732" width="6.33203125" style="3" customWidth="1"/>
    <col min="7733" max="7913" width="10.88671875" style="3"/>
    <col min="7914" max="7988" width="6.33203125" style="3" customWidth="1"/>
    <col min="7989" max="8169" width="10.88671875" style="3"/>
    <col min="8170" max="8244" width="6.33203125" style="3" customWidth="1"/>
    <col min="8245" max="8425" width="10.88671875" style="3"/>
    <col min="8426" max="8500" width="6.33203125" style="3" customWidth="1"/>
    <col min="8501" max="8681" width="10.88671875" style="3"/>
    <col min="8682" max="8756" width="6.33203125" style="3" customWidth="1"/>
    <col min="8757" max="8937" width="10.88671875" style="3"/>
    <col min="8938" max="9012" width="6.33203125" style="3" customWidth="1"/>
    <col min="9013" max="9193" width="10.88671875" style="3"/>
    <col min="9194" max="9268" width="6.33203125" style="3" customWidth="1"/>
    <col min="9269" max="9449" width="10.88671875" style="3"/>
    <col min="9450" max="9524" width="6.33203125" style="3" customWidth="1"/>
    <col min="9525" max="9705" width="10.88671875" style="3"/>
    <col min="9706" max="9780" width="6.33203125" style="3" customWidth="1"/>
    <col min="9781" max="9961" width="10.88671875" style="3"/>
    <col min="9962" max="10036" width="6.33203125" style="3" customWidth="1"/>
    <col min="10037" max="10217" width="10.88671875" style="3"/>
    <col min="10218" max="10292" width="6.33203125" style="3" customWidth="1"/>
    <col min="10293" max="10473" width="10.88671875" style="3"/>
    <col min="10474" max="10548" width="6.33203125" style="3" customWidth="1"/>
    <col min="10549" max="10729" width="10.88671875" style="3"/>
    <col min="10730" max="10804" width="6.33203125" style="3" customWidth="1"/>
    <col min="10805" max="10985" width="10.88671875" style="3"/>
    <col min="10986" max="11060" width="6.33203125" style="3" customWidth="1"/>
    <col min="11061" max="11241" width="10.88671875" style="3"/>
    <col min="11242" max="11316" width="6.33203125" style="3" customWidth="1"/>
    <col min="11317" max="11497" width="10.88671875" style="3"/>
    <col min="11498" max="11572" width="6.33203125" style="3" customWidth="1"/>
    <col min="11573" max="11753" width="10.88671875" style="3"/>
    <col min="11754" max="11828" width="6.33203125" style="3" customWidth="1"/>
    <col min="11829" max="12009" width="10.88671875" style="3"/>
    <col min="12010" max="12084" width="6.33203125" style="3" customWidth="1"/>
    <col min="12085" max="12265" width="10.88671875" style="3"/>
    <col min="12266" max="12340" width="6.33203125" style="3" customWidth="1"/>
    <col min="12341" max="12521" width="10.88671875" style="3"/>
    <col min="12522" max="12596" width="6.33203125" style="3" customWidth="1"/>
    <col min="12597" max="12777" width="10.88671875" style="3"/>
    <col min="12778" max="12852" width="6.33203125" style="3" customWidth="1"/>
    <col min="12853" max="13033" width="10.88671875" style="3"/>
    <col min="13034" max="13108" width="6.33203125" style="3" customWidth="1"/>
    <col min="13109" max="13289" width="10.88671875" style="3"/>
    <col min="13290" max="13364" width="6.33203125" style="3" customWidth="1"/>
    <col min="13365" max="13545" width="10.88671875" style="3"/>
    <col min="13546" max="13620" width="6.33203125" style="3" customWidth="1"/>
    <col min="13621" max="13801" width="10.88671875" style="3"/>
    <col min="13802" max="13876" width="6.33203125" style="3" customWidth="1"/>
    <col min="13877" max="14057" width="10.88671875" style="3"/>
    <col min="14058" max="14132" width="6.33203125" style="3" customWidth="1"/>
    <col min="14133" max="14313" width="10.88671875" style="3"/>
    <col min="14314" max="14388" width="6.33203125" style="3" customWidth="1"/>
    <col min="14389" max="14569" width="10.88671875" style="3"/>
    <col min="14570" max="14644" width="6.33203125" style="3" customWidth="1"/>
    <col min="14645" max="14825" width="10.88671875" style="3"/>
    <col min="14826" max="14900" width="6.33203125" style="3" customWidth="1"/>
    <col min="14901" max="15081" width="10.88671875" style="3"/>
    <col min="15082" max="15156" width="6.33203125" style="3" customWidth="1"/>
    <col min="15157" max="15337" width="10.88671875" style="3"/>
    <col min="15338" max="15412" width="6.33203125" style="3" customWidth="1"/>
    <col min="15413" max="15593" width="10.88671875" style="3"/>
    <col min="15594" max="15668" width="6.33203125" style="3" customWidth="1"/>
    <col min="15669" max="15849" width="10.88671875" style="3"/>
    <col min="15850" max="15924" width="6.33203125" style="3" customWidth="1"/>
    <col min="15925" max="16105" width="10.88671875" style="3"/>
    <col min="16106" max="16180" width="6.33203125" style="3" customWidth="1"/>
    <col min="16181" max="16384" width="10.88671875" style="3"/>
  </cols>
  <sheetData>
    <row r="1" spans="1:3" ht="13.95" customHeight="1" x14ac:dyDescent="0.3">
      <c r="A1" s="4" t="s">
        <v>18</v>
      </c>
      <c r="B1" s="10"/>
    </row>
    <row r="2" spans="1:3" ht="13.95" customHeight="1" x14ac:dyDescent="0.25">
      <c r="A2" s="19" t="s">
        <v>69</v>
      </c>
      <c r="B2" s="10"/>
    </row>
    <row r="3" spans="1:3" ht="73.8" customHeight="1" x14ac:dyDescent="0.25">
      <c r="A3" s="11"/>
      <c r="B3" s="14" t="s">
        <v>2</v>
      </c>
      <c r="C3" s="14" t="s">
        <v>17</v>
      </c>
    </row>
    <row r="4" spans="1:3" ht="13.95" customHeight="1" x14ac:dyDescent="0.25">
      <c r="A4" s="11">
        <v>1700</v>
      </c>
      <c r="B4" s="12">
        <v>0.60348999999999986</v>
      </c>
      <c r="C4" s="15">
        <v>69.336821353657328</v>
      </c>
    </row>
    <row r="5" spans="1:3" ht="13.95" customHeight="1" x14ac:dyDescent="0.25">
      <c r="A5" s="11"/>
      <c r="B5" s="11"/>
      <c r="C5" s="17"/>
    </row>
    <row r="6" spans="1:3" ht="13.95" customHeight="1" x14ac:dyDescent="0.25">
      <c r="A6" s="11"/>
      <c r="B6" s="11"/>
      <c r="C6" s="17"/>
    </row>
    <row r="7" spans="1:3" ht="13.95" customHeight="1" x14ac:dyDescent="0.25">
      <c r="A7" s="11"/>
      <c r="B7" s="11"/>
      <c r="C7" s="17"/>
    </row>
    <row r="8" spans="1:3" ht="13.95" customHeight="1" x14ac:dyDescent="0.25">
      <c r="A8" s="11">
        <v>1740</v>
      </c>
      <c r="B8" s="11"/>
      <c r="C8" s="17"/>
    </row>
    <row r="9" spans="1:3" ht="13.95" customHeight="1" x14ac:dyDescent="0.25">
      <c r="A9" s="11"/>
      <c r="B9" s="12"/>
      <c r="C9" s="15"/>
    </row>
    <row r="10" spans="1:3" ht="13.95" customHeight="1" x14ac:dyDescent="0.25">
      <c r="A10" s="11"/>
      <c r="B10" s="12">
        <v>0.79288103968779378</v>
      </c>
      <c r="C10" s="15">
        <v>72.322449735621319</v>
      </c>
    </row>
    <row r="11" spans="1:3" ht="13.95" customHeight="1" x14ac:dyDescent="0.25">
      <c r="A11" s="11"/>
      <c r="B11" s="11"/>
      <c r="C11" s="17"/>
    </row>
    <row r="12" spans="1:3" ht="13.95" customHeight="1" x14ac:dyDescent="0.25">
      <c r="A12" s="11">
        <v>1780</v>
      </c>
      <c r="B12" s="11"/>
      <c r="C12" s="17"/>
    </row>
    <row r="13" spans="1:3" ht="13.95" customHeight="1" x14ac:dyDescent="0.25">
      <c r="A13" s="11"/>
      <c r="B13" s="11"/>
      <c r="C13" s="17"/>
    </row>
    <row r="14" spans="1:3" ht="13.95" customHeight="1" x14ac:dyDescent="0.25">
      <c r="A14" s="11"/>
      <c r="B14" s="11"/>
      <c r="C14" s="17"/>
    </row>
    <row r="15" spans="1:3" ht="13.95" customHeight="1" x14ac:dyDescent="0.25">
      <c r="A15" s="11"/>
      <c r="B15" s="11"/>
      <c r="C15" s="17"/>
    </row>
    <row r="16" spans="1:3" ht="13.95" customHeight="1" x14ac:dyDescent="0.25">
      <c r="A16" s="11">
        <v>1820</v>
      </c>
      <c r="B16" s="12">
        <v>1.0417079704657854</v>
      </c>
      <c r="C16" s="15">
        <v>75.436638623549712</v>
      </c>
    </row>
    <row r="17" spans="1:3" ht="13.95" customHeight="1" x14ac:dyDescent="0.25">
      <c r="A17" s="11"/>
      <c r="B17" s="11"/>
      <c r="C17" s="17"/>
    </row>
    <row r="18" spans="1:3" ht="13.95" customHeight="1" x14ac:dyDescent="0.25">
      <c r="A18" s="11"/>
      <c r="B18" s="11"/>
      <c r="C18" s="17"/>
    </row>
    <row r="19" spans="1:3" ht="13.95" customHeight="1" x14ac:dyDescent="0.25">
      <c r="A19" s="11"/>
      <c r="B19" s="11"/>
      <c r="C19" s="17"/>
    </row>
    <row r="20" spans="1:3" ht="13.95" customHeight="1" x14ac:dyDescent="0.25">
      <c r="A20" s="11">
        <v>1860</v>
      </c>
      <c r="B20" s="11"/>
      <c r="C20" s="17"/>
    </row>
    <row r="21" spans="1:3" ht="13.95" customHeight="1" x14ac:dyDescent="0.25">
      <c r="A21" s="11"/>
      <c r="B21" s="12">
        <v>1.2757320676894062</v>
      </c>
      <c r="C21" s="15">
        <v>99.067698732530687</v>
      </c>
    </row>
    <row r="22" spans="1:3" ht="13.95" customHeight="1" x14ac:dyDescent="0.25">
      <c r="A22" s="11"/>
      <c r="B22" s="11"/>
      <c r="C22" s="17"/>
    </row>
    <row r="23" spans="1:3" ht="13.95" customHeight="1" x14ac:dyDescent="0.25">
      <c r="A23" s="11"/>
      <c r="B23" s="11"/>
      <c r="C23" s="17"/>
    </row>
    <row r="24" spans="1:3" ht="13.95" customHeight="1" x14ac:dyDescent="0.25">
      <c r="A24" s="11">
        <v>1900</v>
      </c>
      <c r="B24" s="11"/>
      <c r="C24" s="17"/>
    </row>
    <row r="25" spans="1:3" ht="13.95" customHeight="1" x14ac:dyDescent="0.25">
      <c r="A25" s="11"/>
      <c r="B25" s="12">
        <v>1.7929247028219832</v>
      </c>
      <c r="C25" s="15">
        <v>173.31991314034664</v>
      </c>
    </row>
    <row r="26" spans="1:3" ht="13.95" customHeight="1" x14ac:dyDescent="0.25">
      <c r="A26" s="11"/>
      <c r="B26" s="11"/>
      <c r="C26" s="17"/>
    </row>
    <row r="27" spans="1:3" ht="13.95" customHeight="1" x14ac:dyDescent="0.25">
      <c r="A27" s="11"/>
      <c r="B27" s="11"/>
      <c r="C27" s="17"/>
    </row>
    <row r="28" spans="1:3" ht="13.95" customHeight="1" x14ac:dyDescent="0.25">
      <c r="A28" s="11">
        <v>1940</v>
      </c>
      <c r="B28" s="11"/>
      <c r="C28" s="17"/>
    </row>
    <row r="29" spans="1:3" ht="13.95" customHeight="1" x14ac:dyDescent="0.25">
      <c r="A29" s="11"/>
      <c r="B29" s="12">
        <v>2.5279598949347428</v>
      </c>
      <c r="C29" s="15">
        <v>238.4219573751445</v>
      </c>
    </row>
    <row r="30" spans="1:3" ht="13.95" customHeight="1" x14ac:dyDescent="0.25">
      <c r="A30" s="11"/>
      <c r="B30" s="11"/>
      <c r="C30" s="17"/>
    </row>
    <row r="31" spans="1:3" ht="13.95" customHeight="1" x14ac:dyDescent="0.25">
      <c r="A31" s="11"/>
      <c r="B31" s="12">
        <v>3.6911574281273154</v>
      </c>
      <c r="C31" s="15">
        <v>415.30643394177861</v>
      </c>
    </row>
    <row r="32" spans="1:3" ht="13.95" customHeight="1" x14ac:dyDescent="0.25">
      <c r="A32" s="11">
        <v>1980</v>
      </c>
      <c r="B32" s="11"/>
      <c r="C32" s="17"/>
    </row>
    <row r="33" spans="1:3" ht="13.95" customHeight="1" x14ac:dyDescent="0.25">
      <c r="A33" s="11"/>
      <c r="B33" s="12">
        <v>5.3064251540000003</v>
      </c>
      <c r="C33" s="15">
        <v>542.15678101511423</v>
      </c>
    </row>
    <row r="34" spans="1:3" ht="13.95" customHeight="1" x14ac:dyDescent="0.25">
      <c r="A34" s="11"/>
      <c r="B34" s="12"/>
      <c r="C34" s="16"/>
    </row>
    <row r="35" spans="1:3" ht="13.95" customHeight="1" x14ac:dyDescent="0.25">
      <c r="A35" s="11"/>
      <c r="B35" s="12">
        <v>6.9268902032353052</v>
      </c>
      <c r="C35" s="15">
        <v>819.53347984985817</v>
      </c>
    </row>
    <row r="36" spans="1:3" ht="13.95" customHeight="1" x14ac:dyDescent="0.25">
      <c r="A36" s="11">
        <v>2020</v>
      </c>
      <c r="B36" s="12">
        <v>7.5761744484624227</v>
      </c>
      <c r="C36" s="15">
        <v>999.00673893586281</v>
      </c>
    </row>
    <row r="37" spans="1:3" ht="13.95" customHeight="1" x14ac:dyDescent="0.25">
      <c r="A37" s="11"/>
      <c r="B37" s="10"/>
      <c r="C37" s="10"/>
    </row>
    <row r="38" spans="1:3" ht="13.95" customHeight="1" x14ac:dyDescent="0.25">
      <c r="B38" s="10"/>
    </row>
    <row r="39" spans="1:3" ht="13.95" customHeight="1" x14ac:dyDescent="0.25">
      <c r="B39" s="10"/>
    </row>
    <row r="40" spans="1:3" ht="13.95" customHeight="1" x14ac:dyDescent="0.25">
      <c r="B40" s="10"/>
    </row>
    <row r="41" spans="1:3" ht="13.95" customHeight="1" x14ac:dyDescent="0.25">
      <c r="B41" s="10"/>
    </row>
    <row r="42" spans="1:3" ht="13.95" customHeight="1" x14ac:dyDescent="0.25">
      <c r="B42" s="10"/>
    </row>
    <row r="43" spans="1:3" ht="9.9" customHeight="1" x14ac:dyDescent="0.25">
      <c r="B43" s="10"/>
    </row>
    <row r="44" spans="1:3" ht="9.9" customHeight="1" x14ac:dyDescent="0.25">
      <c r="B44" s="10"/>
    </row>
    <row r="45" spans="1:3" ht="9.9" customHeight="1" x14ac:dyDescent="0.25">
      <c r="B45" s="10"/>
    </row>
    <row r="46" spans="1:3" ht="9.9" customHeight="1" x14ac:dyDescent="0.25">
      <c r="B46" s="10"/>
    </row>
    <row r="47" spans="1:3" ht="9.9" customHeight="1" x14ac:dyDescent="0.25">
      <c r="B47" s="10"/>
    </row>
    <row r="48" spans="1:3"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c r="B154" s="10"/>
    </row>
    <row r="155" spans="2:2" ht="9.9" customHeight="1" x14ac:dyDescent="0.25">
      <c r="B155" s="10"/>
    </row>
    <row r="156" spans="2:2" ht="9.9" customHeight="1" x14ac:dyDescent="0.25">
      <c r="B156" s="10"/>
    </row>
    <row r="157" spans="2:2" ht="9.9" customHeight="1" x14ac:dyDescent="0.25">
      <c r="B157" s="10"/>
    </row>
    <row r="158" spans="2:2" ht="9.9" customHeight="1" x14ac:dyDescent="0.25">
      <c r="B158" s="10"/>
    </row>
    <row r="159" spans="2:2" ht="9.9" customHeight="1" x14ac:dyDescent="0.25">
      <c r="B159" s="10"/>
    </row>
    <row r="160" spans="2:2" ht="9.9" customHeight="1" x14ac:dyDescent="0.25">
      <c r="B160" s="10"/>
    </row>
    <row r="161" spans="2:2" ht="9.9" customHeight="1" x14ac:dyDescent="0.25">
      <c r="B161" s="10"/>
    </row>
    <row r="162" spans="2:2" ht="9.9" customHeight="1" x14ac:dyDescent="0.25">
      <c r="B162" s="10"/>
    </row>
    <row r="163" spans="2:2" ht="9.9" customHeight="1" x14ac:dyDescent="0.25">
      <c r="B163" s="10"/>
    </row>
    <row r="164" spans="2:2" ht="9.9" customHeight="1" x14ac:dyDescent="0.25">
      <c r="B164" s="10"/>
    </row>
    <row r="165" spans="2:2" ht="9.9" customHeight="1" x14ac:dyDescent="0.25">
      <c r="B165" s="10"/>
    </row>
    <row r="166" spans="2:2" ht="9.9" customHeight="1" x14ac:dyDescent="0.25">
      <c r="B166" s="10"/>
    </row>
    <row r="167" spans="2:2" ht="9.9" customHeight="1" x14ac:dyDescent="0.25"/>
    <row r="168" spans="2:2" ht="9.9" customHeight="1" x14ac:dyDescent="0.25"/>
    <row r="169" spans="2:2" ht="9.9" customHeight="1" x14ac:dyDescent="0.25"/>
    <row r="170" spans="2:2" ht="9.9" customHeight="1" x14ac:dyDescent="0.25"/>
    <row r="171" spans="2:2" ht="9.9" customHeight="1" x14ac:dyDescent="0.25"/>
    <row r="172" spans="2:2" ht="9.9" customHeight="1" x14ac:dyDescent="0.25"/>
    <row r="173" spans="2:2" ht="9.9" customHeight="1" x14ac:dyDescent="0.25"/>
    <row r="174" spans="2:2" ht="9.9" customHeight="1" x14ac:dyDescent="0.25"/>
    <row r="175" spans="2:2" ht="9.9" customHeight="1" x14ac:dyDescent="0.25"/>
    <row r="176" spans="2:2"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row r="1153" ht="9.9" customHeight="1" x14ac:dyDescent="0.25"/>
    <row r="1154" ht="9.9" customHeight="1" x14ac:dyDescent="0.25"/>
    <row r="1155" ht="9.9" customHeight="1" x14ac:dyDescent="0.25"/>
    <row r="1156" ht="9.9" customHeight="1" x14ac:dyDescent="0.25"/>
    <row r="1157" ht="9.9" customHeight="1" x14ac:dyDescent="0.25"/>
    <row r="1158" ht="9.9" customHeight="1" x14ac:dyDescent="0.25"/>
    <row r="1159" ht="9.9" customHeight="1" x14ac:dyDescent="0.25"/>
    <row r="1160" ht="9.9" customHeight="1" x14ac:dyDescent="0.25"/>
    <row r="1161" ht="9.9" customHeight="1" x14ac:dyDescent="0.25"/>
    <row r="1162" ht="9.9" customHeight="1" x14ac:dyDescent="0.25"/>
    <row r="1163" ht="9.9" customHeight="1" x14ac:dyDescent="0.25"/>
    <row r="1164" ht="9.9" customHeight="1" x14ac:dyDescent="0.25"/>
    <row r="1165"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5" x14ac:dyDescent="0.3">
      <c r="A1" s="2" t="s">
        <v>314</v>
      </c>
    </row>
    <row r="2" spans="1:5" x14ac:dyDescent="0.3">
      <c r="A2" s="19" t="s">
        <v>315</v>
      </c>
    </row>
    <row r="4" spans="1:5" ht="45.6" x14ac:dyDescent="0.3">
      <c r="B4" s="256" t="s">
        <v>313</v>
      </c>
      <c r="C4" s="256" t="s">
        <v>312</v>
      </c>
      <c r="D4" s="256" t="s">
        <v>311</v>
      </c>
      <c r="E4" s="256" t="s">
        <v>310</v>
      </c>
    </row>
    <row r="5" spans="1:5" x14ac:dyDescent="0.3">
      <c r="A5" s="47" t="s">
        <v>3</v>
      </c>
      <c r="B5" s="46">
        <v>0.21199999999999999</v>
      </c>
      <c r="C5" s="46">
        <v>0.35699999999999998</v>
      </c>
      <c r="D5" s="46">
        <v>0.46200000000000002</v>
      </c>
      <c r="E5" s="46">
        <v>0.57299999999999995</v>
      </c>
    </row>
    <row r="6" spans="1:5" x14ac:dyDescent="0.3">
      <c r="A6" s="47" t="s">
        <v>4</v>
      </c>
      <c r="B6" s="46">
        <v>0.16400000000000001</v>
      </c>
      <c r="C6" s="46">
        <v>0.2</v>
      </c>
      <c r="D6" s="46">
        <v>0.156</v>
      </c>
      <c r="E6" s="46">
        <v>0.14799999999999999</v>
      </c>
    </row>
    <row r="7" spans="1:5" x14ac:dyDescent="0.3">
      <c r="A7" s="47" t="s">
        <v>1</v>
      </c>
      <c r="B7" s="46">
        <v>0.215</v>
      </c>
      <c r="C7" s="46">
        <v>0.151</v>
      </c>
      <c r="D7" s="46">
        <v>0.11600000000000001</v>
      </c>
      <c r="E7" s="46">
        <v>5.7000000000000002E-2</v>
      </c>
    </row>
    <row r="8" spans="1:5" x14ac:dyDescent="0.3">
      <c r="A8" s="47" t="s">
        <v>309</v>
      </c>
      <c r="B8" s="46">
        <f>1-B5-B6-B7</f>
        <v>0.40900000000000003</v>
      </c>
      <c r="C8" s="46">
        <f>1-C5-C6-C7</f>
        <v>0.29200000000000004</v>
      </c>
      <c r="D8" s="46">
        <f>1-D5-D6-D7</f>
        <v>0.26600000000000001</v>
      </c>
      <c r="E8" s="46">
        <f>1-E5-E6-E7</f>
        <v>0.22200000000000003</v>
      </c>
    </row>
    <row r="10" spans="1:5" x14ac:dyDescent="0.3">
      <c r="A10" s="47"/>
    </row>
    <row r="11" spans="1:5" x14ac:dyDescent="0.3">
      <c r="A11" s="47"/>
    </row>
  </sheetData>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workbookViewId="0">
      <pane xSplit="1" ySplit="6" topLeftCell="B7" activePane="bottomRight" state="frozen"/>
      <selection pane="topRight" activeCell="B1" sqref="B1"/>
      <selection pane="bottomLeft" activeCell="A7" sqref="A7"/>
      <selection pane="bottomRight" activeCell="A2" sqref="A2"/>
    </sheetView>
  </sheetViews>
  <sheetFormatPr baseColWidth="10" defaultRowHeight="14.4" x14ac:dyDescent="0.3"/>
  <cols>
    <col min="1" max="17" width="9.77734375" customWidth="1"/>
  </cols>
  <sheetData>
    <row r="1" spans="1:19" ht="15.6" x14ac:dyDescent="0.3">
      <c r="A1" s="2" t="s">
        <v>230</v>
      </c>
      <c r="B1" s="2"/>
      <c r="C1" s="2"/>
      <c r="D1" s="2"/>
      <c r="E1" s="2"/>
      <c r="F1" s="2"/>
      <c r="G1" s="2"/>
    </row>
    <row r="2" spans="1:19" ht="15.6" x14ac:dyDescent="0.3">
      <c r="A2" s="19" t="s">
        <v>71</v>
      </c>
      <c r="B2" s="19"/>
      <c r="C2" s="19"/>
      <c r="D2" s="19"/>
      <c r="E2" s="19"/>
      <c r="F2" s="19"/>
      <c r="G2" s="19"/>
    </row>
    <row r="3" spans="1:19" ht="15.6" x14ac:dyDescent="0.3">
      <c r="A3" s="2"/>
      <c r="B3" s="2"/>
      <c r="C3" s="2"/>
      <c r="D3" s="2"/>
      <c r="E3" s="2"/>
      <c r="F3" s="2"/>
      <c r="G3" s="2"/>
    </row>
    <row r="4" spans="1:19" ht="15" thickBot="1" x14ac:dyDescent="0.35"/>
    <row r="5" spans="1:19" ht="16.2" thickTop="1" x14ac:dyDescent="0.3">
      <c r="A5" s="19"/>
      <c r="B5" s="401" t="s">
        <v>29</v>
      </c>
      <c r="C5" s="402"/>
      <c r="D5" s="402"/>
      <c r="E5" s="402"/>
      <c r="F5" s="402"/>
      <c r="G5" s="403"/>
      <c r="H5" s="398" t="s">
        <v>33</v>
      </c>
      <c r="I5" s="399"/>
      <c r="J5" s="399"/>
      <c r="K5" s="400"/>
      <c r="L5" s="398" t="s">
        <v>32</v>
      </c>
      <c r="M5" s="399"/>
      <c r="N5" s="399"/>
      <c r="O5" s="400"/>
      <c r="P5" s="398" t="s">
        <v>247</v>
      </c>
      <c r="Q5" s="399"/>
      <c r="R5" s="399"/>
      <c r="S5" s="400"/>
    </row>
    <row r="6" spans="1:19" ht="43.8" customHeight="1" x14ac:dyDescent="0.3">
      <c r="A6" s="19"/>
      <c r="B6" s="55" t="s">
        <v>28</v>
      </c>
      <c r="C6" s="56" t="s">
        <v>27</v>
      </c>
      <c r="D6" s="56" t="s">
        <v>26</v>
      </c>
      <c r="E6" s="56" t="s">
        <v>25</v>
      </c>
      <c r="F6" s="56" t="s">
        <v>39</v>
      </c>
      <c r="G6" s="57" t="s">
        <v>40</v>
      </c>
      <c r="H6" s="55" t="s">
        <v>28</v>
      </c>
      <c r="I6" s="56" t="s">
        <v>27</v>
      </c>
      <c r="J6" s="56" t="s">
        <v>26</v>
      </c>
      <c r="K6" s="57" t="s">
        <v>25</v>
      </c>
      <c r="L6" s="55" t="s">
        <v>28</v>
      </c>
      <c r="M6" s="56" t="s">
        <v>27</v>
      </c>
      <c r="N6" s="56" t="s">
        <v>26</v>
      </c>
      <c r="O6" s="57" t="s">
        <v>25</v>
      </c>
      <c r="P6" s="55" t="s">
        <v>28</v>
      </c>
      <c r="Q6" s="56" t="s">
        <v>27</v>
      </c>
      <c r="R6" s="56" t="s">
        <v>26</v>
      </c>
      <c r="S6" s="57" t="s">
        <v>25</v>
      </c>
    </row>
    <row r="7" spans="1:19" ht="15.6" x14ac:dyDescent="0.3">
      <c r="A7" s="19">
        <f t="shared" ref="A7:A33" si="0">A8-1</f>
        <v>1780</v>
      </c>
      <c r="B7" s="49">
        <v>0.83</v>
      </c>
      <c r="C7" s="50">
        <v>0.52</v>
      </c>
      <c r="D7" s="50">
        <v>0.14837208536421925</v>
      </c>
      <c r="E7" s="50">
        <v>2.1627914635780794E-2</v>
      </c>
      <c r="F7" s="50">
        <v>0.55535087719298248</v>
      </c>
      <c r="G7" s="51">
        <v>1.0035069314468721E-2</v>
      </c>
      <c r="H7" s="49">
        <v>0.88900000000000001</v>
      </c>
      <c r="I7" s="50">
        <v>0.60899999999999999</v>
      </c>
      <c r="J7" s="50">
        <v>9.6878243973107819E-2</v>
      </c>
      <c r="K7" s="51">
        <v>1.4121756026892161E-2</v>
      </c>
      <c r="L7" s="49">
        <v>0.86899999999999999</v>
      </c>
      <c r="M7" s="50">
        <v>0.58899999999999997</v>
      </c>
      <c r="N7" s="50">
        <v>0.11433378342772187</v>
      </c>
      <c r="O7" s="51">
        <v>1.6666216572278136E-2</v>
      </c>
      <c r="P7" s="49">
        <f>(B7+H7+L7)/3</f>
        <v>0.86266666666666669</v>
      </c>
      <c r="Q7" s="50">
        <f t="shared" ref="Q7:S7" si="1">(C7+I7+M7)/3</f>
        <v>0.57266666666666666</v>
      </c>
      <c r="R7" s="50">
        <f t="shared" si="1"/>
        <v>0.11986137092168297</v>
      </c>
      <c r="S7" s="51">
        <f t="shared" si="1"/>
        <v>1.7471962411650364E-2</v>
      </c>
    </row>
    <row r="8" spans="1:19" ht="15.6" x14ac:dyDescent="0.3">
      <c r="A8" s="19">
        <f t="shared" si="0"/>
        <v>1781</v>
      </c>
      <c r="B8" s="49"/>
      <c r="C8" s="50"/>
      <c r="D8" s="50"/>
      <c r="E8" s="50"/>
      <c r="F8" s="50"/>
      <c r="G8" s="51"/>
      <c r="H8" s="49"/>
      <c r="I8" s="50"/>
      <c r="J8" s="50"/>
      <c r="K8" s="51"/>
      <c r="L8" s="49"/>
      <c r="M8" s="50"/>
      <c r="N8" s="50"/>
      <c r="O8" s="51"/>
      <c r="P8" s="49"/>
      <c r="Q8" s="50"/>
      <c r="R8" s="50"/>
      <c r="S8" s="51"/>
    </row>
    <row r="9" spans="1:19" ht="15.6" x14ac:dyDescent="0.3">
      <c r="A9" s="19">
        <f t="shared" si="0"/>
        <v>1782</v>
      </c>
      <c r="B9" s="49"/>
      <c r="C9" s="50"/>
      <c r="D9" s="50"/>
      <c r="E9" s="50"/>
      <c r="F9" s="50"/>
      <c r="G9" s="51"/>
      <c r="H9" s="49"/>
      <c r="I9" s="50"/>
      <c r="J9" s="50"/>
      <c r="K9" s="51"/>
      <c r="L9" s="49"/>
      <c r="M9" s="50"/>
      <c r="N9" s="50"/>
      <c r="O9" s="51"/>
      <c r="P9" s="49"/>
      <c r="Q9" s="50"/>
      <c r="R9" s="50"/>
      <c r="S9" s="51"/>
    </row>
    <row r="10" spans="1:19" ht="15.6" x14ac:dyDescent="0.3">
      <c r="A10" s="19">
        <f t="shared" si="0"/>
        <v>1783</v>
      </c>
      <c r="B10" s="49"/>
      <c r="C10" s="50"/>
      <c r="D10" s="50"/>
      <c r="E10" s="50"/>
      <c r="F10" s="50"/>
      <c r="G10" s="51"/>
      <c r="H10" s="49"/>
      <c r="I10" s="50"/>
      <c r="J10" s="50"/>
      <c r="K10" s="51"/>
      <c r="L10" s="49"/>
      <c r="M10" s="50"/>
      <c r="N10" s="50"/>
      <c r="O10" s="51"/>
      <c r="P10" s="49"/>
      <c r="Q10" s="50"/>
      <c r="R10" s="50"/>
      <c r="S10" s="51"/>
    </row>
    <row r="11" spans="1:19" ht="15.6" x14ac:dyDescent="0.3">
      <c r="A11" s="19">
        <f t="shared" si="0"/>
        <v>1784</v>
      </c>
      <c r="B11" s="49"/>
      <c r="C11" s="50"/>
      <c r="D11" s="50"/>
      <c r="E11" s="50"/>
      <c r="F11" s="50"/>
      <c r="G11" s="51"/>
      <c r="H11" s="49"/>
      <c r="I11" s="50"/>
      <c r="J11" s="50"/>
      <c r="K11" s="51"/>
      <c r="L11" s="49"/>
      <c r="M11" s="50"/>
      <c r="N11" s="50"/>
      <c r="O11" s="51"/>
      <c r="P11" s="49"/>
      <c r="Q11" s="50"/>
      <c r="R11" s="50"/>
      <c r="S11" s="51"/>
    </row>
    <row r="12" spans="1:19" ht="15.6" x14ac:dyDescent="0.3">
      <c r="A12" s="19">
        <f t="shared" si="0"/>
        <v>1785</v>
      </c>
      <c r="B12" s="49"/>
      <c r="C12" s="50"/>
      <c r="D12" s="50"/>
      <c r="E12" s="50"/>
      <c r="F12" s="50"/>
      <c r="G12" s="51"/>
      <c r="H12" s="49"/>
      <c r="I12" s="50"/>
      <c r="J12" s="50"/>
      <c r="K12" s="51"/>
      <c r="L12" s="49"/>
      <c r="M12" s="50"/>
      <c r="N12" s="50"/>
      <c r="O12" s="51"/>
      <c r="P12" s="49"/>
      <c r="Q12" s="50"/>
      <c r="R12" s="50"/>
      <c r="S12" s="51"/>
    </row>
    <row r="13" spans="1:19" ht="15.6" x14ac:dyDescent="0.3">
      <c r="A13" s="19">
        <f t="shared" si="0"/>
        <v>1786</v>
      </c>
      <c r="B13" s="49"/>
      <c r="C13" s="50"/>
      <c r="D13" s="50"/>
      <c r="E13" s="50"/>
      <c r="F13" s="50"/>
      <c r="G13" s="51"/>
      <c r="H13" s="49"/>
      <c r="I13" s="50"/>
      <c r="J13" s="50"/>
      <c r="K13" s="51"/>
      <c r="L13" s="49"/>
      <c r="M13" s="50"/>
      <c r="N13" s="50"/>
      <c r="O13" s="51"/>
      <c r="P13" s="49"/>
      <c r="Q13" s="50"/>
      <c r="R13" s="50"/>
      <c r="S13" s="51"/>
    </row>
    <row r="14" spans="1:19" ht="15.6" x14ac:dyDescent="0.3">
      <c r="A14" s="19">
        <f t="shared" si="0"/>
        <v>1787</v>
      </c>
      <c r="B14" s="49"/>
      <c r="C14" s="50"/>
      <c r="D14" s="50"/>
      <c r="E14" s="50"/>
      <c r="F14" s="50"/>
      <c r="G14" s="51"/>
      <c r="H14" s="49"/>
      <c r="I14" s="50"/>
      <c r="J14" s="50"/>
      <c r="K14" s="51"/>
      <c r="L14" s="49"/>
      <c r="M14" s="50"/>
      <c r="N14" s="50"/>
      <c r="O14" s="51"/>
      <c r="P14" s="49"/>
      <c r="Q14" s="50"/>
      <c r="R14" s="50"/>
      <c r="S14" s="51"/>
    </row>
    <row r="15" spans="1:19" ht="15.6" x14ac:dyDescent="0.3">
      <c r="A15" s="19">
        <f t="shared" si="0"/>
        <v>1788</v>
      </c>
      <c r="B15" s="49"/>
      <c r="C15" s="50"/>
      <c r="D15" s="50"/>
      <c r="E15" s="50"/>
      <c r="F15" s="50"/>
      <c r="G15" s="51"/>
      <c r="H15" s="49"/>
      <c r="I15" s="50"/>
      <c r="J15" s="50"/>
      <c r="K15" s="51"/>
      <c r="L15" s="49"/>
      <c r="M15" s="50"/>
      <c r="N15" s="50"/>
      <c r="O15" s="51"/>
      <c r="P15" s="49"/>
      <c r="Q15" s="50"/>
      <c r="R15" s="50"/>
      <c r="S15" s="51"/>
    </row>
    <row r="16" spans="1:19" ht="15.6" x14ac:dyDescent="0.3">
      <c r="A16" s="19">
        <f t="shared" si="0"/>
        <v>1789</v>
      </c>
      <c r="B16" s="49"/>
      <c r="C16" s="50"/>
      <c r="D16" s="50"/>
      <c r="E16" s="50"/>
      <c r="F16" s="50"/>
      <c r="G16" s="51"/>
      <c r="H16" s="49"/>
      <c r="I16" s="50"/>
      <c r="J16" s="50"/>
      <c r="K16" s="51"/>
      <c r="L16" s="49"/>
      <c r="M16" s="50"/>
      <c r="N16" s="50"/>
      <c r="O16" s="51"/>
      <c r="P16" s="49"/>
      <c r="Q16" s="50"/>
      <c r="R16" s="50"/>
      <c r="S16" s="51"/>
    </row>
    <row r="17" spans="1:19" ht="15.6" x14ac:dyDescent="0.3">
      <c r="A17" s="19">
        <f t="shared" si="0"/>
        <v>1790</v>
      </c>
      <c r="B17" s="49"/>
      <c r="C17" s="50"/>
      <c r="D17" s="50"/>
      <c r="E17" s="50"/>
      <c r="F17" s="50"/>
      <c r="G17" s="51"/>
      <c r="H17" s="49"/>
      <c r="I17" s="50"/>
      <c r="J17" s="50"/>
      <c r="K17" s="51"/>
      <c r="L17" s="49"/>
      <c r="M17" s="50"/>
      <c r="N17" s="50"/>
      <c r="O17" s="51"/>
      <c r="P17" s="49"/>
      <c r="Q17" s="50"/>
      <c r="R17" s="50"/>
      <c r="S17" s="51"/>
    </row>
    <row r="18" spans="1:19" ht="15.6" x14ac:dyDescent="0.3">
      <c r="A18" s="19">
        <f t="shared" si="0"/>
        <v>1791</v>
      </c>
      <c r="B18" s="49"/>
      <c r="C18" s="50"/>
      <c r="D18" s="50"/>
      <c r="E18" s="50"/>
      <c r="F18" s="50"/>
      <c r="G18" s="51"/>
      <c r="H18" s="49"/>
      <c r="I18" s="50"/>
      <c r="J18" s="50"/>
      <c r="K18" s="51"/>
      <c r="L18" s="49"/>
      <c r="M18" s="50"/>
      <c r="N18" s="50"/>
      <c r="O18" s="51"/>
      <c r="P18" s="49"/>
      <c r="Q18" s="50"/>
      <c r="R18" s="50"/>
      <c r="S18" s="51"/>
    </row>
    <row r="19" spans="1:19" ht="15.6" x14ac:dyDescent="0.3">
      <c r="A19" s="19">
        <f t="shared" si="0"/>
        <v>1792</v>
      </c>
      <c r="B19" s="49"/>
      <c r="C19" s="50"/>
      <c r="D19" s="50"/>
      <c r="E19" s="50"/>
      <c r="F19" s="50"/>
      <c r="G19" s="51"/>
      <c r="H19" s="49"/>
      <c r="I19" s="50"/>
      <c r="J19" s="50"/>
      <c r="K19" s="51"/>
      <c r="L19" s="49"/>
      <c r="M19" s="50"/>
      <c r="N19" s="50"/>
      <c r="O19" s="51"/>
      <c r="P19" s="49"/>
      <c r="Q19" s="50"/>
      <c r="R19" s="50"/>
      <c r="S19" s="51"/>
    </row>
    <row r="20" spans="1:19" ht="15.6" x14ac:dyDescent="0.3">
      <c r="A20" s="19">
        <f t="shared" si="0"/>
        <v>1793</v>
      </c>
      <c r="B20" s="49"/>
      <c r="C20" s="50"/>
      <c r="D20" s="50"/>
      <c r="E20" s="50"/>
      <c r="F20" s="50"/>
      <c r="G20" s="51"/>
      <c r="H20" s="49"/>
      <c r="I20" s="50"/>
      <c r="J20" s="50"/>
      <c r="K20" s="51"/>
      <c r="L20" s="49"/>
      <c r="M20" s="50"/>
      <c r="N20" s="50"/>
      <c r="O20" s="51"/>
      <c r="P20" s="49"/>
      <c r="Q20" s="50"/>
      <c r="R20" s="50"/>
      <c r="S20" s="51"/>
    </row>
    <row r="21" spans="1:19" ht="15.6" x14ac:dyDescent="0.3">
      <c r="A21" s="19">
        <f t="shared" si="0"/>
        <v>1794</v>
      </c>
      <c r="B21" s="49"/>
      <c r="C21" s="50"/>
      <c r="D21" s="50"/>
      <c r="E21" s="50"/>
      <c r="F21" s="50"/>
      <c r="G21" s="51"/>
      <c r="H21" s="49"/>
      <c r="I21" s="50"/>
      <c r="J21" s="50"/>
      <c r="K21" s="51"/>
      <c r="L21" s="49"/>
      <c r="M21" s="50"/>
      <c r="N21" s="50"/>
      <c r="O21" s="51"/>
      <c r="P21" s="49"/>
      <c r="Q21" s="50"/>
      <c r="R21" s="50"/>
      <c r="S21" s="51"/>
    </row>
    <row r="22" spans="1:19" ht="15.6" x14ac:dyDescent="0.3">
      <c r="A22" s="19">
        <f t="shared" si="0"/>
        <v>1795</v>
      </c>
      <c r="B22" s="49"/>
      <c r="C22" s="50"/>
      <c r="D22" s="50"/>
      <c r="E22" s="50"/>
      <c r="F22" s="50"/>
      <c r="G22" s="51"/>
      <c r="H22" s="49"/>
      <c r="I22" s="50"/>
      <c r="J22" s="50"/>
      <c r="K22" s="51"/>
      <c r="L22" s="49"/>
      <c r="M22" s="50"/>
      <c r="N22" s="50"/>
      <c r="O22" s="51"/>
      <c r="P22" s="49"/>
      <c r="Q22" s="50"/>
      <c r="R22" s="50"/>
      <c r="S22" s="51"/>
    </row>
    <row r="23" spans="1:19" ht="15.6" x14ac:dyDescent="0.3">
      <c r="A23" s="19">
        <f t="shared" si="0"/>
        <v>1796</v>
      </c>
      <c r="B23" s="49"/>
      <c r="C23" s="50"/>
      <c r="D23" s="50"/>
      <c r="E23" s="50"/>
      <c r="F23" s="50"/>
      <c r="G23" s="51"/>
      <c r="H23" s="49"/>
      <c r="I23" s="50"/>
      <c r="J23" s="50"/>
      <c r="K23" s="51"/>
      <c r="L23" s="49"/>
      <c r="M23" s="50"/>
      <c r="N23" s="50"/>
      <c r="O23" s="51"/>
      <c r="P23" s="49"/>
      <c r="Q23" s="50"/>
      <c r="R23" s="50"/>
      <c r="S23" s="51"/>
    </row>
    <row r="24" spans="1:19" ht="15.6" x14ac:dyDescent="0.3">
      <c r="A24" s="19">
        <f t="shared" si="0"/>
        <v>1797</v>
      </c>
      <c r="B24" s="49"/>
      <c r="C24" s="50"/>
      <c r="D24" s="50"/>
      <c r="E24" s="50"/>
      <c r="F24" s="50"/>
      <c r="G24" s="51"/>
      <c r="H24" s="49"/>
      <c r="I24" s="50"/>
      <c r="J24" s="50"/>
      <c r="K24" s="51"/>
      <c r="L24" s="49"/>
      <c r="M24" s="50"/>
      <c r="N24" s="50"/>
      <c r="O24" s="51"/>
      <c r="P24" s="49"/>
      <c r="Q24" s="50"/>
      <c r="R24" s="50"/>
      <c r="S24" s="51"/>
    </row>
    <row r="25" spans="1:19" ht="15.6" x14ac:dyDescent="0.3">
      <c r="A25" s="19">
        <f t="shared" si="0"/>
        <v>1798</v>
      </c>
      <c r="B25" s="49"/>
      <c r="C25" s="50"/>
      <c r="D25" s="50"/>
      <c r="E25" s="50"/>
      <c r="F25" s="50"/>
      <c r="G25" s="51"/>
      <c r="H25" s="49"/>
      <c r="I25" s="50"/>
      <c r="J25" s="50"/>
      <c r="K25" s="51"/>
      <c r="L25" s="49"/>
      <c r="M25" s="50"/>
      <c r="N25" s="50"/>
      <c r="O25" s="51"/>
      <c r="P25" s="49"/>
      <c r="Q25" s="50"/>
      <c r="R25" s="50"/>
      <c r="S25" s="51"/>
    </row>
    <row r="26" spans="1:19" ht="15.6" x14ac:dyDescent="0.3">
      <c r="A26" s="19">
        <f t="shared" si="0"/>
        <v>1799</v>
      </c>
      <c r="B26" s="49"/>
      <c r="C26" s="50"/>
      <c r="D26" s="50"/>
      <c r="E26" s="50"/>
      <c r="F26" s="50"/>
      <c r="G26" s="51"/>
      <c r="H26" s="49"/>
      <c r="I26" s="50"/>
      <c r="J26" s="50"/>
      <c r="K26" s="51"/>
      <c r="L26" s="49"/>
      <c r="M26" s="50"/>
      <c r="N26" s="50"/>
      <c r="O26" s="51"/>
      <c r="P26" s="49"/>
      <c r="Q26" s="50"/>
      <c r="R26" s="50"/>
      <c r="S26" s="51"/>
    </row>
    <row r="27" spans="1:19" ht="15.6" x14ac:dyDescent="0.3">
      <c r="A27" s="19">
        <f t="shared" si="0"/>
        <v>1800</v>
      </c>
      <c r="B27" s="49">
        <v>0.79005908966100002</v>
      </c>
      <c r="C27" s="50">
        <v>0.441356509924</v>
      </c>
      <c r="D27" s="50">
        <v>0.183231592178</v>
      </c>
      <c r="E27" s="50">
        <v>2.6709318161000001E-2</v>
      </c>
      <c r="F27" s="50">
        <v>0.47136100950216664</v>
      </c>
      <c r="G27" s="51">
        <v>1.527477226593226E-2</v>
      </c>
      <c r="H27" s="49"/>
      <c r="I27" s="50"/>
      <c r="J27" s="50"/>
      <c r="K27" s="51"/>
      <c r="L27" s="49"/>
      <c r="M27" s="50"/>
      <c r="N27" s="50"/>
      <c r="O27" s="51"/>
      <c r="P27" s="49"/>
      <c r="Q27" s="50"/>
      <c r="R27" s="50"/>
      <c r="S27" s="51"/>
    </row>
    <row r="28" spans="1:19" ht="15.6" x14ac:dyDescent="0.3">
      <c r="A28" s="19">
        <f t="shared" si="0"/>
        <v>1801</v>
      </c>
      <c r="B28" s="49"/>
      <c r="C28" s="50"/>
      <c r="D28" s="50"/>
      <c r="E28" s="50"/>
      <c r="F28" s="50"/>
      <c r="G28" s="51"/>
      <c r="H28" s="49"/>
      <c r="I28" s="50"/>
      <c r="J28" s="50"/>
      <c r="K28" s="51"/>
      <c r="L28" s="49"/>
      <c r="M28" s="50"/>
      <c r="N28" s="50"/>
      <c r="O28" s="51"/>
      <c r="P28" s="49"/>
      <c r="Q28" s="50"/>
      <c r="R28" s="50"/>
      <c r="S28" s="51"/>
    </row>
    <row r="29" spans="1:19" ht="15.6" x14ac:dyDescent="0.3">
      <c r="A29" s="19">
        <f t="shared" si="0"/>
        <v>1802</v>
      </c>
      <c r="B29" s="49"/>
      <c r="C29" s="50"/>
      <c r="D29" s="50"/>
      <c r="E29" s="50"/>
      <c r="F29" s="50"/>
      <c r="G29" s="51"/>
      <c r="H29" s="49"/>
      <c r="I29" s="50"/>
      <c r="J29" s="50"/>
      <c r="K29" s="51"/>
      <c r="L29" s="49"/>
      <c r="M29" s="50"/>
      <c r="N29" s="50"/>
      <c r="O29" s="51"/>
      <c r="P29" s="49"/>
      <c r="Q29" s="50"/>
      <c r="R29" s="50"/>
      <c r="S29" s="51"/>
    </row>
    <row r="30" spans="1:19" ht="15.6" x14ac:dyDescent="0.3">
      <c r="A30" s="19">
        <f t="shared" si="0"/>
        <v>1803</v>
      </c>
      <c r="B30" s="49"/>
      <c r="C30" s="50"/>
      <c r="D30" s="50"/>
      <c r="E30" s="50"/>
      <c r="F30" s="50"/>
      <c r="G30" s="51"/>
      <c r="H30" s="49"/>
      <c r="I30" s="50"/>
      <c r="J30" s="50"/>
      <c r="K30" s="51"/>
      <c r="L30" s="49"/>
      <c r="M30" s="50"/>
      <c r="N30" s="50"/>
      <c r="O30" s="51"/>
      <c r="P30" s="49"/>
      <c r="Q30" s="50"/>
      <c r="R30" s="50"/>
      <c r="S30" s="51"/>
    </row>
    <row r="31" spans="1:19" ht="15.6" x14ac:dyDescent="0.3">
      <c r="A31" s="19">
        <f t="shared" si="0"/>
        <v>1804</v>
      </c>
      <c r="B31" s="49"/>
      <c r="C31" s="50"/>
      <c r="D31" s="50"/>
      <c r="E31" s="50"/>
      <c r="F31" s="50"/>
      <c r="G31" s="51"/>
      <c r="H31" s="49"/>
      <c r="I31" s="50"/>
      <c r="J31" s="50"/>
      <c r="K31" s="51"/>
      <c r="L31" s="49"/>
      <c r="M31" s="50"/>
      <c r="N31" s="50"/>
      <c r="O31" s="51"/>
      <c r="P31" s="49"/>
      <c r="Q31" s="50"/>
      <c r="R31" s="50"/>
      <c r="S31" s="51"/>
    </row>
    <row r="32" spans="1:19" ht="15.6" x14ac:dyDescent="0.3">
      <c r="A32" s="19">
        <f t="shared" si="0"/>
        <v>1805</v>
      </c>
      <c r="B32" s="49"/>
      <c r="C32" s="50"/>
      <c r="D32" s="50"/>
      <c r="E32" s="50"/>
      <c r="F32" s="50"/>
      <c r="G32" s="51"/>
      <c r="H32" s="49"/>
      <c r="I32" s="50"/>
      <c r="J32" s="50"/>
      <c r="K32" s="51"/>
      <c r="L32" s="49"/>
      <c r="M32" s="50"/>
      <c r="N32" s="50"/>
      <c r="O32" s="51"/>
      <c r="P32" s="49"/>
      <c r="Q32" s="50"/>
      <c r="R32" s="50"/>
      <c r="S32" s="51"/>
    </row>
    <row r="33" spans="1:19" ht="15.6" x14ac:dyDescent="0.3">
      <c r="A33" s="19">
        <f t="shared" si="0"/>
        <v>1806</v>
      </c>
      <c r="B33" s="49"/>
      <c r="C33" s="50"/>
      <c r="D33" s="50"/>
      <c r="E33" s="50"/>
      <c r="F33" s="50"/>
      <c r="G33" s="51"/>
      <c r="H33" s="49"/>
      <c r="I33" s="50"/>
      <c r="J33" s="50"/>
      <c r="K33" s="51"/>
      <c r="L33" s="49"/>
      <c r="M33" s="50"/>
      <c r="N33" s="50"/>
      <c r="O33" s="51"/>
      <c r="P33" s="49"/>
      <c r="Q33" s="50"/>
      <c r="R33" s="50"/>
      <c r="S33" s="51"/>
    </row>
    <row r="34" spans="1:19" ht="15.6" x14ac:dyDescent="0.3">
      <c r="A34" s="19">
        <v>1807</v>
      </c>
      <c r="B34" s="49"/>
      <c r="C34" s="50"/>
      <c r="D34" s="50"/>
      <c r="E34" s="50"/>
      <c r="F34" s="50"/>
      <c r="G34" s="51"/>
      <c r="H34" s="49"/>
      <c r="I34" s="50"/>
      <c r="J34" s="50"/>
      <c r="K34" s="51"/>
      <c r="L34" s="49"/>
      <c r="M34" s="50"/>
      <c r="N34" s="50"/>
      <c r="O34" s="51"/>
      <c r="P34" s="49"/>
      <c r="Q34" s="50"/>
      <c r="R34" s="50"/>
      <c r="S34" s="51"/>
    </row>
    <row r="35" spans="1:19" ht="15.6" x14ac:dyDescent="0.3">
      <c r="A35" s="19">
        <v>1808</v>
      </c>
      <c r="B35" s="49"/>
      <c r="C35" s="50"/>
      <c r="D35" s="50"/>
      <c r="E35" s="50"/>
      <c r="F35" s="50"/>
      <c r="G35" s="51"/>
      <c r="H35" s="49"/>
      <c r="I35" s="50"/>
      <c r="J35" s="50"/>
      <c r="K35" s="51"/>
      <c r="L35" s="49"/>
      <c r="M35" s="50"/>
      <c r="N35" s="50"/>
      <c r="O35" s="51"/>
      <c r="P35" s="49"/>
      <c r="Q35" s="50"/>
      <c r="R35" s="50"/>
      <c r="S35" s="51"/>
    </row>
    <row r="36" spans="1:19" ht="15.6" x14ac:dyDescent="0.3">
      <c r="A36" s="19">
        <v>1809</v>
      </c>
      <c r="B36" s="49"/>
      <c r="C36" s="50"/>
      <c r="D36" s="50"/>
      <c r="E36" s="50"/>
      <c r="F36" s="50"/>
      <c r="G36" s="51"/>
      <c r="H36" s="49"/>
      <c r="I36" s="50"/>
      <c r="J36" s="50"/>
      <c r="K36" s="51"/>
      <c r="L36" s="49"/>
      <c r="M36" s="50"/>
      <c r="N36" s="50"/>
      <c r="O36" s="51"/>
      <c r="P36" s="49"/>
      <c r="Q36" s="50"/>
      <c r="R36" s="50"/>
      <c r="S36" s="51"/>
    </row>
    <row r="37" spans="1:19" ht="15.6" x14ac:dyDescent="0.3">
      <c r="A37" s="19">
        <v>1810</v>
      </c>
      <c r="B37" s="49">
        <v>0.81904965639149996</v>
      </c>
      <c r="C37" s="50">
        <v>0.4628756046295</v>
      </c>
      <c r="D37" s="50">
        <v>0.15610107779499999</v>
      </c>
      <c r="E37" s="50">
        <v>2.4849265813800002E-2</v>
      </c>
      <c r="F37" s="50">
        <v>0.49434302511966333</v>
      </c>
      <c r="G37" s="51">
        <v>1.3393472141097212E-2</v>
      </c>
      <c r="H37" s="49">
        <v>0.84899999999999998</v>
      </c>
      <c r="I37" s="50">
        <v>0.56899999999999995</v>
      </c>
      <c r="J37" s="50">
        <v>0.13026370813665453</v>
      </c>
      <c r="K37" s="51">
        <v>2.0736291863595786E-2</v>
      </c>
      <c r="L37" s="49">
        <v>0.83900000000000008</v>
      </c>
      <c r="M37" s="50">
        <v>0.55900000000000005</v>
      </c>
      <c r="N37" s="50">
        <v>0.1388904437748435</v>
      </c>
      <c r="O37" s="51">
        <v>2.2109556225423307E-2</v>
      </c>
      <c r="P37" s="49">
        <f>(B37+H37+L37)/3</f>
        <v>0.83568321879716667</v>
      </c>
      <c r="Q37" s="50">
        <f t="shared" ref="Q37" si="2">(C37+I37+M37)/3</f>
        <v>0.53029186820983332</v>
      </c>
      <c r="R37" s="50">
        <f t="shared" ref="R37" si="3">(D37+J37+N37)/3</f>
        <v>0.14175174323549933</v>
      </c>
      <c r="S37" s="51">
        <f t="shared" ref="S37" si="4">(E37+K37+O37)/3</f>
        <v>2.2565037967606366E-2</v>
      </c>
    </row>
    <row r="38" spans="1:19" ht="15.6" x14ac:dyDescent="0.3">
      <c r="A38" s="19">
        <v>1811</v>
      </c>
      <c r="B38" s="49"/>
      <c r="C38" s="50"/>
      <c r="D38" s="50"/>
      <c r="E38" s="50"/>
      <c r="F38" s="50"/>
      <c r="G38" s="51"/>
      <c r="H38" s="49"/>
      <c r="I38" s="50"/>
      <c r="J38" s="50"/>
      <c r="K38" s="51"/>
      <c r="L38" s="49"/>
      <c r="M38" s="50"/>
      <c r="N38" s="50"/>
      <c r="O38" s="51"/>
      <c r="P38" s="49"/>
      <c r="Q38" s="50"/>
      <c r="R38" s="50"/>
      <c r="S38" s="51"/>
    </row>
    <row r="39" spans="1:19" ht="15.6" x14ac:dyDescent="0.3">
      <c r="A39" s="19">
        <v>1812</v>
      </c>
      <c r="B39" s="49"/>
      <c r="C39" s="50"/>
      <c r="D39" s="50"/>
      <c r="E39" s="50"/>
      <c r="F39" s="50"/>
      <c r="G39" s="51"/>
      <c r="H39" s="49"/>
      <c r="I39" s="50"/>
      <c r="J39" s="50"/>
      <c r="K39" s="51"/>
      <c r="L39" s="49"/>
      <c r="M39" s="50"/>
      <c r="N39" s="50"/>
      <c r="O39" s="51"/>
      <c r="P39" s="49"/>
      <c r="Q39" s="50"/>
      <c r="R39" s="50"/>
      <c r="S39" s="51"/>
    </row>
    <row r="40" spans="1:19" ht="15.6" x14ac:dyDescent="0.3">
      <c r="A40" s="19">
        <v>1813</v>
      </c>
      <c r="B40" s="49"/>
      <c r="C40" s="50"/>
      <c r="D40" s="50"/>
      <c r="E40" s="50"/>
      <c r="F40" s="50"/>
      <c r="G40" s="51"/>
      <c r="H40" s="49"/>
      <c r="I40" s="50"/>
      <c r="J40" s="50"/>
      <c r="K40" s="51"/>
      <c r="L40" s="49"/>
      <c r="M40" s="50"/>
      <c r="N40" s="50"/>
      <c r="O40" s="51"/>
      <c r="P40" s="49"/>
      <c r="Q40" s="50"/>
      <c r="R40" s="50"/>
      <c r="S40" s="51"/>
    </row>
    <row r="41" spans="1:19" ht="15.6" x14ac:dyDescent="0.3">
      <c r="A41" s="19">
        <v>1814</v>
      </c>
      <c r="B41" s="49"/>
      <c r="C41" s="50"/>
      <c r="D41" s="50"/>
      <c r="E41" s="50"/>
      <c r="F41" s="50"/>
      <c r="G41" s="51"/>
      <c r="H41" s="49"/>
      <c r="I41" s="50"/>
      <c r="J41" s="50"/>
      <c r="K41" s="51"/>
      <c r="L41" s="49"/>
      <c r="M41" s="50"/>
      <c r="N41" s="50"/>
      <c r="O41" s="51"/>
      <c r="P41" s="49"/>
      <c r="Q41" s="50"/>
      <c r="R41" s="50"/>
      <c r="S41" s="51"/>
    </row>
    <row r="42" spans="1:19" ht="15.6" x14ac:dyDescent="0.3">
      <c r="A42" s="19">
        <v>1815</v>
      </c>
      <c r="B42" s="49"/>
      <c r="C42" s="50"/>
      <c r="D42" s="50"/>
      <c r="E42" s="50"/>
      <c r="F42" s="50"/>
      <c r="G42" s="51"/>
      <c r="H42" s="49"/>
      <c r="I42" s="50"/>
      <c r="J42" s="50"/>
      <c r="K42" s="51"/>
      <c r="L42" s="49"/>
      <c r="M42" s="50"/>
      <c r="N42" s="50"/>
      <c r="O42" s="51"/>
      <c r="P42" s="49"/>
      <c r="Q42" s="50"/>
      <c r="R42" s="50"/>
      <c r="S42" s="51"/>
    </row>
    <row r="43" spans="1:19" ht="15.6" x14ac:dyDescent="0.3">
      <c r="A43" s="19">
        <v>1816</v>
      </c>
      <c r="B43" s="49"/>
      <c r="C43" s="50"/>
      <c r="D43" s="50"/>
      <c r="E43" s="50"/>
      <c r="F43" s="50"/>
      <c r="G43" s="51"/>
      <c r="H43" s="49"/>
      <c r="I43" s="50"/>
      <c r="J43" s="50"/>
      <c r="K43" s="51"/>
      <c r="L43" s="58"/>
      <c r="M43" s="59"/>
      <c r="N43" s="50"/>
      <c r="O43" s="51"/>
      <c r="P43" s="58"/>
      <c r="Q43" s="59"/>
      <c r="R43" s="50"/>
      <c r="S43" s="51"/>
    </row>
    <row r="44" spans="1:19" ht="15.6" x14ac:dyDescent="0.3">
      <c r="A44" s="19">
        <v>1817</v>
      </c>
      <c r="B44" s="49"/>
      <c r="C44" s="50"/>
      <c r="D44" s="50"/>
      <c r="E44" s="50"/>
      <c r="F44" s="50"/>
      <c r="G44" s="51"/>
      <c r="H44" s="49"/>
      <c r="I44" s="50"/>
      <c r="J44" s="50"/>
      <c r="K44" s="51"/>
      <c r="L44" s="58"/>
      <c r="M44" s="59"/>
      <c r="N44" s="50"/>
      <c r="O44" s="51"/>
      <c r="P44" s="58"/>
      <c r="Q44" s="59"/>
      <c r="R44" s="50"/>
      <c r="S44" s="51"/>
    </row>
    <row r="45" spans="1:19" ht="15.6" x14ac:dyDescent="0.3">
      <c r="A45" s="19">
        <v>1818</v>
      </c>
      <c r="B45" s="49"/>
      <c r="C45" s="50"/>
      <c r="D45" s="50"/>
      <c r="E45" s="50"/>
      <c r="F45" s="50"/>
      <c r="G45" s="51"/>
      <c r="H45" s="49"/>
      <c r="I45" s="50"/>
      <c r="J45" s="50"/>
      <c r="K45" s="51"/>
      <c r="L45" s="58"/>
      <c r="M45" s="59"/>
      <c r="N45" s="50"/>
      <c r="O45" s="51"/>
      <c r="P45" s="58"/>
      <c r="Q45" s="59"/>
      <c r="R45" s="50"/>
      <c r="S45" s="51"/>
    </row>
    <row r="46" spans="1:19" ht="15.6" x14ac:dyDescent="0.3">
      <c r="A46" s="19">
        <v>1819</v>
      </c>
      <c r="B46" s="49"/>
      <c r="C46" s="50"/>
      <c r="D46" s="50"/>
      <c r="E46" s="50"/>
      <c r="F46" s="50"/>
      <c r="G46" s="51"/>
      <c r="H46" s="49"/>
      <c r="I46" s="50"/>
      <c r="J46" s="50"/>
      <c r="K46" s="51"/>
      <c r="L46" s="58"/>
      <c r="M46" s="59"/>
      <c r="N46" s="50"/>
      <c r="O46" s="51"/>
      <c r="P46" s="58"/>
      <c r="Q46" s="59"/>
      <c r="R46" s="50"/>
      <c r="S46" s="51"/>
    </row>
    <row r="47" spans="1:19" ht="15.6" x14ac:dyDescent="0.3">
      <c r="A47" s="19">
        <v>1820</v>
      </c>
      <c r="B47" s="49">
        <v>0.83632645010950002</v>
      </c>
      <c r="C47" s="50">
        <v>0.47554640471949999</v>
      </c>
      <c r="D47" s="50">
        <v>0.139803737402</v>
      </c>
      <c r="E47" s="50">
        <v>2.386981248855E-2</v>
      </c>
      <c r="F47" s="50">
        <v>0.56006535887735542</v>
      </c>
      <c r="G47" s="51">
        <v>1.0023043955297127E-2</v>
      </c>
      <c r="H47" s="49"/>
      <c r="I47" s="50"/>
      <c r="J47" s="50"/>
      <c r="K47" s="51"/>
      <c r="L47" s="58"/>
      <c r="M47" s="59"/>
      <c r="N47" s="50"/>
      <c r="O47" s="51"/>
      <c r="P47" s="58"/>
      <c r="Q47" s="59"/>
      <c r="R47" s="50"/>
      <c r="S47" s="51"/>
    </row>
    <row r="48" spans="1:19" ht="15.6" x14ac:dyDescent="0.3">
      <c r="A48" s="19">
        <v>1821</v>
      </c>
      <c r="B48" s="49"/>
      <c r="C48" s="50"/>
      <c r="D48" s="50"/>
      <c r="E48" s="50"/>
      <c r="F48" s="50"/>
      <c r="G48" s="51"/>
      <c r="H48" s="49"/>
      <c r="I48" s="50"/>
      <c r="J48" s="50"/>
      <c r="K48" s="51"/>
      <c r="L48" s="58"/>
      <c r="M48" s="59"/>
      <c r="N48" s="50"/>
      <c r="O48" s="51"/>
      <c r="P48" s="58"/>
      <c r="Q48" s="59"/>
      <c r="R48" s="50"/>
      <c r="S48" s="51"/>
    </row>
    <row r="49" spans="1:19" ht="15.6" x14ac:dyDescent="0.3">
      <c r="A49" s="19">
        <v>1822</v>
      </c>
      <c r="B49" s="49"/>
      <c r="C49" s="50"/>
      <c r="D49" s="50"/>
      <c r="E49" s="50"/>
      <c r="F49" s="50"/>
      <c r="G49" s="51"/>
      <c r="H49" s="49"/>
      <c r="I49" s="50"/>
      <c r="J49" s="50"/>
      <c r="K49" s="51"/>
      <c r="L49" s="58"/>
      <c r="M49" s="59"/>
      <c r="N49" s="50"/>
      <c r="O49" s="51"/>
      <c r="P49" s="58"/>
      <c r="Q49" s="59"/>
      <c r="R49" s="50"/>
      <c r="S49" s="51"/>
    </row>
    <row r="50" spans="1:19" ht="15.6" x14ac:dyDescent="0.3">
      <c r="A50" s="19">
        <v>1823</v>
      </c>
      <c r="B50" s="49"/>
      <c r="C50" s="50"/>
      <c r="D50" s="50"/>
      <c r="E50" s="50"/>
      <c r="F50" s="50"/>
      <c r="G50" s="51"/>
      <c r="H50" s="49"/>
      <c r="I50" s="50"/>
      <c r="J50" s="50"/>
      <c r="K50" s="51"/>
      <c r="L50" s="58"/>
      <c r="M50" s="59"/>
      <c r="N50" s="50"/>
      <c r="O50" s="51"/>
      <c r="P50" s="58"/>
      <c r="Q50" s="59"/>
      <c r="R50" s="50"/>
      <c r="S50" s="51"/>
    </row>
    <row r="51" spans="1:19" ht="15.6" x14ac:dyDescent="0.3">
      <c r="A51" s="19">
        <v>1824</v>
      </c>
      <c r="B51" s="49"/>
      <c r="C51" s="50"/>
      <c r="D51" s="50"/>
      <c r="E51" s="50"/>
      <c r="F51" s="50"/>
      <c r="G51" s="51"/>
      <c r="H51" s="49"/>
      <c r="I51" s="50"/>
      <c r="J51" s="50"/>
      <c r="K51" s="51"/>
      <c r="L51" s="58"/>
      <c r="M51" s="59"/>
      <c r="N51" s="50"/>
      <c r="O51" s="51"/>
      <c r="P51" s="58"/>
      <c r="Q51" s="59"/>
      <c r="R51" s="50"/>
      <c r="S51" s="51"/>
    </row>
    <row r="52" spans="1:19" ht="15.6" x14ac:dyDescent="0.3">
      <c r="A52" s="19">
        <v>1825</v>
      </c>
      <c r="B52" s="49"/>
      <c r="C52" s="50"/>
      <c r="D52" s="50"/>
      <c r="E52" s="50"/>
      <c r="F52" s="50"/>
      <c r="G52" s="51"/>
      <c r="H52" s="49"/>
      <c r="I52" s="50"/>
      <c r="J52" s="50"/>
      <c r="K52" s="51"/>
      <c r="L52" s="58"/>
      <c r="M52" s="59"/>
      <c r="N52" s="50"/>
      <c r="O52" s="51"/>
      <c r="P52" s="58"/>
      <c r="Q52" s="59"/>
      <c r="R52" s="50"/>
      <c r="S52" s="51"/>
    </row>
    <row r="53" spans="1:19" ht="15.6" x14ac:dyDescent="0.3">
      <c r="A53" s="19">
        <v>1826</v>
      </c>
      <c r="B53" s="49"/>
      <c r="C53" s="50"/>
      <c r="D53" s="50"/>
      <c r="E53" s="50"/>
      <c r="F53" s="50"/>
      <c r="G53" s="51"/>
      <c r="H53" s="49"/>
      <c r="I53" s="50"/>
      <c r="J53" s="50"/>
      <c r="K53" s="51"/>
      <c r="L53" s="58"/>
      <c r="M53" s="59"/>
      <c r="N53" s="50"/>
      <c r="O53" s="51"/>
      <c r="P53" s="58"/>
      <c r="Q53" s="59"/>
      <c r="R53" s="50"/>
      <c r="S53" s="51"/>
    </row>
    <row r="54" spans="1:19" ht="15.6" x14ac:dyDescent="0.3">
      <c r="A54" s="19">
        <v>1827</v>
      </c>
      <c r="B54" s="49"/>
      <c r="C54" s="50"/>
      <c r="D54" s="50"/>
      <c r="E54" s="50"/>
      <c r="F54" s="50"/>
      <c r="G54" s="51"/>
      <c r="H54" s="49"/>
      <c r="I54" s="50"/>
      <c r="J54" s="50"/>
      <c r="K54" s="51"/>
      <c r="L54" s="58"/>
      <c r="M54" s="59"/>
      <c r="N54" s="50"/>
      <c r="O54" s="51"/>
      <c r="P54" s="58"/>
      <c r="Q54" s="59"/>
      <c r="R54" s="50"/>
      <c r="S54" s="51"/>
    </row>
    <row r="55" spans="1:19" ht="15.6" x14ac:dyDescent="0.3">
      <c r="A55" s="19">
        <v>1828</v>
      </c>
      <c r="B55" s="49"/>
      <c r="C55" s="50"/>
      <c r="D55" s="50"/>
      <c r="E55" s="50"/>
      <c r="F55" s="50"/>
      <c r="G55" s="51"/>
      <c r="H55" s="49"/>
      <c r="I55" s="50"/>
      <c r="J55" s="50"/>
      <c r="K55" s="51"/>
      <c r="L55" s="58"/>
      <c r="M55" s="59"/>
      <c r="N55" s="50"/>
      <c r="O55" s="51"/>
      <c r="P55" s="58"/>
      <c r="Q55" s="59"/>
      <c r="R55" s="50"/>
      <c r="S55" s="51"/>
    </row>
    <row r="56" spans="1:19" ht="15.6" x14ac:dyDescent="0.3">
      <c r="A56" s="19">
        <v>1829</v>
      </c>
      <c r="B56" s="49"/>
      <c r="C56" s="50"/>
      <c r="D56" s="50"/>
      <c r="E56" s="50"/>
      <c r="F56" s="50"/>
      <c r="G56" s="51"/>
      <c r="H56" s="49"/>
      <c r="I56" s="50"/>
      <c r="J56" s="50"/>
      <c r="K56" s="51"/>
      <c r="L56" s="58"/>
      <c r="M56" s="59"/>
      <c r="N56" s="50"/>
      <c r="O56" s="51"/>
      <c r="P56" s="58"/>
      <c r="Q56" s="59"/>
      <c r="R56" s="50"/>
      <c r="S56" s="51"/>
    </row>
    <row r="57" spans="1:19" ht="15.6" x14ac:dyDescent="0.3">
      <c r="A57" s="19">
        <v>1830</v>
      </c>
      <c r="B57" s="49">
        <v>0.81190982460950001</v>
      </c>
      <c r="C57" s="50">
        <v>0.46227996051349995</v>
      </c>
      <c r="D57" s="50">
        <v>0.162976861</v>
      </c>
      <c r="E57" s="50">
        <v>2.5113314390200002E-2</v>
      </c>
      <c r="F57" s="50">
        <v>0.50607490414109468</v>
      </c>
      <c r="G57" s="51">
        <v>1.3067944853533358E-2</v>
      </c>
      <c r="H57" s="49"/>
      <c r="I57" s="50"/>
      <c r="J57" s="50"/>
      <c r="K57" s="51"/>
      <c r="L57" s="58"/>
      <c r="M57" s="59"/>
      <c r="N57" s="50"/>
      <c r="O57" s="51"/>
      <c r="P57" s="58"/>
      <c r="Q57" s="59"/>
      <c r="R57" s="50"/>
      <c r="S57" s="51"/>
    </row>
    <row r="58" spans="1:19" ht="15.6" x14ac:dyDescent="0.3">
      <c r="A58" s="19">
        <v>1831</v>
      </c>
      <c r="B58" s="49"/>
      <c r="C58" s="50"/>
      <c r="D58" s="50"/>
      <c r="E58" s="50"/>
      <c r="F58" s="50"/>
      <c r="G58" s="51"/>
      <c r="H58" s="49"/>
      <c r="I58" s="50"/>
      <c r="J58" s="50"/>
      <c r="K58" s="51"/>
      <c r="L58" s="49"/>
      <c r="M58" s="50"/>
      <c r="N58" s="50"/>
      <c r="O58" s="51"/>
      <c r="P58" s="49"/>
      <c r="Q58" s="50"/>
      <c r="R58" s="50"/>
      <c r="S58" s="51"/>
    </row>
    <row r="59" spans="1:19" ht="15.6" x14ac:dyDescent="0.3">
      <c r="A59" s="19">
        <v>1832</v>
      </c>
      <c r="B59" s="49"/>
      <c r="C59" s="50"/>
      <c r="D59" s="50"/>
      <c r="E59" s="50"/>
      <c r="F59" s="50"/>
      <c r="G59" s="51"/>
      <c r="H59" s="49"/>
      <c r="I59" s="50"/>
      <c r="J59" s="50"/>
      <c r="K59" s="51"/>
      <c r="L59" s="49"/>
      <c r="M59" s="50"/>
      <c r="N59" s="50"/>
      <c r="O59" s="51"/>
      <c r="P59" s="49"/>
      <c r="Q59" s="50"/>
      <c r="R59" s="50"/>
      <c r="S59" s="51"/>
    </row>
    <row r="60" spans="1:19" ht="15.6" x14ac:dyDescent="0.3">
      <c r="A60" s="19">
        <v>1833</v>
      </c>
      <c r="B60" s="49"/>
      <c r="C60" s="50"/>
      <c r="D60" s="50"/>
      <c r="E60" s="50"/>
      <c r="F60" s="50"/>
      <c r="G60" s="51"/>
      <c r="H60" s="49"/>
      <c r="I60" s="50"/>
      <c r="J60" s="50"/>
      <c r="K60" s="51"/>
      <c r="L60" s="49"/>
      <c r="M60" s="50"/>
      <c r="N60" s="50"/>
      <c r="O60" s="51"/>
      <c r="P60" s="49"/>
      <c r="Q60" s="50"/>
      <c r="R60" s="50"/>
      <c r="S60" s="51"/>
    </row>
    <row r="61" spans="1:19" ht="15.6" x14ac:dyDescent="0.3">
      <c r="A61" s="19">
        <v>1834</v>
      </c>
      <c r="B61" s="49"/>
      <c r="C61" s="50"/>
      <c r="D61" s="50"/>
      <c r="E61" s="50"/>
      <c r="F61" s="50"/>
      <c r="G61" s="51"/>
      <c r="H61" s="49"/>
      <c r="I61" s="50"/>
      <c r="J61" s="50"/>
      <c r="K61" s="51"/>
      <c r="L61" s="49"/>
      <c r="M61" s="50"/>
      <c r="N61" s="50"/>
      <c r="O61" s="51"/>
      <c r="P61" s="49"/>
      <c r="Q61" s="50"/>
      <c r="R61" s="50"/>
      <c r="S61" s="51"/>
    </row>
    <row r="62" spans="1:19" ht="15.6" x14ac:dyDescent="0.3">
      <c r="A62" s="19">
        <v>1835</v>
      </c>
      <c r="B62" s="49"/>
      <c r="C62" s="50"/>
      <c r="D62" s="50"/>
      <c r="E62" s="50"/>
      <c r="F62" s="50"/>
      <c r="G62" s="51"/>
      <c r="H62" s="49"/>
      <c r="I62" s="50"/>
      <c r="J62" s="50"/>
      <c r="K62" s="51"/>
      <c r="L62" s="49"/>
      <c r="M62" s="50"/>
      <c r="N62" s="50"/>
      <c r="O62" s="51"/>
      <c r="P62" s="49"/>
      <c r="Q62" s="50"/>
      <c r="R62" s="50"/>
      <c r="S62" s="51"/>
    </row>
    <row r="63" spans="1:19" ht="15.6" x14ac:dyDescent="0.3">
      <c r="A63" s="19">
        <v>1836</v>
      </c>
      <c r="B63" s="49"/>
      <c r="C63" s="50"/>
      <c r="D63" s="50"/>
      <c r="E63" s="50"/>
      <c r="F63" s="50"/>
      <c r="G63" s="51"/>
      <c r="H63" s="49"/>
      <c r="I63" s="50"/>
      <c r="J63" s="50"/>
      <c r="K63" s="51"/>
      <c r="L63" s="49"/>
      <c r="M63" s="50"/>
      <c r="N63" s="50"/>
      <c r="O63" s="51"/>
      <c r="P63" s="49"/>
      <c r="Q63" s="50"/>
      <c r="R63" s="50"/>
      <c r="S63" s="51"/>
    </row>
    <row r="64" spans="1:19" ht="15.6" x14ac:dyDescent="0.3">
      <c r="A64" s="19">
        <v>1837</v>
      </c>
      <c r="B64" s="49"/>
      <c r="C64" s="50"/>
      <c r="D64" s="50"/>
      <c r="E64" s="50"/>
      <c r="F64" s="50"/>
      <c r="G64" s="51"/>
      <c r="H64" s="49"/>
      <c r="I64" s="50"/>
      <c r="J64" s="50"/>
      <c r="K64" s="51"/>
      <c r="L64" s="49"/>
      <c r="M64" s="50"/>
      <c r="N64" s="50"/>
      <c r="O64" s="51"/>
      <c r="P64" s="49"/>
      <c r="Q64" s="50"/>
      <c r="R64" s="50"/>
      <c r="S64" s="51"/>
    </row>
    <row r="65" spans="1:19" ht="15.6" x14ac:dyDescent="0.3">
      <c r="A65" s="19">
        <v>1838</v>
      </c>
      <c r="B65" s="49"/>
      <c r="C65" s="50"/>
      <c r="D65" s="50"/>
      <c r="E65" s="50"/>
      <c r="F65" s="50"/>
      <c r="G65" s="51"/>
      <c r="H65" s="49"/>
      <c r="I65" s="50"/>
      <c r="J65" s="50"/>
      <c r="K65" s="51"/>
      <c r="L65" s="49"/>
      <c r="M65" s="50"/>
      <c r="N65" s="50"/>
      <c r="O65" s="51"/>
      <c r="P65" s="49"/>
      <c r="Q65" s="50"/>
      <c r="R65" s="50"/>
      <c r="S65" s="51"/>
    </row>
    <row r="66" spans="1:19" ht="15.6" x14ac:dyDescent="0.3">
      <c r="A66" s="19">
        <v>1839</v>
      </c>
      <c r="B66" s="49"/>
      <c r="C66" s="50"/>
      <c r="D66" s="50"/>
      <c r="E66" s="50"/>
      <c r="F66" s="50"/>
      <c r="G66" s="51"/>
      <c r="H66" s="49"/>
      <c r="I66" s="50"/>
      <c r="J66" s="50"/>
      <c r="K66" s="51"/>
      <c r="L66" s="49"/>
      <c r="M66" s="50"/>
      <c r="N66" s="50"/>
      <c r="O66" s="51"/>
      <c r="P66" s="49"/>
      <c r="Q66" s="50"/>
      <c r="R66" s="50"/>
      <c r="S66" s="51"/>
    </row>
    <row r="67" spans="1:19" ht="15.6" x14ac:dyDescent="0.3">
      <c r="A67" s="19">
        <v>1840</v>
      </c>
      <c r="B67" s="49">
        <v>0.83324962854399998</v>
      </c>
      <c r="C67" s="50">
        <v>0.48483861982849996</v>
      </c>
      <c r="D67" s="50">
        <v>0.144357264042</v>
      </c>
      <c r="E67" s="50">
        <v>2.2393107414249998E-2</v>
      </c>
      <c r="F67" s="50">
        <v>0.55440242180389343</v>
      </c>
      <c r="G67" s="51">
        <v>9.3692982745586292E-3</v>
      </c>
      <c r="H67" s="49"/>
      <c r="I67" s="50"/>
      <c r="J67" s="50"/>
      <c r="K67" s="51"/>
      <c r="L67" s="49"/>
      <c r="M67" s="50"/>
      <c r="N67" s="50"/>
      <c r="O67" s="51"/>
      <c r="P67" s="49"/>
      <c r="Q67" s="50"/>
      <c r="R67" s="50"/>
      <c r="S67" s="51"/>
    </row>
    <row r="68" spans="1:19" ht="15.6" x14ac:dyDescent="0.3">
      <c r="A68" s="19">
        <v>1841</v>
      </c>
      <c r="B68" s="49"/>
      <c r="C68" s="50"/>
      <c r="D68" s="50"/>
      <c r="E68" s="50"/>
      <c r="F68" s="50"/>
      <c r="G68" s="51"/>
      <c r="H68" s="49"/>
      <c r="I68" s="50"/>
      <c r="J68" s="50"/>
      <c r="K68" s="51"/>
      <c r="L68" s="49"/>
      <c r="M68" s="50"/>
      <c r="N68" s="50"/>
      <c r="O68" s="51"/>
      <c r="P68" s="49"/>
      <c r="Q68" s="50"/>
      <c r="R68" s="50"/>
      <c r="S68" s="51"/>
    </row>
    <row r="69" spans="1:19" ht="15.6" x14ac:dyDescent="0.3">
      <c r="A69" s="19">
        <v>1842</v>
      </c>
      <c r="B69" s="49"/>
      <c r="C69" s="50"/>
      <c r="D69" s="50"/>
      <c r="E69" s="50"/>
      <c r="F69" s="50"/>
      <c r="G69" s="51"/>
      <c r="H69" s="49"/>
      <c r="I69" s="50"/>
      <c r="J69" s="50"/>
      <c r="K69" s="51"/>
      <c r="L69" s="49"/>
      <c r="M69" s="50"/>
      <c r="N69" s="50"/>
      <c r="O69" s="51"/>
      <c r="P69" s="49"/>
      <c r="Q69" s="50"/>
      <c r="R69" s="50"/>
      <c r="S69" s="51"/>
    </row>
    <row r="70" spans="1:19" ht="15.6" x14ac:dyDescent="0.3">
      <c r="A70" s="19">
        <v>1843</v>
      </c>
      <c r="B70" s="49"/>
      <c r="C70" s="50"/>
      <c r="D70" s="50"/>
      <c r="E70" s="50"/>
      <c r="F70" s="50"/>
      <c r="G70" s="51"/>
      <c r="H70" s="49"/>
      <c r="I70" s="50"/>
      <c r="J70" s="50"/>
      <c r="K70" s="51"/>
      <c r="L70" s="49"/>
      <c r="M70" s="50"/>
      <c r="N70" s="50"/>
      <c r="O70" s="51"/>
      <c r="P70" s="49"/>
      <c r="Q70" s="50"/>
      <c r="R70" s="50"/>
      <c r="S70" s="51"/>
    </row>
    <row r="71" spans="1:19" ht="15.6" x14ac:dyDescent="0.3">
      <c r="A71" s="19">
        <v>1844</v>
      </c>
      <c r="B71" s="49"/>
      <c r="C71" s="50"/>
      <c r="D71" s="50"/>
      <c r="E71" s="50"/>
      <c r="F71" s="50"/>
      <c r="G71" s="51"/>
      <c r="H71" s="49"/>
      <c r="I71" s="50"/>
      <c r="J71" s="50"/>
      <c r="K71" s="51"/>
      <c r="L71" s="49"/>
      <c r="M71" s="50"/>
      <c r="N71" s="50"/>
      <c r="O71" s="51"/>
      <c r="P71" s="49"/>
      <c r="Q71" s="50"/>
      <c r="R71" s="50"/>
      <c r="S71" s="51"/>
    </row>
    <row r="72" spans="1:19" ht="15.6" x14ac:dyDescent="0.3">
      <c r="A72" s="19">
        <v>1845</v>
      </c>
      <c r="B72" s="49"/>
      <c r="C72" s="50"/>
      <c r="D72" s="50"/>
      <c r="E72" s="50"/>
      <c r="F72" s="50"/>
      <c r="G72" s="51"/>
      <c r="H72" s="49"/>
      <c r="I72" s="50"/>
      <c r="J72" s="50"/>
      <c r="K72" s="51"/>
      <c r="L72" s="49"/>
      <c r="M72" s="50"/>
      <c r="N72" s="50"/>
      <c r="O72" s="51"/>
      <c r="P72" s="49"/>
      <c r="Q72" s="50"/>
      <c r="R72" s="50"/>
      <c r="S72" s="51"/>
    </row>
    <row r="73" spans="1:19" ht="15.6" x14ac:dyDescent="0.3">
      <c r="A73" s="19">
        <v>1846</v>
      </c>
      <c r="B73" s="49"/>
      <c r="C73" s="50"/>
      <c r="D73" s="50"/>
      <c r="E73" s="50"/>
      <c r="F73" s="50"/>
      <c r="G73" s="51"/>
      <c r="H73" s="49"/>
      <c r="I73" s="50"/>
      <c r="J73" s="50"/>
      <c r="K73" s="51"/>
      <c r="L73" s="49"/>
      <c r="M73" s="50"/>
      <c r="N73" s="50"/>
      <c r="O73" s="51"/>
      <c r="P73" s="49"/>
      <c r="Q73" s="50"/>
      <c r="R73" s="50"/>
      <c r="S73" s="51"/>
    </row>
    <row r="74" spans="1:19" ht="15.6" x14ac:dyDescent="0.3">
      <c r="A74" s="19">
        <v>1847</v>
      </c>
      <c r="B74" s="49"/>
      <c r="C74" s="50"/>
      <c r="D74" s="50"/>
      <c r="E74" s="50"/>
      <c r="F74" s="50"/>
      <c r="G74" s="51"/>
      <c r="H74" s="49"/>
      <c r="I74" s="50"/>
      <c r="J74" s="50"/>
      <c r="K74" s="51"/>
      <c r="L74" s="49"/>
      <c r="M74" s="50"/>
      <c r="N74" s="50"/>
      <c r="O74" s="51"/>
      <c r="P74" s="49"/>
      <c r="Q74" s="50"/>
      <c r="R74" s="50"/>
      <c r="S74" s="51"/>
    </row>
    <row r="75" spans="1:19" ht="15.6" x14ac:dyDescent="0.3">
      <c r="A75" s="19">
        <v>1848</v>
      </c>
      <c r="B75" s="49"/>
      <c r="C75" s="50"/>
      <c r="D75" s="50"/>
      <c r="E75" s="50"/>
      <c r="F75" s="50"/>
      <c r="G75" s="51"/>
      <c r="H75" s="49"/>
      <c r="I75" s="50"/>
      <c r="J75" s="50"/>
      <c r="K75" s="51"/>
      <c r="L75" s="49"/>
      <c r="M75" s="50"/>
      <c r="N75" s="50"/>
      <c r="O75" s="51"/>
      <c r="P75" s="49"/>
      <c r="Q75" s="50"/>
      <c r="R75" s="50"/>
      <c r="S75" s="51"/>
    </row>
    <row r="76" spans="1:19" ht="15.6" x14ac:dyDescent="0.3">
      <c r="A76" s="19">
        <v>1849</v>
      </c>
      <c r="B76" s="49"/>
      <c r="C76" s="50"/>
      <c r="D76" s="50"/>
      <c r="E76" s="50"/>
      <c r="F76" s="50"/>
      <c r="G76" s="51"/>
      <c r="H76" s="49"/>
      <c r="I76" s="50"/>
      <c r="J76" s="50"/>
      <c r="K76" s="51"/>
      <c r="L76" s="49"/>
      <c r="M76" s="50"/>
      <c r="N76" s="50"/>
      <c r="O76" s="51"/>
      <c r="P76" s="49"/>
      <c r="Q76" s="50"/>
      <c r="R76" s="50"/>
      <c r="S76" s="51"/>
    </row>
    <row r="77" spans="1:19" ht="15.6" x14ac:dyDescent="0.3">
      <c r="A77" s="19">
        <v>1850</v>
      </c>
      <c r="B77" s="49">
        <v>0.84875300526649999</v>
      </c>
      <c r="C77" s="50">
        <v>0.51367977261550002</v>
      </c>
      <c r="D77" s="50">
        <v>0.1304541528225</v>
      </c>
      <c r="E77" s="50">
        <v>2.07928419113E-2</v>
      </c>
      <c r="F77" s="50">
        <v>0.59844204125781908</v>
      </c>
      <c r="G77" s="51">
        <v>7.1687926682701911E-3</v>
      </c>
      <c r="H77" s="49"/>
      <c r="I77" s="50"/>
      <c r="J77" s="50"/>
      <c r="K77" s="51"/>
      <c r="L77" s="49"/>
      <c r="M77" s="50"/>
      <c r="N77" s="50"/>
      <c r="O77" s="51"/>
      <c r="P77" s="49"/>
      <c r="Q77" s="50"/>
      <c r="R77" s="50"/>
      <c r="S77" s="51"/>
    </row>
    <row r="78" spans="1:19" ht="15.6" x14ac:dyDescent="0.3">
      <c r="A78" s="19">
        <v>1851</v>
      </c>
      <c r="B78" s="49"/>
      <c r="C78" s="50"/>
      <c r="D78" s="50"/>
      <c r="E78" s="50"/>
      <c r="F78" s="50"/>
      <c r="G78" s="51"/>
      <c r="H78" s="49"/>
      <c r="I78" s="50"/>
      <c r="J78" s="50"/>
      <c r="K78" s="51"/>
      <c r="L78" s="49"/>
      <c r="M78" s="50"/>
      <c r="N78" s="50"/>
      <c r="O78" s="51"/>
      <c r="P78" s="49"/>
      <c r="Q78" s="50"/>
      <c r="R78" s="50"/>
      <c r="S78" s="51"/>
    </row>
    <row r="79" spans="1:19" ht="15.6" x14ac:dyDescent="0.3">
      <c r="A79" s="19">
        <v>1852</v>
      </c>
      <c r="B79" s="49"/>
      <c r="C79" s="50"/>
      <c r="D79" s="50"/>
      <c r="E79" s="50"/>
      <c r="F79" s="50"/>
      <c r="G79" s="51"/>
      <c r="H79" s="49"/>
      <c r="I79" s="50"/>
      <c r="J79" s="50"/>
      <c r="K79" s="51"/>
      <c r="L79" s="49"/>
      <c r="M79" s="50"/>
      <c r="N79" s="50"/>
      <c r="O79" s="51"/>
      <c r="P79" s="49"/>
      <c r="Q79" s="50"/>
      <c r="R79" s="50"/>
      <c r="S79" s="51"/>
    </row>
    <row r="80" spans="1:19" ht="15.6" x14ac:dyDescent="0.3">
      <c r="A80" s="19">
        <v>1853</v>
      </c>
      <c r="B80" s="49"/>
      <c r="C80" s="50"/>
      <c r="D80" s="50"/>
      <c r="E80" s="50"/>
      <c r="F80" s="50"/>
      <c r="G80" s="51"/>
      <c r="H80" s="49"/>
      <c r="I80" s="50"/>
      <c r="J80" s="50"/>
      <c r="K80" s="51"/>
      <c r="L80" s="49"/>
      <c r="M80" s="50"/>
      <c r="N80" s="50"/>
      <c r="O80" s="51"/>
      <c r="P80" s="49"/>
      <c r="Q80" s="50"/>
      <c r="R80" s="50"/>
      <c r="S80" s="51"/>
    </row>
    <row r="81" spans="1:19" ht="15.6" x14ac:dyDescent="0.3">
      <c r="A81" s="19">
        <v>1854</v>
      </c>
      <c r="B81" s="49"/>
      <c r="C81" s="50"/>
      <c r="D81" s="50"/>
      <c r="E81" s="50"/>
      <c r="F81" s="50"/>
      <c r="G81" s="51"/>
      <c r="H81" s="49"/>
      <c r="I81" s="50"/>
      <c r="J81" s="50"/>
      <c r="K81" s="51"/>
      <c r="L81" s="49"/>
      <c r="M81" s="50"/>
      <c r="N81" s="50"/>
      <c r="O81" s="51"/>
      <c r="P81" s="49"/>
      <c r="Q81" s="50"/>
      <c r="R81" s="50"/>
      <c r="S81" s="51"/>
    </row>
    <row r="82" spans="1:19" ht="15.6" x14ac:dyDescent="0.3">
      <c r="A82" s="19">
        <v>1855</v>
      </c>
      <c r="B82" s="49"/>
      <c r="C82" s="50"/>
      <c r="D82" s="50"/>
      <c r="E82" s="50"/>
      <c r="F82" s="50"/>
      <c r="G82" s="51"/>
      <c r="H82" s="49"/>
      <c r="I82" s="50"/>
      <c r="J82" s="50"/>
      <c r="K82" s="51"/>
      <c r="L82" s="49"/>
      <c r="M82" s="50"/>
      <c r="N82" s="50"/>
      <c r="O82" s="51"/>
      <c r="P82" s="49"/>
      <c r="Q82" s="50"/>
      <c r="R82" s="50"/>
      <c r="S82" s="51"/>
    </row>
    <row r="83" spans="1:19" ht="15.6" x14ac:dyDescent="0.3">
      <c r="A83" s="19">
        <v>1856</v>
      </c>
      <c r="B83" s="49"/>
      <c r="C83" s="50"/>
      <c r="D83" s="50"/>
      <c r="E83" s="50"/>
      <c r="F83" s="50"/>
      <c r="G83" s="51"/>
      <c r="H83" s="49"/>
      <c r="I83" s="50"/>
      <c r="J83" s="50"/>
      <c r="K83" s="51"/>
      <c r="L83" s="49"/>
      <c r="M83" s="50"/>
      <c r="N83" s="50"/>
      <c r="O83" s="51"/>
      <c r="P83" s="49"/>
      <c r="Q83" s="50"/>
      <c r="R83" s="50"/>
      <c r="S83" s="51"/>
    </row>
    <row r="84" spans="1:19" ht="15.6" x14ac:dyDescent="0.3">
      <c r="A84" s="19">
        <v>1857</v>
      </c>
      <c r="B84" s="49"/>
      <c r="C84" s="50"/>
      <c r="D84" s="50"/>
      <c r="E84" s="50"/>
      <c r="F84" s="50"/>
      <c r="G84" s="51"/>
      <c r="H84" s="49"/>
      <c r="I84" s="50"/>
      <c r="J84" s="50"/>
      <c r="K84" s="51"/>
      <c r="L84" s="49"/>
      <c r="M84" s="50"/>
      <c r="N84" s="50"/>
      <c r="O84" s="51"/>
      <c r="P84" s="49"/>
      <c r="Q84" s="50"/>
      <c r="R84" s="50"/>
      <c r="S84" s="51"/>
    </row>
    <row r="85" spans="1:19" ht="15.6" x14ac:dyDescent="0.3">
      <c r="A85" s="19">
        <v>1858</v>
      </c>
      <c r="B85" s="49"/>
      <c r="C85" s="50"/>
      <c r="D85" s="50"/>
      <c r="E85" s="50"/>
      <c r="F85" s="50"/>
      <c r="G85" s="51"/>
      <c r="H85" s="49"/>
      <c r="I85" s="50"/>
      <c r="J85" s="50"/>
      <c r="K85" s="51"/>
      <c r="L85" s="49"/>
      <c r="M85" s="50"/>
      <c r="N85" s="50"/>
      <c r="O85" s="51"/>
      <c r="P85" s="49"/>
      <c r="Q85" s="50"/>
      <c r="R85" s="50"/>
      <c r="S85" s="51"/>
    </row>
    <row r="86" spans="1:19" ht="15.6" x14ac:dyDescent="0.3">
      <c r="A86" s="19">
        <v>1859</v>
      </c>
      <c r="B86" s="49"/>
      <c r="C86" s="50"/>
      <c r="D86" s="50"/>
      <c r="E86" s="50"/>
      <c r="F86" s="50"/>
      <c r="G86" s="51"/>
      <c r="H86" s="49"/>
      <c r="I86" s="50"/>
      <c r="J86" s="50"/>
      <c r="K86" s="51"/>
      <c r="L86" s="49"/>
      <c r="M86" s="50"/>
      <c r="N86" s="50"/>
      <c r="O86" s="51"/>
      <c r="P86" s="49"/>
      <c r="Q86" s="50"/>
      <c r="R86" s="50"/>
      <c r="S86" s="51"/>
    </row>
    <row r="87" spans="1:19" ht="15.6" x14ac:dyDescent="0.3">
      <c r="A87" s="19">
        <v>1860</v>
      </c>
      <c r="B87" s="49">
        <v>0.81979820132250003</v>
      </c>
      <c r="C87" s="50">
        <v>0.50414480268950002</v>
      </c>
      <c r="D87" s="50">
        <v>0.1577741503715</v>
      </c>
      <c r="E87" s="50">
        <v>2.242764830585E-2</v>
      </c>
      <c r="F87" s="50">
        <v>0.53419958900368181</v>
      </c>
      <c r="G87" s="51">
        <v>1.1068263184915482E-2</v>
      </c>
      <c r="H87" s="49"/>
      <c r="I87" s="50"/>
      <c r="J87" s="50"/>
      <c r="K87" s="51"/>
      <c r="L87" s="49"/>
      <c r="M87" s="50"/>
      <c r="N87" s="50"/>
      <c r="O87" s="51"/>
      <c r="P87" s="49"/>
      <c r="Q87" s="50"/>
      <c r="R87" s="50"/>
      <c r="S87" s="51"/>
    </row>
    <row r="88" spans="1:19" ht="15.6" x14ac:dyDescent="0.3">
      <c r="A88" s="19">
        <v>1861</v>
      </c>
      <c r="B88" s="49"/>
      <c r="C88" s="50"/>
      <c r="D88" s="50"/>
      <c r="E88" s="50"/>
      <c r="F88" s="50"/>
      <c r="G88" s="51"/>
      <c r="H88" s="49"/>
      <c r="I88" s="50"/>
      <c r="J88" s="50"/>
      <c r="K88" s="51"/>
      <c r="L88" s="49"/>
      <c r="M88" s="50"/>
      <c r="N88" s="50"/>
      <c r="O88" s="51"/>
      <c r="P88" s="49"/>
      <c r="Q88" s="50"/>
      <c r="R88" s="50"/>
      <c r="S88" s="51"/>
    </row>
    <row r="89" spans="1:19" ht="15.6" x14ac:dyDescent="0.3">
      <c r="A89" s="19">
        <v>1862</v>
      </c>
      <c r="B89" s="49"/>
      <c r="C89" s="50"/>
      <c r="D89" s="50"/>
      <c r="E89" s="50"/>
      <c r="F89" s="50"/>
      <c r="G89" s="51"/>
      <c r="H89" s="49"/>
      <c r="I89" s="50"/>
      <c r="J89" s="50"/>
      <c r="K89" s="51"/>
      <c r="L89" s="49"/>
      <c r="M89" s="50"/>
      <c r="N89" s="50"/>
      <c r="O89" s="51"/>
      <c r="P89" s="49"/>
      <c r="Q89" s="50"/>
      <c r="R89" s="50"/>
      <c r="S89" s="51"/>
    </row>
    <row r="90" spans="1:19" ht="15.6" x14ac:dyDescent="0.3">
      <c r="A90" s="19">
        <v>1863</v>
      </c>
      <c r="B90" s="49"/>
      <c r="C90" s="50"/>
      <c r="D90" s="50"/>
      <c r="E90" s="50"/>
      <c r="F90" s="50"/>
      <c r="G90" s="51"/>
      <c r="H90" s="49"/>
      <c r="I90" s="50"/>
      <c r="J90" s="50"/>
      <c r="K90" s="51"/>
      <c r="L90" s="49"/>
      <c r="M90" s="50"/>
      <c r="N90" s="50"/>
      <c r="O90" s="51"/>
      <c r="P90" s="49"/>
      <c r="Q90" s="50"/>
      <c r="R90" s="50"/>
      <c r="S90" s="51"/>
    </row>
    <row r="91" spans="1:19" ht="15.6" x14ac:dyDescent="0.3">
      <c r="A91" s="19">
        <v>1864</v>
      </c>
      <c r="B91" s="49"/>
      <c r="C91" s="50"/>
      <c r="D91" s="50"/>
      <c r="E91" s="50"/>
      <c r="F91" s="50"/>
      <c r="G91" s="51"/>
      <c r="H91" s="49"/>
      <c r="I91" s="50"/>
      <c r="J91" s="50"/>
      <c r="K91" s="51"/>
      <c r="L91" s="49"/>
      <c r="M91" s="50"/>
      <c r="N91" s="50"/>
      <c r="O91" s="51"/>
      <c r="P91" s="49"/>
      <c r="Q91" s="50"/>
      <c r="R91" s="50"/>
      <c r="S91" s="51"/>
    </row>
    <row r="92" spans="1:19" ht="15.6" x14ac:dyDescent="0.3">
      <c r="A92" s="19">
        <v>1865</v>
      </c>
      <c r="B92" s="49"/>
      <c r="C92" s="50"/>
      <c r="D92" s="50"/>
      <c r="E92" s="50"/>
      <c r="F92" s="50"/>
      <c r="G92" s="51"/>
      <c r="H92" s="49"/>
      <c r="I92" s="50"/>
      <c r="J92" s="50"/>
      <c r="K92" s="51"/>
      <c r="L92" s="49"/>
      <c r="M92" s="50"/>
      <c r="N92" s="50"/>
      <c r="O92" s="51"/>
      <c r="P92" s="49"/>
      <c r="Q92" s="50"/>
      <c r="R92" s="50"/>
      <c r="S92" s="51"/>
    </row>
    <row r="93" spans="1:19" ht="15.6" x14ac:dyDescent="0.3">
      <c r="A93" s="19">
        <v>1866</v>
      </c>
      <c r="B93" s="49"/>
      <c r="C93" s="50"/>
      <c r="D93" s="50"/>
      <c r="E93" s="50"/>
      <c r="F93" s="50"/>
      <c r="G93" s="51"/>
      <c r="H93" s="49"/>
      <c r="I93" s="50"/>
      <c r="J93" s="50"/>
      <c r="K93" s="51"/>
      <c r="L93" s="49"/>
      <c r="M93" s="50"/>
      <c r="N93" s="50"/>
      <c r="O93" s="51"/>
      <c r="P93" s="49"/>
      <c r="Q93" s="50"/>
      <c r="R93" s="50"/>
      <c r="S93" s="51"/>
    </row>
    <row r="94" spans="1:19" ht="15.6" x14ac:dyDescent="0.3">
      <c r="A94" s="19">
        <v>1867</v>
      </c>
      <c r="B94" s="49"/>
      <c r="C94" s="50"/>
      <c r="D94" s="50"/>
      <c r="E94" s="50"/>
      <c r="F94" s="50"/>
      <c r="G94" s="51"/>
      <c r="H94" s="49"/>
      <c r="I94" s="50"/>
      <c r="J94" s="50"/>
      <c r="K94" s="51"/>
      <c r="L94" s="49"/>
      <c r="M94" s="50"/>
      <c r="N94" s="50"/>
      <c r="O94" s="51"/>
      <c r="P94" s="49"/>
      <c r="Q94" s="50"/>
      <c r="R94" s="50"/>
      <c r="S94" s="51"/>
    </row>
    <row r="95" spans="1:19" ht="15.6" x14ac:dyDescent="0.3">
      <c r="A95" s="19">
        <v>1868</v>
      </c>
      <c r="B95" s="49"/>
      <c r="C95" s="50"/>
      <c r="D95" s="50"/>
      <c r="E95" s="50"/>
      <c r="F95" s="50"/>
      <c r="G95" s="51"/>
      <c r="H95" s="49"/>
      <c r="I95" s="50"/>
      <c r="J95" s="50"/>
      <c r="K95" s="51"/>
      <c r="L95" s="49"/>
      <c r="M95" s="50"/>
      <c r="N95" s="50"/>
      <c r="O95" s="51"/>
      <c r="P95" s="49"/>
      <c r="Q95" s="50"/>
      <c r="R95" s="50"/>
      <c r="S95" s="51"/>
    </row>
    <row r="96" spans="1:19" ht="15.6" x14ac:dyDescent="0.3">
      <c r="A96" s="19">
        <v>1869</v>
      </c>
      <c r="B96" s="49"/>
      <c r="C96" s="50"/>
      <c r="D96" s="50"/>
      <c r="E96" s="50"/>
      <c r="F96" s="50"/>
      <c r="G96" s="51"/>
      <c r="H96" s="49"/>
      <c r="I96" s="50"/>
      <c r="J96" s="50"/>
      <c r="K96" s="51"/>
      <c r="L96" s="49"/>
      <c r="M96" s="50"/>
      <c r="N96" s="50"/>
      <c r="O96" s="51"/>
      <c r="P96" s="49"/>
      <c r="Q96" s="50"/>
      <c r="R96" s="50"/>
      <c r="S96" s="51"/>
    </row>
    <row r="97" spans="1:19" ht="15.6" x14ac:dyDescent="0.3">
      <c r="A97" s="19">
        <v>1870</v>
      </c>
      <c r="B97" s="49">
        <v>0.81761723756799998</v>
      </c>
      <c r="C97" s="50">
        <v>0.473208889365</v>
      </c>
      <c r="D97" s="50">
        <v>0.160418868065</v>
      </c>
      <c r="E97" s="50">
        <v>2.196383476255E-2</v>
      </c>
      <c r="F97" s="50">
        <v>0.52297093527044647</v>
      </c>
      <c r="G97" s="51">
        <v>9.8890743278187022E-3</v>
      </c>
      <c r="H97" s="49">
        <v>0.871</v>
      </c>
      <c r="I97" s="50">
        <v>0.61099999999999999</v>
      </c>
      <c r="J97" s="50">
        <v>0.11346485657108417</v>
      </c>
      <c r="K97" s="51">
        <v>1.5535101270468676E-2</v>
      </c>
      <c r="L97" s="49">
        <v>0.87165000000000004</v>
      </c>
      <c r="M97" s="50">
        <v>0.57264999999999999</v>
      </c>
      <c r="N97" s="50">
        <v>0.11289313442557092</v>
      </c>
      <c r="O97" s="51">
        <v>1.5456823628408171E-2</v>
      </c>
      <c r="P97" s="49">
        <f>(B97+H97+L97)/3</f>
        <v>0.85342241252266671</v>
      </c>
      <c r="Q97" s="50">
        <f t="shared" ref="Q97" si="5">(C97+I97+M97)/3</f>
        <v>0.55228629645500005</v>
      </c>
      <c r="R97" s="50">
        <f t="shared" ref="R97" si="6">(D97+J97+N97)/3</f>
        <v>0.12892561968721836</v>
      </c>
      <c r="S97" s="51">
        <f t="shared" ref="S97" si="7">(E97+K97+O97)/3</f>
        <v>1.7651919887142282E-2</v>
      </c>
    </row>
    <row r="98" spans="1:19" ht="15.6" x14ac:dyDescent="0.3">
      <c r="A98" s="19">
        <v>1871</v>
      </c>
      <c r="B98" s="49"/>
      <c r="C98" s="50"/>
      <c r="D98" s="50"/>
      <c r="E98" s="50"/>
      <c r="F98" s="50"/>
      <c r="G98" s="51"/>
      <c r="H98" s="49"/>
      <c r="I98" s="50"/>
      <c r="J98" s="50"/>
      <c r="K98" s="51"/>
      <c r="L98" s="49"/>
      <c r="M98" s="50"/>
      <c r="N98" s="50"/>
      <c r="O98" s="51"/>
      <c r="P98" s="49"/>
      <c r="Q98" s="50"/>
      <c r="R98" s="50"/>
      <c r="S98" s="51"/>
    </row>
    <row r="99" spans="1:19" ht="15.6" x14ac:dyDescent="0.3">
      <c r="A99" s="19">
        <v>1872</v>
      </c>
      <c r="B99" s="49"/>
      <c r="C99" s="50"/>
      <c r="D99" s="50"/>
      <c r="E99" s="50"/>
      <c r="F99" s="50"/>
      <c r="G99" s="51"/>
      <c r="H99" s="49"/>
      <c r="I99" s="50"/>
      <c r="J99" s="50"/>
      <c r="K99" s="51"/>
      <c r="L99" s="49"/>
      <c r="M99" s="50"/>
      <c r="N99" s="50"/>
      <c r="O99" s="51"/>
      <c r="P99" s="49"/>
      <c r="Q99" s="50"/>
      <c r="R99" s="50"/>
      <c r="S99" s="51"/>
    </row>
    <row r="100" spans="1:19" ht="15.6" x14ac:dyDescent="0.3">
      <c r="A100" s="19">
        <v>1873</v>
      </c>
      <c r="B100" s="49"/>
      <c r="C100" s="50"/>
      <c r="D100" s="50"/>
      <c r="E100" s="50"/>
      <c r="F100" s="50"/>
      <c r="G100" s="51"/>
      <c r="H100" s="49"/>
      <c r="I100" s="50"/>
      <c r="J100" s="50"/>
      <c r="K100" s="51"/>
      <c r="L100" s="49"/>
      <c r="M100" s="50"/>
      <c r="N100" s="50"/>
      <c r="O100" s="51"/>
      <c r="P100" s="49"/>
      <c r="Q100" s="50"/>
      <c r="R100" s="50"/>
      <c r="S100" s="51"/>
    </row>
    <row r="101" spans="1:19" ht="15.6" x14ac:dyDescent="0.3">
      <c r="A101" s="19">
        <v>1874</v>
      </c>
      <c r="B101" s="49"/>
      <c r="C101" s="50"/>
      <c r="D101" s="50"/>
      <c r="E101" s="50"/>
      <c r="F101" s="50"/>
      <c r="G101" s="51"/>
      <c r="H101" s="49"/>
      <c r="I101" s="50"/>
      <c r="J101" s="50"/>
      <c r="K101" s="51"/>
      <c r="L101" s="58"/>
      <c r="M101" s="59"/>
      <c r="N101" s="50"/>
      <c r="O101" s="51"/>
      <c r="P101" s="58"/>
      <c r="Q101" s="59"/>
      <c r="R101" s="50"/>
      <c r="S101" s="51"/>
    </row>
    <row r="102" spans="1:19" ht="15.6" x14ac:dyDescent="0.3">
      <c r="A102" s="19">
        <v>1875</v>
      </c>
      <c r="B102" s="49"/>
      <c r="C102" s="50"/>
      <c r="D102" s="50"/>
      <c r="E102" s="50"/>
      <c r="F102" s="50"/>
      <c r="G102" s="51"/>
      <c r="H102" s="49"/>
      <c r="I102" s="50"/>
      <c r="J102" s="50"/>
      <c r="K102" s="51"/>
      <c r="L102" s="58"/>
      <c r="M102" s="59"/>
      <c r="N102" s="50"/>
      <c r="O102" s="51"/>
      <c r="P102" s="58"/>
      <c r="Q102" s="59"/>
      <c r="R102" s="50"/>
      <c r="S102" s="51"/>
    </row>
    <row r="103" spans="1:19" ht="15.6" x14ac:dyDescent="0.3">
      <c r="A103" s="19">
        <v>1876</v>
      </c>
      <c r="B103" s="49"/>
      <c r="C103" s="50"/>
      <c r="D103" s="50"/>
      <c r="E103" s="50"/>
      <c r="F103" s="50"/>
      <c r="G103" s="51"/>
      <c r="H103" s="49"/>
      <c r="I103" s="50"/>
      <c r="J103" s="50"/>
      <c r="K103" s="51"/>
      <c r="L103" s="58"/>
      <c r="M103" s="59"/>
      <c r="N103" s="50"/>
      <c r="O103" s="51"/>
      <c r="P103" s="58"/>
      <c r="Q103" s="59"/>
      <c r="R103" s="50"/>
      <c r="S103" s="51"/>
    </row>
    <row r="104" spans="1:19" ht="15.6" x14ac:dyDescent="0.3">
      <c r="A104" s="19">
        <v>1877</v>
      </c>
      <c r="B104" s="49"/>
      <c r="C104" s="50"/>
      <c r="D104" s="50"/>
      <c r="E104" s="50"/>
      <c r="F104" s="50"/>
      <c r="G104" s="51"/>
      <c r="H104" s="49"/>
      <c r="I104" s="50"/>
      <c r="J104" s="50"/>
      <c r="K104" s="51"/>
      <c r="L104" s="58"/>
      <c r="M104" s="59"/>
      <c r="N104" s="50"/>
      <c r="O104" s="51"/>
      <c r="P104" s="58"/>
      <c r="Q104" s="59"/>
      <c r="R104" s="50"/>
      <c r="S104" s="51"/>
    </row>
    <row r="105" spans="1:19" ht="15.6" x14ac:dyDescent="0.3">
      <c r="A105" s="19">
        <v>1878</v>
      </c>
      <c r="B105" s="49"/>
      <c r="C105" s="50"/>
      <c r="D105" s="50"/>
      <c r="E105" s="50"/>
      <c r="F105" s="50"/>
      <c r="G105" s="51"/>
      <c r="H105" s="49"/>
      <c r="I105" s="50"/>
      <c r="J105" s="50"/>
      <c r="K105" s="51"/>
      <c r="L105" s="58"/>
      <c r="M105" s="59"/>
      <c r="N105" s="50"/>
      <c r="O105" s="51"/>
      <c r="P105" s="58"/>
      <c r="Q105" s="59"/>
      <c r="R105" s="50"/>
      <c r="S105" s="51"/>
    </row>
    <row r="106" spans="1:19" ht="15.6" x14ac:dyDescent="0.3">
      <c r="A106" s="19">
        <v>1879</v>
      </c>
      <c r="B106" s="49"/>
      <c r="C106" s="50"/>
      <c r="D106" s="50"/>
      <c r="E106" s="50"/>
      <c r="F106" s="50"/>
      <c r="G106" s="51"/>
      <c r="H106" s="49"/>
      <c r="I106" s="50"/>
      <c r="J106" s="50"/>
      <c r="K106" s="51"/>
      <c r="L106" s="58"/>
      <c r="M106" s="59"/>
      <c r="N106" s="50"/>
      <c r="O106" s="51"/>
      <c r="P106" s="58"/>
      <c r="Q106" s="59"/>
      <c r="R106" s="50"/>
      <c r="S106" s="51"/>
    </row>
    <row r="107" spans="1:19" ht="15.6" x14ac:dyDescent="0.3">
      <c r="A107" s="19">
        <v>1880</v>
      </c>
      <c r="B107" s="49">
        <v>0.82931485772149993</v>
      </c>
      <c r="C107" s="50">
        <v>0.47155115008350001</v>
      </c>
      <c r="D107" s="50">
        <v>0.1494469940665</v>
      </c>
      <c r="E107" s="50">
        <v>2.12380886078E-2</v>
      </c>
      <c r="F107" s="50">
        <v>0.58967709475088181</v>
      </c>
      <c r="G107" s="51">
        <v>6.4906673954682036E-3</v>
      </c>
      <c r="H107" s="49"/>
      <c r="I107" s="50"/>
      <c r="J107" s="50"/>
      <c r="K107" s="51"/>
      <c r="L107" s="58"/>
      <c r="M107" s="59"/>
      <c r="N107" s="50"/>
      <c r="O107" s="51"/>
      <c r="P107" s="58"/>
      <c r="Q107" s="59"/>
      <c r="R107" s="50"/>
      <c r="S107" s="51"/>
    </row>
    <row r="108" spans="1:19" ht="15.6" x14ac:dyDescent="0.3">
      <c r="A108" s="19">
        <v>1881</v>
      </c>
      <c r="B108" s="49"/>
      <c r="C108" s="50"/>
      <c r="D108" s="50"/>
      <c r="E108" s="50"/>
      <c r="F108" s="50"/>
      <c r="G108" s="51"/>
      <c r="H108" s="49"/>
      <c r="I108" s="50"/>
      <c r="J108" s="50"/>
      <c r="K108" s="51"/>
      <c r="L108" s="58"/>
      <c r="M108" s="59"/>
      <c r="N108" s="50"/>
      <c r="O108" s="51"/>
      <c r="P108" s="58"/>
      <c r="Q108" s="59"/>
      <c r="R108" s="50"/>
      <c r="S108" s="51"/>
    </row>
    <row r="109" spans="1:19" ht="15.6" x14ac:dyDescent="0.3">
      <c r="A109" s="19">
        <v>1882</v>
      </c>
      <c r="B109" s="49"/>
      <c r="C109" s="50"/>
      <c r="D109" s="50"/>
      <c r="E109" s="50"/>
      <c r="F109" s="50"/>
      <c r="G109" s="51"/>
      <c r="H109" s="49"/>
      <c r="I109" s="50"/>
      <c r="J109" s="50"/>
      <c r="K109" s="51"/>
      <c r="L109" s="58"/>
      <c r="M109" s="59"/>
      <c r="N109" s="50"/>
      <c r="O109" s="51"/>
      <c r="P109" s="58"/>
      <c r="Q109" s="59"/>
      <c r="R109" s="50"/>
      <c r="S109" s="51"/>
    </row>
    <row r="110" spans="1:19" ht="15.6" x14ac:dyDescent="0.3">
      <c r="A110" s="19">
        <v>1883</v>
      </c>
      <c r="B110" s="49"/>
      <c r="C110" s="50"/>
      <c r="D110" s="50"/>
      <c r="E110" s="50"/>
      <c r="F110" s="50"/>
      <c r="G110" s="51"/>
      <c r="H110" s="49"/>
      <c r="I110" s="50"/>
      <c r="J110" s="50"/>
      <c r="K110" s="51"/>
      <c r="L110" s="58"/>
      <c r="M110" s="59"/>
      <c r="N110" s="50"/>
      <c r="O110" s="51"/>
      <c r="P110" s="58"/>
      <c r="Q110" s="59"/>
      <c r="R110" s="50"/>
      <c r="S110" s="51"/>
    </row>
    <row r="111" spans="1:19" ht="15.6" x14ac:dyDescent="0.3">
      <c r="A111" s="19">
        <v>1884</v>
      </c>
      <c r="B111" s="49"/>
      <c r="C111" s="50"/>
      <c r="D111" s="50"/>
      <c r="E111" s="50"/>
      <c r="F111" s="50"/>
      <c r="G111" s="51"/>
      <c r="H111" s="49"/>
      <c r="I111" s="50"/>
      <c r="J111" s="50"/>
      <c r="K111" s="51"/>
      <c r="L111" s="58"/>
      <c r="M111" s="59"/>
      <c r="N111" s="50"/>
      <c r="O111" s="51"/>
      <c r="P111" s="58"/>
      <c r="Q111" s="59"/>
      <c r="R111" s="50"/>
      <c r="S111" s="51"/>
    </row>
    <row r="112" spans="1:19" ht="15.6" x14ac:dyDescent="0.3">
      <c r="A112" s="19">
        <v>1885</v>
      </c>
      <c r="B112" s="49"/>
      <c r="C112" s="50"/>
      <c r="D112" s="50"/>
      <c r="E112" s="50"/>
      <c r="F112" s="50"/>
      <c r="G112" s="51"/>
      <c r="H112" s="49"/>
      <c r="I112" s="50"/>
      <c r="J112" s="50"/>
      <c r="K112" s="51"/>
      <c r="L112" s="49"/>
      <c r="M112" s="50"/>
      <c r="N112" s="50"/>
      <c r="O112" s="51"/>
      <c r="P112" s="49"/>
      <c r="Q112" s="50"/>
      <c r="R112" s="50"/>
      <c r="S112" s="51"/>
    </row>
    <row r="113" spans="1:19" ht="15.6" x14ac:dyDescent="0.3">
      <c r="A113" s="19">
        <v>1886</v>
      </c>
      <c r="B113" s="49"/>
      <c r="C113" s="50"/>
      <c r="D113" s="50"/>
      <c r="E113" s="50"/>
      <c r="F113" s="50"/>
      <c r="G113" s="51"/>
      <c r="H113" s="49"/>
      <c r="I113" s="50"/>
      <c r="J113" s="50"/>
      <c r="K113" s="51"/>
      <c r="L113" s="49"/>
      <c r="M113" s="50"/>
      <c r="N113" s="50"/>
      <c r="O113" s="51"/>
      <c r="P113" s="49"/>
      <c r="Q113" s="50"/>
      <c r="R113" s="50"/>
      <c r="S113" s="51"/>
    </row>
    <row r="114" spans="1:19" ht="15.6" x14ac:dyDescent="0.3">
      <c r="A114" s="19">
        <v>1887</v>
      </c>
      <c r="B114" s="49"/>
      <c r="C114" s="50"/>
      <c r="D114" s="50"/>
      <c r="E114" s="50"/>
      <c r="F114" s="50"/>
      <c r="G114" s="51"/>
      <c r="H114" s="49"/>
      <c r="I114" s="50"/>
      <c r="J114" s="50"/>
      <c r="K114" s="51"/>
      <c r="L114" s="49"/>
      <c r="M114" s="50"/>
      <c r="N114" s="50"/>
      <c r="O114" s="51"/>
      <c r="P114" s="49"/>
      <c r="Q114" s="50"/>
      <c r="R114" s="50"/>
      <c r="S114" s="51"/>
    </row>
    <row r="115" spans="1:19" ht="15.6" x14ac:dyDescent="0.3">
      <c r="A115" s="19">
        <v>1888</v>
      </c>
      <c r="B115" s="49"/>
      <c r="C115" s="50"/>
      <c r="D115" s="50"/>
      <c r="E115" s="50"/>
      <c r="F115" s="50"/>
      <c r="G115" s="51"/>
      <c r="H115" s="49"/>
      <c r="I115" s="50"/>
      <c r="J115" s="50"/>
      <c r="K115" s="51"/>
      <c r="L115" s="49"/>
      <c r="M115" s="50"/>
      <c r="N115" s="50"/>
      <c r="O115" s="51"/>
      <c r="P115" s="49"/>
      <c r="Q115" s="50"/>
      <c r="R115" s="50"/>
      <c r="S115" s="51"/>
    </row>
    <row r="116" spans="1:19" ht="15.6" x14ac:dyDescent="0.3">
      <c r="A116" s="19">
        <v>1889</v>
      </c>
      <c r="B116" s="49"/>
      <c r="C116" s="50"/>
      <c r="D116" s="50"/>
      <c r="E116" s="50"/>
      <c r="F116" s="50"/>
      <c r="G116" s="51"/>
      <c r="H116" s="49"/>
      <c r="I116" s="50"/>
      <c r="J116" s="50"/>
      <c r="K116" s="51"/>
      <c r="L116" s="49"/>
      <c r="M116" s="50"/>
      <c r="N116" s="50"/>
      <c r="O116" s="51"/>
      <c r="P116" s="49"/>
      <c r="Q116" s="50"/>
      <c r="R116" s="50"/>
      <c r="S116" s="51"/>
    </row>
    <row r="117" spans="1:19" ht="15.6" x14ac:dyDescent="0.3">
      <c r="A117" s="19">
        <v>1890</v>
      </c>
      <c r="B117" s="49">
        <v>0.83277791738499995</v>
      </c>
      <c r="C117" s="50">
        <v>0.48943001031900002</v>
      </c>
      <c r="D117" s="50">
        <v>0.146093964577</v>
      </c>
      <c r="E117" s="50">
        <v>2.11281180382E-2</v>
      </c>
      <c r="F117" s="50">
        <v>0.5574330058819138</v>
      </c>
      <c r="G117" s="51">
        <v>8.3140566044245471E-3</v>
      </c>
      <c r="H117" s="49"/>
      <c r="I117" s="50"/>
      <c r="J117" s="50"/>
      <c r="K117" s="51"/>
      <c r="L117" s="49"/>
      <c r="M117" s="50"/>
      <c r="N117" s="50"/>
      <c r="O117" s="51"/>
      <c r="P117" s="49"/>
      <c r="Q117" s="50"/>
      <c r="R117" s="50"/>
      <c r="S117" s="51"/>
    </row>
    <row r="118" spans="1:19" ht="15.6" x14ac:dyDescent="0.3">
      <c r="A118" s="19">
        <v>1891</v>
      </c>
      <c r="B118" s="49"/>
      <c r="C118" s="50"/>
      <c r="D118" s="50"/>
      <c r="E118" s="50"/>
      <c r="F118" s="50"/>
      <c r="G118" s="51"/>
      <c r="H118" s="49"/>
      <c r="I118" s="50"/>
      <c r="J118" s="50"/>
      <c r="K118" s="51"/>
      <c r="L118" s="49"/>
      <c r="M118" s="50"/>
      <c r="N118" s="50"/>
      <c r="O118" s="51"/>
      <c r="P118" s="49"/>
      <c r="Q118" s="50"/>
      <c r="R118" s="50"/>
      <c r="S118" s="51"/>
    </row>
    <row r="119" spans="1:19" ht="15.6" x14ac:dyDescent="0.3">
      <c r="A119" s="19">
        <v>1892</v>
      </c>
      <c r="B119" s="49"/>
      <c r="C119" s="50"/>
      <c r="D119" s="50"/>
      <c r="E119" s="50"/>
      <c r="F119" s="50"/>
      <c r="G119" s="51"/>
      <c r="H119" s="49"/>
      <c r="I119" s="50"/>
      <c r="J119" s="50"/>
      <c r="K119" s="51"/>
      <c r="L119" s="49"/>
      <c r="M119" s="50"/>
      <c r="N119" s="50"/>
      <c r="O119" s="51"/>
      <c r="P119" s="49"/>
      <c r="Q119" s="50"/>
      <c r="R119" s="50"/>
      <c r="S119" s="51"/>
    </row>
    <row r="120" spans="1:19" ht="15.6" x14ac:dyDescent="0.3">
      <c r="A120" s="19">
        <v>1893</v>
      </c>
      <c r="B120" s="49"/>
      <c r="C120" s="50"/>
      <c r="D120" s="50"/>
      <c r="E120" s="50"/>
      <c r="F120" s="50"/>
      <c r="G120" s="51"/>
      <c r="H120" s="49"/>
      <c r="I120" s="50"/>
      <c r="J120" s="50"/>
      <c r="K120" s="51"/>
      <c r="L120" s="49"/>
      <c r="M120" s="50"/>
      <c r="N120" s="50"/>
      <c r="O120" s="51"/>
      <c r="P120" s="49"/>
      <c r="Q120" s="50"/>
      <c r="R120" s="50"/>
      <c r="S120" s="51"/>
    </row>
    <row r="121" spans="1:19" ht="15.6" x14ac:dyDescent="0.3">
      <c r="A121" s="19">
        <v>1894</v>
      </c>
      <c r="B121" s="49"/>
      <c r="C121" s="50"/>
      <c r="D121" s="50"/>
      <c r="E121" s="50"/>
      <c r="F121" s="50"/>
      <c r="G121" s="51"/>
      <c r="H121" s="49"/>
      <c r="I121" s="50"/>
      <c r="J121" s="50"/>
      <c r="K121" s="51"/>
      <c r="L121" s="49"/>
      <c r="M121" s="50"/>
      <c r="N121" s="50"/>
      <c r="O121" s="51"/>
      <c r="P121" s="49"/>
      <c r="Q121" s="50"/>
      <c r="R121" s="50"/>
      <c r="S121" s="51"/>
    </row>
    <row r="122" spans="1:19" ht="15.6" x14ac:dyDescent="0.3">
      <c r="A122" s="19">
        <v>1895</v>
      </c>
      <c r="B122" s="49"/>
      <c r="C122" s="50"/>
      <c r="D122" s="50"/>
      <c r="E122" s="50"/>
      <c r="F122" s="50"/>
      <c r="G122" s="51"/>
      <c r="H122" s="49"/>
      <c r="I122" s="50"/>
      <c r="J122" s="50"/>
      <c r="K122" s="51"/>
      <c r="L122" s="49"/>
      <c r="M122" s="50"/>
      <c r="N122" s="50"/>
      <c r="O122" s="51"/>
      <c r="P122" s="49"/>
      <c r="Q122" s="50"/>
      <c r="R122" s="50"/>
      <c r="S122" s="51"/>
    </row>
    <row r="123" spans="1:19" ht="15.6" x14ac:dyDescent="0.3">
      <c r="A123" s="19">
        <v>1896</v>
      </c>
      <c r="B123" s="49"/>
      <c r="C123" s="50"/>
      <c r="D123" s="50"/>
      <c r="E123" s="50"/>
      <c r="F123" s="50"/>
      <c r="G123" s="51"/>
      <c r="H123" s="49"/>
      <c r="I123" s="50"/>
      <c r="J123" s="50"/>
      <c r="K123" s="51"/>
      <c r="L123" s="49"/>
      <c r="M123" s="50"/>
      <c r="N123" s="50"/>
      <c r="O123" s="51"/>
      <c r="P123" s="49"/>
      <c r="Q123" s="50"/>
      <c r="R123" s="50"/>
      <c r="S123" s="51"/>
    </row>
    <row r="124" spans="1:19" ht="15.6" x14ac:dyDescent="0.3">
      <c r="A124" s="19">
        <v>1897</v>
      </c>
      <c r="B124" s="49"/>
      <c r="C124" s="50"/>
      <c r="D124" s="50"/>
      <c r="E124" s="50"/>
      <c r="F124" s="50"/>
      <c r="G124" s="51"/>
      <c r="H124" s="49"/>
      <c r="I124" s="50"/>
      <c r="J124" s="50"/>
      <c r="K124" s="51"/>
      <c r="L124" s="49"/>
      <c r="M124" s="50"/>
      <c r="N124" s="50"/>
      <c r="O124" s="51"/>
      <c r="P124" s="49"/>
      <c r="Q124" s="50"/>
      <c r="R124" s="50"/>
      <c r="S124" s="51"/>
    </row>
    <row r="125" spans="1:19" ht="15.6" x14ac:dyDescent="0.3">
      <c r="A125" s="19">
        <v>1898</v>
      </c>
      <c r="B125" s="49"/>
      <c r="C125" s="50"/>
      <c r="D125" s="50"/>
      <c r="E125" s="50"/>
      <c r="F125" s="50"/>
      <c r="G125" s="51"/>
      <c r="H125" s="49"/>
      <c r="I125" s="50"/>
      <c r="J125" s="50"/>
      <c r="K125" s="51"/>
      <c r="L125" s="49"/>
      <c r="M125" s="50"/>
      <c r="N125" s="50"/>
      <c r="O125" s="51"/>
      <c r="P125" s="49"/>
      <c r="Q125" s="50"/>
      <c r="R125" s="50"/>
      <c r="S125" s="51"/>
    </row>
    <row r="126" spans="1:19" ht="15.6" x14ac:dyDescent="0.3">
      <c r="A126" s="19">
        <v>1899</v>
      </c>
      <c r="B126" s="49"/>
      <c r="C126" s="50"/>
      <c r="D126" s="50"/>
      <c r="E126" s="50"/>
      <c r="F126" s="50"/>
      <c r="G126" s="51"/>
      <c r="H126" s="49"/>
      <c r="I126" s="50"/>
      <c r="J126" s="50"/>
      <c r="K126" s="51"/>
      <c r="L126" s="49"/>
      <c r="M126" s="50"/>
      <c r="N126" s="50"/>
      <c r="O126" s="51"/>
      <c r="P126" s="49"/>
      <c r="Q126" s="50"/>
      <c r="R126" s="50"/>
      <c r="S126" s="51"/>
    </row>
    <row r="127" spans="1:19" ht="15.6" x14ac:dyDescent="0.3">
      <c r="A127" s="19">
        <v>1900</v>
      </c>
      <c r="B127" s="49">
        <v>0.84557470679299995</v>
      </c>
      <c r="C127" s="50">
        <v>0.53362980485</v>
      </c>
      <c r="D127" s="50">
        <v>0.13172283768675</v>
      </c>
      <c r="E127" s="50">
        <v>1.5792503953000001E-2</v>
      </c>
      <c r="F127" s="50">
        <v>0.63326624956166966</v>
      </c>
      <c r="G127" s="51">
        <v>2.4185556103838591E-3</v>
      </c>
      <c r="H127" s="49">
        <v>0.92460289001474993</v>
      </c>
      <c r="I127" s="50">
        <v>0.70586483001700007</v>
      </c>
      <c r="J127" s="50">
        <v>6.4312788885719535E-2</v>
      </c>
      <c r="K127" s="51">
        <v>7.7105837570970075E-3</v>
      </c>
      <c r="L127" s="49">
        <v>0.87657499999999999</v>
      </c>
      <c r="M127" s="50">
        <v>0.59182500000000005</v>
      </c>
      <c r="N127" s="50">
        <v>0.10927905254133907</v>
      </c>
      <c r="O127" s="51">
        <v>1.4145926485630619E-2</v>
      </c>
      <c r="P127" s="49">
        <f>(B127+H127+L127)/3</f>
        <v>0.88225086560258326</v>
      </c>
      <c r="Q127" s="50">
        <f t="shared" ref="Q127" si="8">(C127+I127+M127)/3</f>
        <v>0.61043987828900004</v>
      </c>
      <c r="R127" s="50">
        <f t="shared" ref="R127" si="9">(D127+J127+N127)/3</f>
        <v>0.10177155970460287</v>
      </c>
      <c r="S127" s="51">
        <f t="shared" ref="S127" si="10">(E127+K127+O127)/3</f>
        <v>1.2549671398575874E-2</v>
      </c>
    </row>
    <row r="128" spans="1:19" ht="15.6" x14ac:dyDescent="0.3">
      <c r="A128" s="19">
        <v>1901</v>
      </c>
      <c r="B128" s="49"/>
      <c r="C128" s="50"/>
      <c r="D128" s="50"/>
      <c r="E128" s="50"/>
      <c r="F128" s="50"/>
      <c r="G128" s="51"/>
      <c r="H128" s="49"/>
      <c r="I128" s="50"/>
      <c r="J128" s="50"/>
      <c r="K128" s="51"/>
      <c r="L128" s="49"/>
      <c r="M128" s="50"/>
      <c r="N128" s="50"/>
      <c r="O128" s="51"/>
      <c r="P128" s="49"/>
      <c r="Q128" s="50"/>
      <c r="R128" s="50"/>
      <c r="S128" s="51"/>
    </row>
    <row r="129" spans="1:19" ht="15.6" x14ac:dyDescent="0.3">
      <c r="A129" s="19">
        <v>1902</v>
      </c>
      <c r="B129" s="49"/>
      <c r="C129" s="50"/>
      <c r="D129" s="50"/>
      <c r="E129" s="50"/>
      <c r="F129" s="50"/>
      <c r="G129" s="51"/>
      <c r="H129" s="49"/>
      <c r="I129" s="50"/>
      <c r="J129" s="50"/>
      <c r="K129" s="51"/>
      <c r="L129" s="49"/>
      <c r="M129" s="50"/>
      <c r="N129" s="50"/>
      <c r="O129" s="51"/>
      <c r="P129" s="49"/>
      <c r="Q129" s="50"/>
      <c r="R129" s="50"/>
      <c r="S129" s="51"/>
    </row>
    <row r="130" spans="1:19" ht="15.6" x14ac:dyDescent="0.3">
      <c r="A130" s="19">
        <v>1903</v>
      </c>
      <c r="B130" s="49"/>
      <c r="C130" s="50"/>
      <c r="D130" s="50"/>
      <c r="E130" s="50"/>
      <c r="F130" s="50"/>
      <c r="G130" s="51"/>
      <c r="H130" s="49"/>
      <c r="I130" s="50"/>
      <c r="J130" s="50"/>
      <c r="K130" s="51"/>
      <c r="L130" s="49"/>
      <c r="M130" s="50"/>
      <c r="N130" s="50"/>
      <c r="O130" s="51"/>
      <c r="P130" s="49"/>
      <c r="Q130" s="50"/>
      <c r="R130" s="50"/>
      <c r="S130" s="51"/>
    </row>
    <row r="131" spans="1:19" ht="15.6" x14ac:dyDescent="0.3">
      <c r="A131" s="19">
        <v>1904</v>
      </c>
      <c r="B131" s="49"/>
      <c r="C131" s="50"/>
      <c r="D131" s="50"/>
      <c r="E131" s="50"/>
      <c r="F131" s="50"/>
      <c r="G131" s="51"/>
      <c r="H131" s="49"/>
      <c r="I131" s="50"/>
      <c r="J131" s="50"/>
      <c r="K131" s="51"/>
      <c r="L131" s="49"/>
      <c r="M131" s="50"/>
      <c r="N131" s="50"/>
      <c r="O131" s="51"/>
      <c r="P131" s="49"/>
      <c r="Q131" s="50"/>
      <c r="R131" s="50"/>
      <c r="S131" s="51"/>
    </row>
    <row r="132" spans="1:19" ht="15.6" x14ac:dyDescent="0.3">
      <c r="A132" s="19">
        <v>1905</v>
      </c>
      <c r="B132" s="49"/>
      <c r="C132" s="50"/>
      <c r="D132" s="50"/>
      <c r="E132" s="50"/>
      <c r="F132" s="50"/>
      <c r="G132" s="51"/>
      <c r="H132" s="49"/>
      <c r="I132" s="50"/>
      <c r="J132" s="50"/>
      <c r="K132" s="51"/>
      <c r="L132" s="49"/>
      <c r="M132" s="50"/>
      <c r="N132" s="50"/>
      <c r="O132" s="51"/>
      <c r="P132" s="49"/>
      <c r="Q132" s="50"/>
      <c r="R132" s="50"/>
      <c r="S132" s="51"/>
    </row>
    <row r="133" spans="1:19" ht="15.6" x14ac:dyDescent="0.3">
      <c r="A133" s="19">
        <v>1906</v>
      </c>
      <c r="B133" s="49"/>
      <c r="C133" s="50"/>
      <c r="D133" s="50"/>
      <c r="E133" s="50"/>
      <c r="F133" s="50"/>
      <c r="G133" s="51"/>
      <c r="H133" s="49"/>
      <c r="I133" s="50"/>
      <c r="J133" s="50"/>
      <c r="K133" s="51"/>
      <c r="L133" s="49"/>
      <c r="M133" s="50"/>
      <c r="N133" s="50"/>
      <c r="O133" s="51"/>
      <c r="P133" s="49"/>
      <c r="Q133" s="50"/>
      <c r="R133" s="50"/>
      <c r="S133" s="51"/>
    </row>
    <row r="134" spans="1:19" ht="15.6" x14ac:dyDescent="0.3">
      <c r="A134" s="19">
        <v>1907</v>
      </c>
      <c r="B134" s="49"/>
      <c r="C134" s="50"/>
      <c r="D134" s="50"/>
      <c r="E134" s="50"/>
      <c r="F134" s="50"/>
      <c r="G134" s="51"/>
      <c r="H134" s="49"/>
      <c r="I134" s="50"/>
      <c r="J134" s="50"/>
      <c r="K134" s="51"/>
      <c r="L134" s="49"/>
      <c r="M134" s="50"/>
      <c r="N134" s="50"/>
      <c r="O134" s="51"/>
      <c r="P134" s="49"/>
      <c r="Q134" s="50"/>
      <c r="R134" s="50"/>
      <c r="S134" s="51"/>
    </row>
    <row r="135" spans="1:19" ht="15.6" x14ac:dyDescent="0.3">
      <c r="A135" s="19">
        <v>1908</v>
      </c>
      <c r="B135" s="49"/>
      <c r="C135" s="50"/>
      <c r="D135" s="50"/>
      <c r="E135" s="50"/>
      <c r="F135" s="50"/>
      <c r="G135" s="51"/>
      <c r="H135" s="49"/>
      <c r="I135" s="50"/>
      <c r="J135" s="50"/>
      <c r="K135" s="51"/>
      <c r="L135" s="49"/>
      <c r="M135" s="50"/>
      <c r="N135" s="50"/>
      <c r="O135" s="51"/>
      <c r="P135" s="49"/>
      <c r="Q135" s="50"/>
      <c r="R135" s="50"/>
      <c r="S135" s="51"/>
    </row>
    <row r="136" spans="1:19" ht="15.6" x14ac:dyDescent="0.3">
      <c r="A136" s="19">
        <v>1909</v>
      </c>
      <c r="B136" s="49"/>
      <c r="C136" s="50"/>
      <c r="D136" s="50"/>
      <c r="E136" s="50"/>
      <c r="F136" s="50"/>
      <c r="G136" s="51"/>
      <c r="H136" s="49"/>
      <c r="I136" s="50"/>
      <c r="J136" s="50"/>
      <c r="K136" s="51"/>
      <c r="L136" s="49"/>
      <c r="M136" s="50"/>
      <c r="N136" s="50"/>
      <c r="O136" s="51"/>
      <c r="P136" s="49"/>
      <c r="Q136" s="50"/>
      <c r="R136" s="50"/>
      <c r="S136" s="51"/>
    </row>
    <row r="137" spans="1:19" ht="15.6" x14ac:dyDescent="0.3">
      <c r="A137" s="19">
        <v>1910</v>
      </c>
      <c r="B137" s="49">
        <v>0.8512820899487501</v>
      </c>
      <c r="C137" s="50">
        <v>0.55025181174274995</v>
      </c>
      <c r="D137" s="50">
        <v>0.13260990381224999</v>
      </c>
      <c r="E137" s="50">
        <v>1.610800623895E-2</v>
      </c>
      <c r="F137" s="50">
        <v>0.66500518102927209</v>
      </c>
      <c r="G137" s="51">
        <v>1.9980441831372389E-3</v>
      </c>
      <c r="H137" s="49">
        <v>0.92437997606066657</v>
      </c>
      <c r="I137" s="50">
        <v>0.6888744354248888</v>
      </c>
      <c r="J137" s="50">
        <v>6.7429431313412724E-2</v>
      </c>
      <c r="K137" s="51">
        <v>8.1905926258953217E-3</v>
      </c>
      <c r="L137" s="49">
        <v>0.88149999999999995</v>
      </c>
      <c r="M137" s="50">
        <v>0.61099999999999999</v>
      </c>
      <c r="N137" s="50">
        <v>0.10566497065710723</v>
      </c>
      <c r="O137" s="51">
        <v>1.2835029342853068E-2</v>
      </c>
      <c r="P137" s="49">
        <f>(B137+H137+L137)/3</f>
        <v>0.88572068866980558</v>
      </c>
      <c r="Q137" s="50">
        <f t="shared" ref="Q137" si="11">(C137+I137+M137)/3</f>
        <v>0.61670874905587958</v>
      </c>
      <c r="R137" s="50">
        <f t="shared" ref="R137" si="12">(D137+J137+N137)/3</f>
        <v>0.10190143526092332</v>
      </c>
      <c r="S137" s="51">
        <f t="shared" ref="S137" si="13">(E137+K137+O137)/3</f>
        <v>1.2377876069232796E-2</v>
      </c>
    </row>
    <row r="138" spans="1:19" ht="15.6" x14ac:dyDescent="0.3">
      <c r="A138" s="19">
        <v>1911</v>
      </c>
      <c r="B138" s="49"/>
      <c r="C138" s="50"/>
      <c r="D138" s="50"/>
      <c r="E138" s="50"/>
      <c r="F138" s="50"/>
      <c r="G138" s="51"/>
      <c r="H138" s="49"/>
      <c r="I138" s="50"/>
      <c r="J138" s="50"/>
      <c r="K138" s="51"/>
      <c r="L138" s="58"/>
      <c r="M138" s="59"/>
      <c r="N138" s="50"/>
      <c r="O138" s="51"/>
      <c r="P138" s="58"/>
      <c r="Q138" s="59"/>
      <c r="R138" s="50"/>
      <c r="S138" s="51"/>
    </row>
    <row r="139" spans="1:19" ht="15.6" x14ac:dyDescent="0.3">
      <c r="A139" s="19">
        <v>1912</v>
      </c>
      <c r="B139" s="49"/>
      <c r="C139" s="50"/>
      <c r="D139" s="50"/>
      <c r="E139" s="50"/>
      <c r="F139" s="50"/>
      <c r="G139" s="51"/>
      <c r="H139" s="49"/>
      <c r="I139" s="50"/>
      <c r="J139" s="50"/>
      <c r="K139" s="51"/>
      <c r="L139" s="58"/>
      <c r="M139" s="59"/>
      <c r="N139" s="50"/>
      <c r="O139" s="51"/>
      <c r="P139" s="58"/>
      <c r="Q139" s="59"/>
      <c r="R139" s="50"/>
      <c r="S139" s="51"/>
    </row>
    <row r="140" spans="1:19" ht="15.6" x14ac:dyDescent="0.3">
      <c r="A140" s="19">
        <v>1913</v>
      </c>
      <c r="B140" s="49"/>
      <c r="C140" s="50"/>
      <c r="D140" s="50"/>
      <c r="E140" s="50"/>
      <c r="F140" s="50"/>
      <c r="G140" s="51"/>
      <c r="H140" s="49"/>
      <c r="I140" s="50"/>
      <c r="J140" s="50"/>
      <c r="K140" s="51"/>
      <c r="L140" s="58"/>
      <c r="M140" s="59"/>
      <c r="N140" s="50"/>
      <c r="O140" s="51"/>
      <c r="P140" s="58"/>
      <c r="Q140" s="59"/>
      <c r="R140" s="50"/>
      <c r="S140" s="51"/>
    </row>
    <row r="141" spans="1:19" ht="15.6" x14ac:dyDescent="0.3">
      <c r="A141" s="19">
        <v>1914</v>
      </c>
      <c r="B141" s="49"/>
      <c r="C141" s="50"/>
      <c r="D141" s="50"/>
      <c r="E141" s="50"/>
      <c r="F141" s="50"/>
      <c r="G141" s="51"/>
      <c r="H141" s="49"/>
      <c r="I141" s="50"/>
      <c r="J141" s="50"/>
      <c r="K141" s="51"/>
      <c r="L141" s="58"/>
      <c r="M141" s="59"/>
      <c r="N141" s="50"/>
      <c r="O141" s="51"/>
      <c r="P141" s="58"/>
      <c r="Q141" s="59"/>
      <c r="R141" s="50"/>
      <c r="S141" s="51"/>
    </row>
    <row r="142" spans="1:19" ht="15.6" x14ac:dyDescent="0.3">
      <c r="A142" s="19">
        <v>1915</v>
      </c>
      <c r="B142" s="49">
        <v>0.84178264439099992</v>
      </c>
      <c r="C142" s="50">
        <v>0.53514544665800001</v>
      </c>
      <c r="D142" s="50">
        <v>0.14166560769100001</v>
      </c>
      <c r="E142" s="50">
        <v>1.6551718115825002E-2</v>
      </c>
      <c r="F142" s="50">
        <v>0.64674842869607863</v>
      </c>
      <c r="G142" s="51">
        <v>2.5779566751777117E-3</v>
      </c>
      <c r="H142" s="49"/>
      <c r="I142" s="50"/>
      <c r="J142" s="50"/>
      <c r="K142" s="51"/>
      <c r="L142" s="58"/>
      <c r="M142" s="59"/>
      <c r="N142" s="50"/>
      <c r="O142" s="51"/>
      <c r="P142" s="58"/>
      <c r="Q142" s="59"/>
      <c r="R142" s="50"/>
      <c r="S142" s="51"/>
    </row>
    <row r="143" spans="1:19" ht="15.6" x14ac:dyDescent="0.3">
      <c r="A143" s="19">
        <v>1916</v>
      </c>
      <c r="B143" s="49"/>
      <c r="C143" s="50"/>
      <c r="D143" s="50"/>
      <c r="E143" s="50"/>
      <c r="F143" s="50"/>
      <c r="G143" s="51"/>
      <c r="H143" s="49"/>
      <c r="I143" s="50"/>
      <c r="J143" s="50"/>
      <c r="K143" s="51"/>
      <c r="L143" s="58"/>
      <c r="M143" s="59"/>
      <c r="N143" s="50"/>
      <c r="O143" s="51"/>
      <c r="P143" s="58"/>
      <c r="Q143" s="59"/>
      <c r="R143" s="50"/>
      <c r="S143" s="51"/>
    </row>
    <row r="144" spans="1:19" ht="15.6" x14ac:dyDescent="0.3">
      <c r="A144" s="19">
        <v>1917</v>
      </c>
      <c r="B144" s="49"/>
      <c r="C144" s="50"/>
      <c r="D144" s="50"/>
      <c r="E144" s="50"/>
      <c r="F144" s="50"/>
      <c r="G144" s="51"/>
      <c r="H144" s="49"/>
      <c r="I144" s="50"/>
      <c r="J144" s="50"/>
      <c r="K144" s="51"/>
      <c r="L144" s="58"/>
      <c r="M144" s="59"/>
      <c r="N144" s="50"/>
      <c r="O144" s="51"/>
      <c r="P144" s="58"/>
      <c r="Q144" s="59"/>
      <c r="R144" s="50"/>
      <c r="S144" s="51"/>
    </row>
    <row r="145" spans="1:19" ht="15.6" x14ac:dyDescent="0.3">
      <c r="A145" s="19">
        <v>1918</v>
      </c>
      <c r="B145" s="49"/>
      <c r="C145" s="50"/>
      <c r="D145" s="50"/>
      <c r="E145" s="50"/>
      <c r="F145" s="50"/>
      <c r="G145" s="51"/>
      <c r="H145" s="49"/>
      <c r="I145" s="50"/>
      <c r="J145" s="50"/>
      <c r="K145" s="51"/>
      <c r="L145" s="58"/>
      <c r="M145" s="59"/>
      <c r="N145" s="50"/>
      <c r="O145" s="51"/>
      <c r="P145" s="58"/>
      <c r="Q145" s="59"/>
      <c r="R145" s="50"/>
      <c r="S145" s="51"/>
    </row>
    <row r="146" spans="1:19" ht="15.6" x14ac:dyDescent="0.3">
      <c r="A146" s="19">
        <v>1919</v>
      </c>
      <c r="B146" s="49"/>
      <c r="C146" s="50"/>
      <c r="D146" s="50"/>
      <c r="E146" s="50"/>
      <c r="F146" s="50"/>
      <c r="G146" s="51"/>
      <c r="H146" s="49"/>
      <c r="I146" s="50"/>
      <c r="J146" s="50"/>
      <c r="K146" s="51"/>
      <c r="L146" s="58"/>
      <c r="M146" s="59"/>
      <c r="N146" s="50"/>
      <c r="O146" s="51"/>
      <c r="P146" s="58"/>
      <c r="Q146" s="59"/>
      <c r="R146" s="50"/>
      <c r="S146" s="51"/>
    </row>
    <row r="147" spans="1:19" ht="15.6" x14ac:dyDescent="0.3">
      <c r="A147" s="19">
        <v>1920</v>
      </c>
      <c r="B147" s="49">
        <v>0.82399085760120006</v>
      </c>
      <c r="C147" s="50">
        <v>0.50624855160719995</v>
      </c>
      <c r="D147" s="50">
        <v>0.1594828248024</v>
      </c>
      <c r="E147" s="50">
        <v>1.652629375458E-2</v>
      </c>
      <c r="F147" s="50">
        <v>0.61737628244780485</v>
      </c>
      <c r="G147" s="51">
        <v>2.8067511990497139E-3</v>
      </c>
      <c r="H147" s="49">
        <v>0.88377658843975004</v>
      </c>
      <c r="I147" s="50">
        <v>0.60534757614125001</v>
      </c>
      <c r="J147" s="50">
        <v>0.10531065449885946</v>
      </c>
      <c r="K147" s="51">
        <v>1.0912741318017102E-2</v>
      </c>
      <c r="L147" s="49">
        <v>0.8669</v>
      </c>
      <c r="M147" s="50">
        <v>0.53790000000000004</v>
      </c>
      <c r="N147" s="50">
        <v>0.12060262149964417</v>
      </c>
      <c r="O147" s="51">
        <v>1.2497360470916059E-2</v>
      </c>
      <c r="P147" s="49">
        <f>(B147+H147+L147)/3</f>
        <v>0.85822248201364992</v>
      </c>
      <c r="Q147" s="50">
        <f t="shared" ref="Q147" si="14">(C147+I147+M147)/3</f>
        <v>0.5498320425828167</v>
      </c>
      <c r="R147" s="50">
        <f t="shared" ref="R147" si="15">(D147+J147+N147)/3</f>
        <v>0.12846536693363456</v>
      </c>
      <c r="S147" s="51">
        <f t="shared" ref="S147" si="16">(E147+K147+O147)/3</f>
        <v>1.3312131847837722E-2</v>
      </c>
    </row>
    <row r="148" spans="1:19" ht="15.6" x14ac:dyDescent="0.3">
      <c r="A148" s="19">
        <v>1921</v>
      </c>
      <c r="B148" s="49"/>
      <c r="C148" s="50"/>
      <c r="D148" s="50"/>
      <c r="E148" s="50"/>
      <c r="F148" s="50"/>
      <c r="G148" s="51"/>
      <c r="H148" s="49"/>
      <c r="I148" s="50"/>
      <c r="J148" s="50"/>
      <c r="K148" s="51"/>
      <c r="L148" s="58"/>
      <c r="M148" s="59"/>
      <c r="N148" s="50"/>
      <c r="O148" s="51"/>
      <c r="P148" s="58"/>
      <c r="Q148" s="59"/>
      <c r="R148" s="50"/>
      <c r="S148" s="51"/>
    </row>
    <row r="149" spans="1:19" ht="15.6" x14ac:dyDescent="0.3">
      <c r="A149" s="19">
        <v>1922</v>
      </c>
      <c r="B149" s="49"/>
      <c r="C149" s="50"/>
      <c r="D149" s="50"/>
      <c r="E149" s="50"/>
      <c r="F149" s="50"/>
      <c r="G149" s="51"/>
      <c r="H149" s="49"/>
      <c r="I149" s="50"/>
      <c r="J149" s="50"/>
      <c r="K149" s="51"/>
      <c r="L149" s="58"/>
      <c r="M149" s="59"/>
      <c r="N149" s="50"/>
      <c r="O149" s="51"/>
      <c r="P149" s="58"/>
      <c r="Q149" s="59"/>
      <c r="R149" s="50"/>
      <c r="S149" s="51"/>
    </row>
    <row r="150" spans="1:19" ht="15.6" x14ac:dyDescent="0.3">
      <c r="A150" s="19">
        <v>1923</v>
      </c>
      <c r="B150" s="49"/>
      <c r="C150" s="50"/>
      <c r="D150" s="50"/>
      <c r="E150" s="50"/>
      <c r="F150" s="50"/>
      <c r="G150" s="51"/>
      <c r="H150" s="49"/>
      <c r="I150" s="50"/>
      <c r="J150" s="50"/>
      <c r="K150" s="51"/>
      <c r="L150" s="58"/>
      <c r="M150" s="59"/>
      <c r="N150" s="50"/>
      <c r="O150" s="51"/>
      <c r="P150" s="58"/>
      <c r="Q150" s="59"/>
      <c r="R150" s="50"/>
      <c r="S150" s="51"/>
    </row>
    <row r="151" spans="1:19" ht="15.6" x14ac:dyDescent="0.3">
      <c r="A151" s="19">
        <v>1924</v>
      </c>
      <c r="B151" s="49"/>
      <c r="C151" s="50"/>
      <c r="D151" s="50"/>
      <c r="E151" s="50"/>
      <c r="F151" s="50"/>
      <c r="G151" s="51"/>
      <c r="H151" s="49"/>
      <c r="I151" s="50"/>
      <c r="J151" s="50"/>
      <c r="K151" s="51"/>
      <c r="L151" s="58"/>
      <c r="M151" s="59"/>
      <c r="N151" s="50"/>
      <c r="O151" s="51"/>
      <c r="P151" s="58"/>
      <c r="Q151" s="59"/>
      <c r="R151" s="50"/>
      <c r="S151" s="51"/>
    </row>
    <row r="152" spans="1:19" ht="15.6" x14ac:dyDescent="0.3">
      <c r="A152" s="19">
        <v>1925</v>
      </c>
      <c r="B152" s="49">
        <v>0.79603471755980004</v>
      </c>
      <c r="C152" s="50">
        <v>0.46591015458100005</v>
      </c>
      <c r="D152" s="50">
        <v>0.18174611330019999</v>
      </c>
      <c r="E152" s="50">
        <v>2.2219145298000002E-2</v>
      </c>
      <c r="F152" s="50"/>
      <c r="G152" s="51"/>
      <c r="H152" s="49">
        <v>0.87923791503899995</v>
      </c>
      <c r="I152" s="50">
        <v>0.59195346069319998</v>
      </c>
      <c r="J152" s="50">
        <v>0.10760674225097686</v>
      </c>
      <c r="K152" s="51">
        <v>1.3155328593848171E-2</v>
      </c>
      <c r="L152" s="49">
        <v>0.85119999999999996</v>
      </c>
      <c r="M152" s="50">
        <v>0.48280000000000001</v>
      </c>
      <c r="N152" s="50">
        <v>0.1339995887785905</v>
      </c>
      <c r="O152" s="51">
        <v>1.4800402206590253E-2</v>
      </c>
      <c r="P152" s="49">
        <f>(B152+H152+L152)/3</f>
        <v>0.84215754419959998</v>
      </c>
      <c r="Q152" s="50">
        <f t="shared" ref="Q152" si="17">(C152+I152+M152)/3</f>
        <v>0.51355453842473331</v>
      </c>
      <c r="R152" s="50">
        <f t="shared" ref="R152" si="18">(D152+J152+N152)/3</f>
        <v>0.14111748144325578</v>
      </c>
      <c r="S152" s="51">
        <f t="shared" ref="S152" si="19">(E152+K152+O152)/3</f>
        <v>1.6724958699479476E-2</v>
      </c>
    </row>
    <row r="153" spans="1:19" ht="15.6" x14ac:dyDescent="0.3">
      <c r="A153" s="19">
        <v>1926</v>
      </c>
      <c r="B153" s="49"/>
      <c r="C153" s="50"/>
      <c r="D153" s="50"/>
      <c r="E153" s="50"/>
      <c r="F153" s="50"/>
      <c r="G153" s="51"/>
      <c r="H153" s="49"/>
      <c r="I153" s="50"/>
      <c r="J153" s="50"/>
      <c r="K153" s="51"/>
      <c r="L153" s="58"/>
      <c r="M153" s="59"/>
      <c r="N153" s="50"/>
      <c r="O153" s="51"/>
      <c r="P153" s="58"/>
      <c r="Q153" s="59"/>
      <c r="R153" s="50"/>
      <c r="S153" s="51"/>
    </row>
    <row r="154" spans="1:19" ht="15.6" x14ac:dyDescent="0.3">
      <c r="A154" s="19">
        <v>1927</v>
      </c>
      <c r="B154" s="49"/>
      <c r="C154" s="50"/>
      <c r="D154" s="50"/>
      <c r="E154" s="50"/>
      <c r="F154" s="50"/>
      <c r="G154" s="51"/>
      <c r="H154" s="49"/>
      <c r="I154" s="50"/>
      <c r="J154" s="50"/>
      <c r="K154" s="51"/>
      <c r="L154" s="58"/>
      <c r="M154" s="59"/>
      <c r="N154" s="50"/>
      <c r="O154" s="51"/>
      <c r="P154" s="58"/>
      <c r="Q154" s="59"/>
      <c r="R154" s="50"/>
      <c r="S154" s="51"/>
    </row>
    <row r="155" spans="1:19" ht="15.6" x14ac:dyDescent="0.3">
      <c r="A155" s="19">
        <v>1928</v>
      </c>
      <c r="B155" s="49"/>
      <c r="C155" s="50"/>
      <c r="D155" s="50"/>
      <c r="E155" s="50"/>
      <c r="F155" s="50"/>
      <c r="G155" s="51"/>
      <c r="H155" s="49"/>
      <c r="I155" s="50"/>
      <c r="J155" s="50"/>
      <c r="K155" s="51"/>
      <c r="L155" s="58"/>
      <c r="M155" s="59"/>
      <c r="N155" s="50"/>
      <c r="O155" s="51"/>
      <c r="P155" s="58"/>
      <c r="Q155" s="59"/>
      <c r="R155" s="50"/>
      <c r="S155" s="51"/>
    </row>
    <row r="156" spans="1:19" ht="15.6" x14ac:dyDescent="0.3">
      <c r="A156" s="19">
        <v>1929</v>
      </c>
      <c r="B156" s="49"/>
      <c r="C156" s="50"/>
      <c r="D156" s="50"/>
      <c r="E156" s="50"/>
      <c r="F156" s="50"/>
      <c r="G156" s="51"/>
      <c r="H156" s="49"/>
      <c r="I156" s="50"/>
      <c r="J156" s="50"/>
      <c r="K156" s="51"/>
      <c r="L156" s="58"/>
      <c r="M156" s="59"/>
      <c r="N156" s="50"/>
      <c r="O156" s="51"/>
      <c r="P156" s="58"/>
      <c r="Q156" s="59"/>
      <c r="R156" s="50"/>
      <c r="S156" s="51"/>
    </row>
    <row r="157" spans="1:19" ht="15.6" x14ac:dyDescent="0.3">
      <c r="A157" s="19">
        <v>1930</v>
      </c>
      <c r="B157" s="49">
        <v>0.79303523898100003</v>
      </c>
      <c r="C157" s="50">
        <v>0.47451822459674997</v>
      </c>
      <c r="D157" s="50">
        <v>0.1854461580515</v>
      </c>
      <c r="E157" s="50">
        <v>2.1518602967249997E-2</v>
      </c>
      <c r="F157" s="50">
        <v>0.54859912885868989</v>
      </c>
      <c r="G157" s="51">
        <v>8.4849724192747941E-3</v>
      </c>
      <c r="H157" s="49">
        <v>0.86286625671400008</v>
      </c>
      <c r="I157" s="50">
        <v>0.55429869079580008</v>
      </c>
      <c r="J157" s="50">
        <v>0.12287563209504412</v>
      </c>
      <c r="K157" s="51">
        <v>1.4258111190790172E-2</v>
      </c>
      <c r="L157" s="49">
        <v>0.83550000000000002</v>
      </c>
      <c r="M157" s="50">
        <v>0.42770000000000002</v>
      </c>
      <c r="N157" s="50">
        <v>0.14739655605753685</v>
      </c>
      <c r="O157" s="51">
        <v>1.7103443942264446E-2</v>
      </c>
      <c r="P157" s="49">
        <f>(B157+H157+L157)/3</f>
        <v>0.83046716523166675</v>
      </c>
      <c r="Q157" s="50">
        <f t="shared" ref="Q157" si="20">(C157+I157+M157)/3</f>
        <v>0.48550563846418338</v>
      </c>
      <c r="R157" s="50">
        <f t="shared" ref="R157" si="21">(D157+J157+N157)/3</f>
        <v>0.15190611540136034</v>
      </c>
      <c r="S157" s="51">
        <f t="shared" ref="S157" si="22">(E157+K157+O157)/3</f>
        <v>1.7626719366768202E-2</v>
      </c>
    </row>
    <row r="158" spans="1:19" ht="15.6" x14ac:dyDescent="0.3">
      <c r="A158" s="19">
        <v>1931</v>
      </c>
      <c r="B158" s="49"/>
      <c r="C158" s="50"/>
      <c r="D158" s="50"/>
      <c r="E158" s="50"/>
      <c r="F158" s="50"/>
      <c r="G158" s="51"/>
      <c r="H158" s="49"/>
      <c r="I158" s="50"/>
      <c r="J158" s="50"/>
      <c r="K158" s="51"/>
      <c r="L158" s="58"/>
      <c r="M158" s="59"/>
      <c r="N158" s="50"/>
      <c r="O158" s="51"/>
      <c r="P158" s="58"/>
      <c r="Q158" s="59"/>
      <c r="R158" s="50"/>
      <c r="S158" s="51"/>
    </row>
    <row r="159" spans="1:19" ht="15.6" x14ac:dyDescent="0.3">
      <c r="A159" s="19">
        <v>1932</v>
      </c>
      <c r="B159" s="49"/>
      <c r="C159" s="50"/>
      <c r="D159" s="50"/>
      <c r="E159" s="50"/>
      <c r="F159" s="50"/>
      <c r="G159" s="51"/>
      <c r="H159" s="49"/>
      <c r="I159" s="50"/>
      <c r="J159" s="50"/>
      <c r="K159" s="51"/>
      <c r="L159" s="58"/>
      <c r="M159" s="59"/>
      <c r="N159" s="50"/>
      <c r="O159" s="51"/>
      <c r="P159" s="58"/>
      <c r="Q159" s="59"/>
      <c r="R159" s="50"/>
      <c r="S159" s="51"/>
    </row>
    <row r="160" spans="1:19" ht="15.6" x14ac:dyDescent="0.3">
      <c r="A160" s="19">
        <v>1933</v>
      </c>
      <c r="B160" s="49"/>
      <c r="C160" s="50"/>
      <c r="D160" s="50"/>
      <c r="E160" s="50"/>
      <c r="F160" s="50"/>
      <c r="G160" s="51"/>
      <c r="H160" s="49"/>
      <c r="I160" s="50"/>
      <c r="J160" s="50"/>
      <c r="K160" s="51"/>
      <c r="L160" s="58"/>
      <c r="M160" s="59"/>
      <c r="N160" s="50"/>
      <c r="O160" s="51"/>
      <c r="P160" s="58"/>
      <c r="Q160" s="59"/>
      <c r="R160" s="50"/>
      <c r="S160" s="51"/>
    </row>
    <row r="161" spans="1:19" ht="15.6" x14ac:dyDescent="0.3">
      <c r="A161" s="19">
        <v>1934</v>
      </c>
      <c r="B161" s="49"/>
      <c r="C161" s="50"/>
      <c r="D161" s="50"/>
      <c r="E161" s="50"/>
      <c r="F161" s="50"/>
      <c r="G161" s="51"/>
      <c r="H161" s="49"/>
      <c r="I161" s="50"/>
      <c r="J161" s="50"/>
      <c r="K161" s="51"/>
      <c r="L161" s="58"/>
      <c r="M161" s="59"/>
      <c r="N161" s="50"/>
      <c r="O161" s="51"/>
      <c r="P161" s="58"/>
      <c r="Q161" s="59"/>
      <c r="R161" s="50"/>
      <c r="S161" s="51"/>
    </row>
    <row r="162" spans="1:19" ht="15.6" x14ac:dyDescent="0.3">
      <c r="A162" s="19">
        <v>1935</v>
      </c>
      <c r="B162" s="49">
        <v>0.77101862430549994</v>
      </c>
      <c r="C162" s="50">
        <v>0.43560562282824999</v>
      </c>
      <c r="D162" s="50">
        <v>0.20464375615124999</v>
      </c>
      <c r="E162" s="50">
        <v>2.4337619543075003E-2</v>
      </c>
      <c r="F162" s="50"/>
      <c r="G162" s="51"/>
      <c r="H162" s="49">
        <v>0.85805972290039989</v>
      </c>
      <c r="I162" s="50">
        <v>0.54055686187759999</v>
      </c>
      <c r="J162" s="50">
        <v>0.12685394769208344</v>
      </c>
      <c r="K162" s="51">
        <v>1.5086329407408146E-2</v>
      </c>
      <c r="L162" s="49">
        <v>0.83360000000000001</v>
      </c>
      <c r="M162" s="50">
        <v>0.40229999999999999</v>
      </c>
      <c r="N162" s="50">
        <v>0.14776529505720748</v>
      </c>
      <c r="O162" s="51">
        <v>1.8634704942634809E-2</v>
      </c>
      <c r="P162" s="49">
        <f>(B162+H162+L162)/3</f>
        <v>0.82089278240196661</v>
      </c>
      <c r="Q162" s="50">
        <f t="shared" ref="Q162" si="23">(C162+I162+M162)/3</f>
        <v>0.45948749490195001</v>
      </c>
      <c r="R162" s="50">
        <f t="shared" ref="R162" si="24">(D162+J162+N162)/3</f>
        <v>0.15975433296684696</v>
      </c>
      <c r="S162" s="51">
        <f t="shared" ref="S162" si="25">(E162+K162+O162)/3</f>
        <v>1.9352884631039319E-2</v>
      </c>
    </row>
    <row r="163" spans="1:19" ht="15.6" x14ac:dyDescent="0.3">
      <c r="A163" s="19">
        <v>1936</v>
      </c>
      <c r="B163" s="49"/>
      <c r="C163" s="50"/>
      <c r="D163" s="50"/>
      <c r="E163" s="50"/>
      <c r="F163" s="50"/>
      <c r="G163" s="51"/>
      <c r="H163" s="49"/>
      <c r="I163" s="50"/>
      <c r="J163" s="50"/>
      <c r="K163" s="51"/>
      <c r="L163" s="58"/>
      <c r="M163" s="59"/>
      <c r="N163" s="50"/>
      <c r="O163" s="51"/>
      <c r="P163" s="58"/>
      <c r="Q163" s="59"/>
      <c r="R163" s="50"/>
      <c r="S163" s="51"/>
    </row>
    <row r="164" spans="1:19" ht="15.6" x14ac:dyDescent="0.3">
      <c r="A164" s="19">
        <v>1937</v>
      </c>
      <c r="B164" s="49"/>
      <c r="C164" s="50"/>
      <c r="D164" s="50"/>
      <c r="E164" s="50"/>
      <c r="F164" s="50"/>
      <c r="G164" s="51"/>
      <c r="H164" s="49"/>
      <c r="I164" s="50"/>
      <c r="J164" s="50"/>
      <c r="K164" s="51"/>
      <c r="L164" s="58"/>
      <c r="M164" s="59"/>
      <c r="N164" s="50"/>
      <c r="O164" s="51"/>
      <c r="P164" s="58"/>
      <c r="Q164" s="59"/>
      <c r="R164" s="50"/>
      <c r="S164" s="51"/>
    </row>
    <row r="165" spans="1:19" ht="15.6" x14ac:dyDescent="0.3">
      <c r="A165" s="19">
        <v>1938</v>
      </c>
      <c r="B165" s="49"/>
      <c r="C165" s="50"/>
      <c r="D165" s="50"/>
      <c r="E165" s="50"/>
      <c r="F165" s="50"/>
      <c r="G165" s="51"/>
      <c r="H165" s="49"/>
      <c r="I165" s="50"/>
      <c r="J165" s="50"/>
      <c r="K165" s="51"/>
      <c r="L165" s="58"/>
      <c r="M165" s="59"/>
      <c r="N165" s="50"/>
      <c r="O165" s="51"/>
      <c r="P165" s="58"/>
      <c r="Q165" s="59"/>
      <c r="R165" s="50"/>
      <c r="S165" s="51"/>
    </row>
    <row r="166" spans="1:19" ht="15.6" x14ac:dyDescent="0.3">
      <c r="A166" s="19">
        <v>1939</v>
      </c>
      <c r="B166" s="49"/>
      <c r="C166" s="50"/>
      <c r="D166" s="50"/>
      <c r="E166" s="50"/>
      <c r="F166" s="50"/>
      <c r="G166" s="51"/>
      <c r="H166" s="49"/>
      <c r="I166" s="50"/>
      <c r="J166" s="50"/>
      <c r="K166" s="51"/>
      <c r="L166" s="49"/>
      <c r="M166" s="50"/>
      <c r="N166" s="50"/>
      <c r="O166" s="51"/>
      <c r="P166" s="49"/>
      <c r="Q166" s="50"/>
      <c r="R166" s="50"/>
      <c r="S166" s="51"/>
    </row>
    <row r="167" spans="1:19" ht="15.6" x14ac:dyDescent="0.3">
      <c r="A167" s="19">
        <v>1940</v>
      </c>
      <c r="B167" s="49">
        <v>0.74058663845060002</v>
      </c>
      <c r="C167" s="50">
        <v>0.37112493515</v>
      </c>
      <c r="D167" s="50">
        <v>0.22833005189880001</v>
      </c>
      <c r="E167" s="50">
        <v>3.1083309650420006E-2</v>
      </c>
      <c r="F167" s="50">
        <v>0.5357285565250689</v>
      </c>
      <c r="G167" s="51">
        <v>1.2947472154617662E-2</v>
      </c>
      <c r="H167" s="49">
        <v>0.83992280960075005</v>
      </c>
      <c r="I167" s="50">
        <v>0.51522109985374998</v>
      </c>
      <c r="J167" s="50">
        <v>0.14089649420280359</v>
      </c>
      <c r="K167" s="51">
        <v>1.9180696196335285E-2</v>
      </c>
      <c r="L167" s="49">
        <v>0.83169999999999999</v>
      </c>
      <c r="M167" s="50">
        <v>0.37690000000000001</v>
      </c>
      <c r="N167" s="50">
        <v>0.14813403405687808</v>
      </c>
      <c r="O167" s="51">
        <v>2.0165965943005171E-2</v>
      </c>
      <c r="P167" s="49">
        <f>(B167+H167+L167)/3</f>
        <v>0.80406981601711669</v>
      </c>
      <c r="Q167" s="50">
        <f t="shared" ref="Q167" si="26">(C167+I167+M167)/3</f>
        <v>0.42108201166791664</v>
      </c>
      <c r="R167" s="50">
        <f t="shared" ref="R167" si="27">(D167+J167+N167)/3</f>
        <v>0.1724535267194939</v>
      </c>
      <c r="S167" s="51">
        <f t="shared" ref="S167" si="28">(E167+K167+O167)/3</f>
        <v>2.3476657263253486E-2</v>
      </c>
    </row>
    <row r="168" spans="1:19" ht="15.6" x14ac:dyDescent="0.3">
      <c r="A168" s="19">
        <v>1941</v>
      </c>
      <c r="B168" s="49"/>
      <c r="C168" s="50"/>
      <c r="D168" s="50"/>
      <c r="E168" s="50"/>
      <c r="F168" s="50"/>
      <c r="G168" s="51"/>
      <c r="H168" s="49"/>
      <c r="I168" s="50"/>
      <c r="J168" s="50"/>
      <c r="K168" s="51"/>
      <c r="L168" s="58"/>
      <c r="M168" s="59"/>
      <c r="N168" s="50"/>
      <c r="O168" s="51"/>
      <c r="P168" s="58"/>
      <c r="Q168" s="59"/>
      <c r="R168" s="50"/>
      <c r="S168" s="51"/>
    </row>
    <row r="169" spans="1:19" ht="15.6" x14ac:dyDescent="0.3">
      <c r="A169" s="19">
        <v>1942</v>
      </c>
      <c r="B169" s="49"/>
      <c r="C169" s="50"/>
      <c r="D169" s="50"/>
      <c r="E169" s="50"/>
      <c r="F169" s="50"/>
      <c r="G169" s="51"/>
      <c r="H169" s="49"/>
      <c r="I169" s="50"/>
      <c r="J169" s="50"/>
      <c r="K169" s="51"/>
      <c r="L169" s="58"/>
      <c r="M169" s="59"/>
      <c r="N169" s="50"/>
      <c r="O169" s="51"/>
      <c r="P169" s="58"/>
      <c r="Q169" s="59"/>
      <c r="R169" s="50"/>
      <c r="S169" s="51"/>
    </row>
    <row r="170" spans="1:19" ht="15.6" x14ac:dyDescent="0.3">
      <c r="A170" s="19">
        <v>1943</v>
      </c>
      <c r="B170" s="49"/>
      <c r="C170" s="50"/>
      <c r="D170" s="50"/>
      <c r="E170" s="50"/>
      <c r="F170" s="50"/>
      <c r="G170" s="51"/>
      <c r="H170" s="49"/>
      <c r="I170" s="50"/>
      <c r="J170" s="50"/>
      <c r="K170" s="51"/>
      <c r="L170" s="58"/>
      <c r="M170" s="59"/>
      <c r="N170" s="50"/>
      <c r="O170" s="51"/>
      <c r="P170" s="58"/>
      <c r="Q170" s="59"/>
      <c r="R170" s="50"/>
      <c r="S170" s="51"/>
    </row>
    <row r="171" spans="1:19" ht="15.6" x14ac:dyDescent="0.3">
      <c r="A171" s="19">
        <v>1944</v>
      </c>
      <c r="B171" s="49"/>
      <c r="C171" s="50"/>
      <c r="D171" s="50"/>
      <c r="E171" s="50"/>
      <c r="F171" s="50"/>
      <c r="G171" s="51"/>
      <c r="H171" s="49"/>
      <c r="I171" s="50"/>
      <c r="J171" s="50"/>
      <c r="K171" s="51"/>
      <c r="L171" s="58"/>
      <c r="M171" s="59"/>
      <c r="N171" s="50"/>
      <c r="O171" s="51"/>
      <c r="P171" s="58"/>
      <c r="Q171" s="59"/>
      <c r="R171" s="50"/>
      <c r="S171" s="51"/>
    </row>
    <row r="172" spans="1:19" ht="15.6" x14ac:dyDescent="0.3">
      <c r="A172" s="19">
        <v>1945</v>
      </c>
      <c r="B172" s="49">
        <v>0.72910113334659998</v>
      </c>
      <c r="C172" s="50">
        <v>0.344012004137</v>
      </c>
      <c r="D172" s="50">
        <v>0.242435157299</v>
      </c>
      <c r="E172" s="50">
        <v>2.8463685512539999E-2</v>
      </c>
      <c r="F172" s="50"/>
      <c r="G172" s="51"/>
      <c r="H172" s="49">
        <v>0.83244583129899996</v>
      </c>
      <c r="I172" s="50">
        <v>0.45512874603249998</v>
      </c>
      <c r="J172" s="50">
        <v>0.14994902616961647</v>
      </c>
      <c r="K172" s="51">
        <v>1.7605127784909764E-2</v>
      </c>
      <c r="L172" s="49">
        <v>0.80230000000000001</v>
      </c>
      <c r="M172" s="50">
        <v>0.35250000000000004</v>
      </c>
      <c r="N172" s="50">
        <v>0.17503408023145184</v>
      </c>
      <c r="O172" s="51">
        <v>2.2665910369821674E-2</v>
      </c>
      <c r="P172" s="49">
        <f>(B172+H172+L172)/3</f>
        <v>0.78794898821519999</v>
      </c>
      <c r="Q172" s="50">
        <f t="shared" ref="Q172" si="29">(C172+I172+M172)/3</f>
        <v>0.38388025005650001</v>
      </c>
      <c r="R172" s="50">
        <f t="shared" ref="R172" si="30">(D172+J172+N172)/3</f>
        <v>0.18913942123335611</v>
      </c>
      <c r="S172" s="51">
        <f t="shared" ref="S172" si="31">(E172+K172+O172)/3</f>
        <v>2.2911574555757142E-2</v>
      </c>
    </row>
    <row r="173" spans="1:19" ht="15.6" x14ac:dyDescent="0.3">
      <c r="A173" s="19">
        <v>1946</v>
      </c>
      <c r="B173" s="49"/>
      <c r="C173" s="50"/>
      <c r="D173" s="50"/>
      <c r="E173" s="50"/>
      <c r="F173" s="50"/>
      <c r="G173" s="51"/>
      <c r="H173" s="49"/>
      <c r="I173" s="50"/>
      <c r="J173" s="50"/>
      <c r="K173" s="51"/>
      <c r="L173" s="58"/>
      <c r="M173" s="59"/>
      <c r="N173" s="50"/>
      <c r="O173" s="51"/>
      <c r="P173" s="58"/>
      <c r="Q173" s="59"/>
      <c r="R173" s="50"/>
      <c r="S173" s="51"/>
    </row>
    <row r="174" spans="1:19" ht="15.6" x14ac:dyDescent="0.3">
      <c r="A174" s="19">
        <v>1947</v>
      </c>
      <c r="B174" s="49"/>
      <c r="C174" s="50"/>
      <c r="D174" s="50"/>
      <c r="E174" s="50"/>
      <c r="F174" s="50"/>
      <c r="G174" s="51"/>
      <c r="H174" s="49"/>
      <c r="I174" s="50"/>
      <c r="J174" s="50"/>
      <c r="K174" s="51"/>
      <c r="L174" s="58"/>
      <c r="M174" s="59"/>
      <c r="N174" s="50"/>
      <c r="O174" s="51"/>
      <c r="P174" s="58"/>
      <c r="Q174" s="59"/>
      <c r="R174" s="50"/>
      <c r="S174" s="51"/>
    </row>
    <row r="175" spans="1:19" ht="15.6" x14ac:dyDescent="0.3">
      <c r="A175" s="19">
        <v>1948</v>
      </c>
      <c r="B175" s="49"/>
      <c r="C175" s="50"/>
      <c r="D175" s="50"/>
      <c r="E175" s="50"/>
      <c r="F175" s="50"/>
      <c r="G175" s="51"/>
      <c r="H175" s="49"/>
      <c r="I175" s="50"/>
      <c r="J175" s="50"/>
      <c r="K175" s="51"/>
      <c r="L175" s="49"/>
      <c r="M175" s="50"/>
      <c r="N175" s="50"/>
      <c r="O175" s="51"/>
      <c r="P175" s="49"/>
      <c r="Q175" s="50"/>
      <c r="R175" s="50"/>
      <c r="S175" s="51"/>
    </row>
    <row r="176" spans="1:19" ht="15.6" x14ac:dyDescent="0.3">
      <c r="A176" s="19">
        <v>1949</v>
      </c>
      <c r="B176" s="49"/>
      <c r="C176" s="50"/>
      <c r="D176" s="50"/>
      <c r="E176" s="50"/>
      <c r="F176" s="50"/>
      <c r="G176" s="51"/>
      <c r="H176" s="49"/>
      <c r="I176" s="50"/>
      <c r="J176" s="50"/>
      <c r="K176" s="51"/>
      <c r="L176" s="49"/>
      <c r="M176" s="50"/>
      <c r="N176" s="50"/>
      <c r="O176" s="51"/>
      <c r="P176" s="49"/>
      <c r="Q176" s="50"/>
      <c r="R176" s="50"/>
      <c r="S176" s="51"/>
    </row>
    <row r="177" spans="1:19" ht="15.6" x14ac:dyDescent="0.3">
      <c r="A177" s="19">
        <v>1950</v>
      </c>
      <c r="B177" s="49">
        <v>0.71195579767219996</v>
      </c>
      <c r="C177" s="50">
        <v>0.32397644519800001</v>
      </c>
      <c r="D177" s="50">
        <v>0.25612485408800001</v>
      </c>
      <c r="E177" s="50">
        <v>3.1919324398040003E-2</v>
      </c>
      <c r="F177" s="50">
        <v>0.3773258598264132</v>
      </c>
      <c r="G177" s="51">
        <v>1.9400362950803725E-2</v>
      </c>
      <c r="H177" s="49">
        <v>0.80119589233400001</v>
      </c>
      <c r="I177" s="50">
        <v>0.42286986541760002</v>
      </c>
      <c r="J177" s="50">
        <v>0.17677381685364676</v>
      </c>
      <c r="K177" s="51">
        <v>2.2030274357101622E-2</v>
      </c>
      <c r="L177" s="49">
        <v>0.77290000000000003</v>
      </c>
      <c r="M177" s="50">
        <v>0.3281</v>
      </c>
      <c r="N177" s="50">
        <v>0.20193412640602562</v>
      </c>
      <c r="O177" s="51">
        <v>2.5165854796638177E-2</v>
      </c>
      <c r="P177" s="49">
        <f>(B177+H177+L177)/3</f>
        <v>0.76201723000206656</v>
      </c>
      <c r="Q177" s="50">
        <f t="shared" ref="Q177" si="32">(C177+I177+M177)/3</f>
        <v>0.35831543687186668</v>
      </c>
      <c r="R177" s="50">
        <f t="shared" ref="R177" si="33">(D177+J177+N177)/3</f>
        <v>0.21161093244922413</v>
      </c>
      <c r="S177" s="51">
        <f t="shared" ref="S177" si="34">(E177+K177+O177)/3</f>
        <v>2.6371817850593268E-2</v>
      </c>
    </row>
    <row r="178" spans="1:19" ht="15.6" x14ac:dyDescent="0.3">
      <c r="A178" s="19">
        <v>1951</v>
      </c>
      <c r="B178" s="49"/>
      <c r="C178" s="50"/>
      <c r="D178" s="50"/>
      <c r="E178" s="50"/>
      <c r="F178" s="50"/>
      <c r="G178" s="51"/>
      <c r="H178" s="49"/>
      <c r="I178" s="50"/>
      <c r="J178" s="50"/>
      <c r="K178" s="51"/>
      <c r="L178" s="58"/>
      <c r="M178" s="59"/>
      <c r="N178" s="50"/>
      <c r="O178" s="51"/>
      <c r="P178" s="58"/>
      <c r="Q178" s="59"/>
      <c r="R178" s="50"/>
      <c r="S178" s="51"/>
    </row>
    <row r="179" spans="1:19" ht="15.6" x14ac:dyDescent="0.3">
      <c r="A179" s="19">
        <v>1952</v>
      </c>
      <c r="B179" s="49"/>
      <c r="C179" s="50"/>
      <c r="D179" s="50"/>
      <c r="E179" s="50"/>
      <c r="F179" s="50"/>
      <c r="G179" s="51"/>
      <c r="H179" s="49"/>
      <c r="I179" s="50"/>
      <c r="J179" s="50"/>
      <c r="K179" s="51"/>
      <c r="L179" s="58"/>
      <c r="M179" s="59"/>
      <c r="N179" s="50"/>
      <c r="O179" s="51"/>
      <c r="P179" s="58"/>
      <c r="Q179" s="59"/>
      <c r="R179" s="50"/>
      <c r="S179" s="51"/>
    </row>
    <row r="180" spans="1:19" ht="15.6" x14ac:dyDescent="0.3">
      <c r="A180" s="19">
        <v>1953</v>
      </c>
      <c r="B180" s="49"/>
      <c r="C180" s="50"/>
      <c r="D180" s="50"/>
      <c r="E180" s="50"/>
      <c r="F180" s="50"/>
      <c r="G180" s="51"/>
      <c r="H180" s="49"/>
      <c r="I180" s="50"/>
      <c r="J180" s="50"/>
      <c r="K180" s="51"/>
      <c r="L180" s="58"/>
      <c r="M180" s="59"/>
      <c r="N180" s="50"/>
      <c r="O180" s="51"/>
      <c r="P180" s="58"/>
      <c r="Q180" s="59"/>
      <c r="R180" s="50"/>
      <c r="S180" s="51"/>
    </row>
    <row r="181" spans="1:19" ht="15.6" x14ac:dyDescent="0.3">
      <c r="A181" s="19">
        <v>1954</v>
      </c>
      <c r="B181" s="49"/>
      <c r="C181" s="50"/>
      <c r="D181" s="50"/>
      <c r="E181" s="50"/>
      <c r="F181" s="50"/>
      <c r="G181" s="51"/>
      <c r="H181" s="49"/>
      <c r="I181" s="50"/>
      <c r="J181" s="50"/>
      <c r="K181" s="51"/>
      <c r="L181" s="58"/>
      <c r="M181" s="59"/>
      <c r="N181" s="50"/>
      <c r="O181" s="51"/>
      <c r="P181" s="58"/>
      <c r="Q181" s="59"/>
      <c r="R181" s="50"/>
      <c r="S181" s="51"/>
    </row>
    <row r="182" spans="1:19" ht="15.6" x14ac:dyDescent="0.3">
      <c r="A182" s="19">
        <v>1955</v>
      </c>
      <c r="B182" s="49">
        <v>0.70969376564039999</v>
      </c>
      <c r="C182" s="50">
        <v>0.31597227454200005</v>
      </c>
      <c r="D182" s="50">
        <v>0.25444536209099999</v>
      </c>
      <c r="E182" s="50">
        <v>3.5860848426819997E-2</v>
      </c>
      <c r="F182" s="50"/>
      <c r="G182" s="51"/>
      <c r="H182" s="49">
        <v>0.75050245666500004</v>
      </c>
      <c r="I182" s="50">
        <v>0.38431089019779996</v>
      </c>
      <c r="J182" s="50">
        <v>0.21867767633282215</v>
      </c>
      <c r="K182" s="51">
        <v>3.0819846511865017E-2</v>
      </c>
      <c r="L182" s="49">
        <v>0.7026</v>
      </c>
      <c r="M182" s="50">
        <v>0.28110000000000002</v>
      </c>
      <c r="N182" s="50">
        <v>0.26006886507852778</v>
      </c>
      <c r="O182" s="51">
        <v>3.7331125522835212E-2</v>
      </c>
      <c r="P182" s="49">
        <f>(B182+H182+L182)/3</f>
        <v>0.72093207410180005</v>
      </c>
      <c r="Q182" s="50">
        <f t="shared" ref="Q182" si="35">(C182+I182+M182)/3</f>
        <v>0.32712772157993336</v>
      </c>
      <c r="R182" s="50">
        <f t="shared" ref="R182" si="36">(D182+J182+N182)/3</f>
        <v>0.24439730116744998</v>
      </c>
      <c r="S182" s="51">
        <f t="shared" ref="S182" si="37">(E182+K182+O182)/3</f>
        <v>3.4670606820506746E-2</v>
      </c>
    </row>
    <row r="183" spans="1:19" ht="15.6" x14ac:dyDescent="0.3">
      <c r="A183" s="19">
        <v>1956</v>
      </c>
      <c r="B183" s="49"/>
      <c r="C183" s="50"/>
      <c r="D183" s="50"/>
      <c r="E183" s="50"/>
      <c r="F183" s="50"/>
      <c r="G183" s="51"/>
      <c r="H183" s="49"/>
      <c r="I183" s="50"/>
      <c r="J183" s="50"/>
      <c r="K183" s="51"/>
      <c r="L183" s="58"/>
      <c r="M183" s="59"/>
      <c r="N183" s="50"/>
      <c r="O183" s="51"/>
      <c r="P183" s="58"/>
      <c r="Q183" s="59"/>
      <c r="R183" s="50"/>
      <c r="S183" s="51"/>
    </row>
    <row r="184" spans="1:19" ht="15.6" x14ac:dyDescent="0.3">
      <c r="A184" s="19">
        <v>1957</v>
      </c>
      <c r="B184" s="49"/>
      <c r="C184" s="50"/>
      <c r="D184" s="50"/>
      <c r="E184" s="50"/>
      <c r="F184" s="50"/>
      <c r="G184" s="51"/>
      <c r="H184" s="49"/>
      <c r="I184" s="50"/>
      <c r="J184" s="50"/>
      <c r="K184" s="51"/>
      <c r="L184" s="49"/>
      <c r="M184" s="50"/>
      <c r="N184" s="50"/>
      <c r="O184" s="51"/>
      <c r="P184" s="49"/>
      <c r="Q184" s="50"/>
      <c r="R184" s="50"/>
      <c r="S184" s="51"/>
    </row>
    <row r="185" spans="1:19" ht="15.6" x14ac:dyDescent="0.3">
      <c r="A185" s="19">
        <v>1958</v>
      </c>
      <c r="B185" s="49"/>
      <c r="C185" s="50"/>
      <c r="D185" s="50"/>
      <c r="E185" s="50"/>
      <c r="F185" s="50"/>
      <c r="G185" s="51"/>
      <c r="H185" s="49"/>
      <c r="I185" s="50"/>
      <c r="J185" s="50"/>
      <c r="K185" s="51"/>
      <c r="L185" s="49"/>
      <c r="M185" s="50"/>
      <c r="N185" s="50"/>
      <c r="O185" s="51"/>
      <c r="P185" s="49"/>
      <c r="Q185" s="50"/>
      <c r="R185" s="50"/>
      <c r="S185" s="51"/>
    </row>
    <row r="186" spans="1:19" ht="15.6" x14ac:dyDescent="0.3">
      <c r="A186" s="19">
        <v>1959</v>
      </c>
      <c r="B186" s="49"/>
      <c r="C186" s="50"/>
      <c r="D186" s="50"/>
      <c r="E186" s="50"/>
      <c r="F186" s="50"/>
      <c r="G186" s="51"/>
      <c r="H186" s="49"/>
      <c r="I186" s="50"/>
      <c r="J186" s="50"/>
      <c r="K186" s="51"/>
      <c r="L186" s="49"/>
      <c r="M186" s="50"/>
      <c r="N186" s="50"/>
      <c r="O186" s="51"/>
      <c r="P186" s="49"/>
      <c r="Q186" s="50"/>
      <c r="R186" s="50"/>
      <c r="S186" s="51"/>
    </row>
    <row r="187" spans="1:19" ht="15.6" x14ac:dyDescent="0.3">
      <c r="A187" s="19">
        <v>1960</v>
      </c>
      <c r="B187" s="49">
        <v>0.70395830273625004</v>
      </c>
      <c r="C187" s="50">
        <v>0.31781964749074998</v>
      </c>
      <c r="D187" s="50">
        <v>0.25619128346449999</v>
      </c>
      <c r="E187" s="50">
        <v>3.9850413799300002E-2</v>
      </c>
      <c r="F187" s="50">
        <v>0.35169384189415276</v>
      </c>
      <c r="G187" s="51">
        <v>2.7871610599928716E-2</v>
      </c>
      <c r="H187" s="49">
        <v>0.70186570739739995</v>
      </c>
      <c r="I187" s="50">
        <v>0.34642906951899999</v>
      </c>
      <c r="J187" s="50">
        <v>0.25800219284174963</v>
      </c>
      <c r="K187" s="51">
        <v>4.0132099760900763E-2</v>
      </c>
      <c r="L187" s="49">
        <v>0.63229999999999997</v>
      </c>
      <c r="M187" s="50">
        <v>0.2341</v>
      </c>
      <c r="N187" s="50">
        <v>0.31820360375102991</v>
      </c>
      <c r="O187" s="51">
        <v>4.9496396249032244E-2</v>
      </c>
      <c r="P187" s="49">
        <f>(B187+H187+L187)/3</f>
        <v>0.67937467004454988</v>
      </c>
      <c r="Q187" s="50">
        <f t="shared" ref="Q187" si="38">(C187+I187+M187)/3</f>
        <v>0.29944957233658331</v>
      </c>
      <c r="R187" s="50">
        <f t="shared" ref="R187" si="39">(D187+J187+N187)/3</f>
        <v>0.27746569335242649</v>
      </c>
      <c r="S187" s="51">
        <f t="shared" ref="S187" si="40">(E187+K187+O187)/3</f>
        <v>4.3159636603077672E-2</v>
      </c>
    </row>
    <row r="188" spans="1:19" ht="15.6" x14ac:dyDescent="0.3">
      <c r="A188" s="19">
        <v>1961</v>
      </c>
      <c r="B188" s="49"/>
      <c r="C188" s="50"/>
      <c r="D188" s="50"/>
      <c r="E188" s="50"/>
      <c r="F188" s="50"/>
      <c r="G188" s="51"/>
      <c r="H188" s="49"/>
      <c r="I188" s="50"/>
      <c r="J188" s="50"/>
      <c r="K188" s="51"/>
      <c r="L188" s="58"/>
      <c r="M188" s="59"/>
      <c r="N188" s="50"/>
      <c r="O188" s="51"/>
      <c r="P188" s="58"/>
      <c r="Q188" s="59"/>
      <c r="R188" s="50"/>
      <c r="S188" s="51"/>
    </row>
    <row r="189" spans="1:19" ht="15.6" x14ac:dyDescent="0.3">
      <c r="A189" s="19">
        <v>1962</v>
      </c>
      <c r="B189" s="49"/>
      <c r="C189" s="50"/>
      <c r="D189" s="50"/>
      <c r="E189" s="50"/>
      <c r="F189" s="50"/>
      <c r="G189" s="51"/>
      <c r="H189" s="49"/>
      <c r="I189" s="50"/>
      <c r="J189" s="50"/>
      <c r="K189" s="51"/>
      <c r="L189" s="58"/>
      <c r="M189" s="59"/>
      <c r="N189" s="50"/>
      <c r="O189" s="51"/>
      <c r="P189" s="58"/>
      <c r="Q189" s="59"/>
      <c r="R189" s="50"/>
      <c r="S189" s="51"/>
    </row>
    <row r="190" spans="1:19" ht="15.6" x14ac:dyDescent="0.3">
      <c r="A190" s="19">
        <v>1963</v>
      </c>
      <c r="B190" s="49"/>
      <c r="C190" s="50"/>
      <c r="D190" s="50"/>
      <c r="E190" s="50"/>
      <c r="F190" s="50"/>
      <c r="G190" s="51"/>
      <c r="H190" s="49"/>
      <c r="I190" s="50"/>
      <c r="J190" s="50"/>
      <c r="K190" s="51"/>
      <c r="L190" s="58"/>
      <c r="M190" s="59"/>
      <c r="N190" s="50"/>
      <c r="O190" s="51"/>
      <c r="P190" s="58"/>
      <c r="Q190" s="59"/>
      <c r="R190" s="50"/>
      <c r="S190" s="51"/>
    </row>
    <row r="191" spans="1:19" ht="15.6" x14ac:dyDescent="0.3">
      <c r="A191" s="19">
        <v>1964</v>
      </c>
      <c r="B191" s="49"/>
      <c r="C191" s="50"/>
      <c r="D191" s="50"/>
      <c r="E191" s="50"/>
      <c r="F191" s="50"/>
      <c r="G191" s="51"/>
      <c r="H191" s="49"/>
      <c r="I191" s="50"/>
      <c r="J191" s="50"/>
      <c r="K191" s="51"/>
      <c r="L191" s="58"/>
      <c r="M191" s="59"/>
      <c r="N191" s="50"/>
      <c r="O191" s="51"/>
      <c r="P191" s="58"/>
      <c r="Q191" s="59"/>
      <c r="R191" s="50"/>
      <c r="S191" s="51"/>
    </row>
    <row r="192" spans="1:19" ht="15.6" x14ac:dyDescent="0.3">
      <c r="A192" s="19">
        <v>1965</v>
      </c>
      <c r="B192" s="49">
        <v>0.67572395290642862</v>
      </c>
      <c r="C192" s="50">
        <v>0.2930777221917143</v>
      </c>
      <c r="D192" s="50">
        <v>0.26740983554300002</v>
      </c>
      <c r="E192" s="50">
        <v>5.6866177490771434E-2</v>
      </c>
      <c r="F192" s="50"/>
      <c r="G192" s="51"/>
      <c r="H192" s="49">
        <v>0.6711437320711251</v>
      </c>
      <c r="I192" s="50">
        <v>0.30683538436875002</v>
      </c>
      <c r="J192" s="50">
        <v>0.27118685241272183</v>
      </c>
      <c r="K192" s="51">
        <v>5.7669380975277157E-2</v>
      </c>
      <c r="L192" s="49">
        <v>0.58965000000000001</v>
      </c>
      <c r="M192" s="50">
        <v>0.20555000000000001</v>
      </c>
      <c r="N192" s="50">
        <v>0.3443844733101139</v>
      </c>
      <c r="O192" s="51">
        <v>6.5965501255957959E-2</v>
      </c>
      <c r="P192" s="49">
        <f>(B192+H192+L192)/3</f>
        <v>0.64550589499251798</v>
      </c>
      <c r="Q192" s="50">
        <f t="shared" ref="Q192" si="41">(C192+I192+M192)/3</f>
        <v>0.26848770218682144</v>
      </c>
      <c r="R192" s="50">
        <f t="shared" ref="R192" si="42">(D192+J192+N192)/3</f>
        <v>0.29432705375527857</v>
      </c>
      <c r="S192" s="51">
        <f t="shared" ref="S192" si="43">(E192+K192+O192)/3</f>
        <v>6.0167019907335521E-2</v>
      </c>
    </row>
    <row r="193" spans="1:19" ht="15.6" x14ac:dyDescent="0.3">
      <c r="A193" s="19">
        <v>1966</v>
      </c>
      <c r="B193" s="49"/>
      <c r="C193" s="50"/>
      <c r="D193" s="50"/>
      <c r="E193" s="50"/>
      <c r="F193" s="50"/>
      <c r="G193" s="51"/>
      <c r="H193" s="49"/>
      <c r="I193" s="50"/>
      <c r="J193" s="50"/>
      <c r="K193" s="51"/>
      <c r="L193" s="49"/>
      <c r="M193" s="50"/>
      <c r="N193" s="50"/>
      <c r="O193" s="51"/>
      <c r="P193" s="49"/>
      <c r="Q193" s="50"/>
      <c r="R193" s="50"/>
      <c r="S193" s="51"/>
    </row>
    <row r="194" spans="1:19" ht="15.6" x14ac:dyDescent="0.3">
      <c r="A194" s="19">
        <v>1967</v>
      </c>
      <c r="B194" s="49"/>
      <c r="C194" s="50"/>
      <c r="D194" s="50"/>
      <c r="E194" s="50"/>
      <c r="F194" s="50"/>
      <c r="G194" s="51"/>
      <c r="H194" s="49"/>
      <c r="I194" s="50"/>
      <c r="J194" s="50"/>
      <c r="K194" s="51"/>
      <c r="L194" s="49"/>
      <c r="M194" s="50"/>
      <c r="N194" s="50"/>
      <c r="O194" s="51"/>
      <c r="P194" s="49"/>
      <c r="Q194" s="50"/>
      <c r="R194" s="50"/>
      <c r="S194" s="51"/>
    </row>
    <row r="195" spans="1:19" ht="15.6" x14ac:dyDescent="0.3">
      <c r="A195" s="19">
        <v>1968</v>
      </c>
      <c r="B195" s="49"/>
      <c r="C195" s="50"/>
      <c r="D195" s="50"/>
      <c r="E195" s="50"/>
      <c r="F195" s="50"/>
      <c r="G195" s="51"/>
      <c r="H195" s="49"/>
      <c r="I195" s="50"/>
      <c r="J195" s="50"/>
      <c r="K195" s="51"/>
      <c r="L195" s="49"/>
      <c r="M195" s="50"/>
      <c r="N195" s="50"/>
      <c r="O195" s="51"/>
      <c r="P195" s="49"/>
      <c r="Q195" s="50"/>
      <c r="R195" s="50"/>
      <c r="S195" s="51"/>
    </row>
    <row r="196" spans="1:19" ht="15.6" x14ac:dyDescent="0.3">
      <c r="A196" s="19">
        <v>1969</v>
      </c>
      <c r="B196" s="49"/>
      <c r="C196" s="50"/>
      <c r="D196" s="50"/>
      <c r="E196" s="50"/>
      <c r="F196" s="50"/>
      <c r="G196" s="51"/>
      <c r="H196" s="49"/>
      <c r="I196" s="50"/>
      <c r="J196" s="50"/>
      <c r="K196" s="51"/>
      <c r="L196" s="49"/>
      <c r="M196" s="50"/>
      <c r="N196" s="50"/>
      <c r="O196" s="51"/>
      <c r="P196" s="49"/>
      <c r="Q196" s="50"/>
      <c r="R196" s="50"/>
      <c r="S196" s="51"/>
    </row>
    <row r="197" spans="1:19" ht="15.6" x14ac:dyDescent="0.3">
      <c r="A197" s="19">
        <v>1970</v>
      </c>
      <c r="B197" s="49">
        <v>0.64613006512316662</v>
      </c>
      <c r="C197" s="50">
        <v>0.26820639520866663</v>
      </c>
      <c r="D197" s="50">
        <v>0.28947446743650002</v>
      </c>
      <c r="E197" s="50">
        <v>6.4395427703849997E-2</v>
      </c>
      <c r="F197" s="50">
        <v>0.31087559444640905</v>
      </c>
      <c r="G197" s="51">
        <v>5.0640678664359964E-2</v>
      </c>
      <c r="H197" s="49">
        <v>0.66264517466250006</v>
      </c>
      <c r="I197" s="50">
        <v>0.29272743860866668</v>
      </c>
      <c r="J197" s="50">
        <v>0.27596469430412596</v>
      </c>
      <c r="K197" s="51">
        <v>6.139009315139228E-2</v>
      </c>
      <c r="L197" s="49">
        <v>0.54700000000000004</v>
      </c>
      <c r="M197" s="50">
        <v>0.17699999999999999</v>
      </c>
      <c r="N197" s="50">
        <v>0.3705653428691979</v>
      </c>
      <c r="O197" s="51">
        <v>8.2434606262883667E-2</v>
      </c>
      <c r="P197" s="49">
        <f>(B197+H197+L197)/3</f>
        <v>0.61859174659522231</v>
      </c>
      <c r="Q197" s="50">
        <f t="shared" ref="Q197" si="44">(C197+I197+M197)/3</f>
        <v>0.24597794460577779</v>
      </c>
      <c r="R197" s="50">
        <f t="shared" ref="R197" si="45">(D197+J197+N197)/3</f>
        <v>0.31200150153660799</v>
      </c>
      <c r="S197" s="51">
        <f t="shared" ref="S197" si="46">(E197+K197+O197)/3</f>
        <v>6.9406709039375306E-2</v>
      </c>
    </row>
    <row r="198" spans="1:19" ht="15.6" x14ac:dyDescent="0.3">
      <c r="A198" s="19">
        <v>1971</v>
      </c>
      <c r="B198" s="49"/>
      <c r="C198" s="50"/>
      <c r="D198" s="50"/>
      <c r="E198" s="50"/>
      <c r="F198" s="50"/>
      <c r="G198" s="51"/>
      <c r="H198" s="49"/>
      <c r="I198" s="50"/>
      <c r="J198" s="50"/>
      <c r="K198" s="51"/>
      <c r="L198" s="58"/>
      <c r="M198" s="59"/>
      <c r="N198" s="50"/>
      <c r="O198" s="51"/>
      <c r="P198" s="58"/>
      <c r="Q198" s="59"/>
      <c r="R198" s="50"/>
      <c r="S198" s="51"/>
    </row>
    <row r="199" spans="1:19" ht="15.6" x14ac:dyDescent="0.3">
      <c r="A199" s="19">
        <v>1972</v>
      </c>
      <c r="B199" s="49"/>
      <c r="C199" s="50"/>
      <c r="D199" s="50"/>
      <c r="E199" s="50"/>
      <c r="F199" s="50"/>
      <c r="G199" s="51"/>
      <c r="H199" s="49"/>
      <c r="I199" s="50"/>
      <c r="J199" s="50"/>
      <c r="K199" s="51"/>
      <c r="L199" s="58"/>
      <c r="M199" s="59"/>
      <c r="N199" s="50"/>
      <c r="O199" s="51"/>
      <c r="P199" s="58"/>
      <c r="Q199" s="59"/>
      <c r="R199" s="50"/>
      <c r="S199" s="51"/>
    </row>
    <row r="200" spans="1:19" ht="15.6" x14ac:dyDescent="0.3">
      <c r="A200" s="19">
        <v>1973</v>
      </c>
      <c r="B200" s="49"/>
      <c r="C200" s="50"/>
      <c r="D200" s="50"/>
      <c r="E200" s="50"/>
      <c r="F200" s="50"/>
      <c r="G200" s="51"/>
      <c r="H200" s="49"/>
      <c r="I200" s="50"/>
      <c r="J200" s="50"/>
      <c r="K200" s="51"/>
      <c r="L200" s="58"/>
      <c r="M200" s="59"/>
      <c r="N200" s="50"/>
      <c r="O200" s="51"/>
      <c r="P200" s="58"/>
      <c r="Q200" s="59"/>
      <c r="R200" s="50"/>
      <c r="S200" s="51"/>
    </row>
    <row r="201" spans="1:19" ht="15.6" x14ac:dyDescent="0.3">
      <c r="A201" s="19">
        <v>1974</v>
      </c>
      <c r="B201" s="49"/>
      <c r="C201" s="50"/>
      <c r="D201" s="50"/>
      <c r="E201" s="50"/>
      <c r="F201" s="50"/>
      <c r="G201" s="51"/>
      <c r="H201" s="49"/>
      <c r="I201" s="50"/>
      <c r="J201" s="50"/>
      <c r="K201" s="51"/>
      <c r="L201" s="58"/>
      <c r="M201" s="59"/>
      <c r="N201" s="50"/>
      <c r="O201" s="51"/>
      <c r="P201" s="58"/>
      <c r="Q201" s="59"/>
      <c r="R201" s="50"/>
      <c r="S201" s="51"/>
    </row>
    <row r="202" spans="1:19" ht="15.6" x14ac:dyDescent="0.3">
      <c r="A202" s="19">
        <v>1975</v>
      </c>
      <c r="B202" s="49">
        <v>0.56684252619750009</v>
      </c>
      <c r="C202" s="50">
        <v>0.19590786844499999</v>
      </c>
      <c r="D202" s="50">
        <v>0.36018880208333331</v>
      </c>
      <c r="E202" s="50">
        <v>7.2968671719233338E-2</v>
      </c>
      <c r="F202" s="50"/>
      <c r="G202" s="51"/>
      <c r="H202" s="49">
        <v>0.62824568430600003</v>
      </c>
      <c r="I202" s="50">
        <v>0.25820984522499996</v>
      </c>
      <c r="J202" s="50">
        <v>0.30912947308438743</v>
      </c>
      <c r="K202" s="51">
        <v>6.2624842609669773E-2</v>
      </c>
      <c r="L202" s="49">
        <v>0.53516000000000008</v>
      </c>
      <c r="M202" s="50">
        <v>0.17099999999999999</v>
      </c>
      <c r="N202" s="50">
        <v>0.38239596915952578</v>
      </c>
      <c r="O202" s="51">
        <v>8.2444005406489621E-2</v>
      </c>
      <c r="P202" s="49">
        <f>(B202+H202+L202)/3</f>
        <v>0.57674940350116677</v>
      </c>
      <c r="Q202" s="50">
        <f t="shared" ref="Q202" si="47">(C202+I202+M202)/3</f>
        <v>0.2083725712233333</v>
      </c>
      <c r="R202" s="50">
        <f t="shared" ref="R202" si="48">(D202+J202+N202)/3</f>
        <v>0.35057141477574882</v>
      </c>
      <c r="S202" s="51">
        <f t="shared" ref="S202" si="49">(E202+K202+O202)/3</f>
        <v>7.2679173245130901E-2</v>
      </c>
    </row>
    <row r="203" spans="1:19" ht="15.6" x14ac:dyDescent="0.3">
      <c r="A203" s="19">
        <v>1976</v>
      </c>
      <c r="B203" s="49"/>
      <c r="C203" s="50"/>
      <c r="D203" s="50"/>
      <c r="E203" s="50"/>
      <c r="F203" s="50"/>
      <c r="G203" s="51"/>
      <c r="H203" s="49"/>
      <c r="I203" s="50"/>
      <c r="J203" s="50"/>
      <c r="K203" s="51"/>
      <c r="L203" s="49"/>
      <c r="M203" s="50"/>
      <c r="N203" s="50"/>
      <c r="O203" s="51"/>
      <c r="P203" s="49"/>
      <c r="Q203" s="50"/>
      <c r="R203" s="50"/>
      <c r="S203" s="51"/>
    </row>
    <row r="204" spans="1:19" ht="15.6" x14ac:dyDescent="0.3">
      <c r="A204" s="19">
        <v>1977</v>
      </c>
      <c r="B204" s="49"/>
      <c r="C204" s="50"/>
      <c r="D204" s="50"/>
      <c r="E204" s="50"/>
      <c r="F204" s="50"/>
      <c r="G204" s="51"/>
      <c r="H204" s="49"/>
      <c r="I204" s="50"/>
      <c r="J204" s="50"/>
      <c r="K204" s="51"/>
      <c r="L204" s="49"/>
      <c r="M204" s="50"/>
      <c r="N204" s="50"/>
      <c r="O204" s="51"/>
      <c r="P204" s="49"/>
      <c r="Q204" s="50"/>
      <c r="R204" s="50"/>
      <c r="S204" s="51"/>
    </row>
    <row r="205" spans="1:19" ht="15.6" x14ac:dyDescent="0.3">
      <c r="A205" s="19">
        <v>1978</v>
      </c>
      <c r="B205" s="49"/>
      <c r="C205" s="50"/>
      <c r="D205" s="50"/>
      <c r="E205" s="50"/>
      <c r="F205" s="50"/>
      <c r="G205" s="51"/>
      <c r="H205" s="49"/>
      <c r="I205" s="50"/>
      <c r="J205" s="50"/>
      <c r="K205" s="51"/>
      <c r="L205" s="49"/>
      <c r="M205" s="50"/>
      <c r="N205" s="50"/>
      <c r="O205" s="51"/>
      <c r="P205" s="49"/>
      <c r="Q205" s="50"/>
      <c r="R205" s="50"/>
      <c r="S205" s="51"/>
    </row>
    <row r="206" spans="1:19" ht="15.6" x14ac:dyDescent="0.3">
      <c r="A206" s="19">
        <v>1979</v>
      </c>
      <c r="B206" s="49"/>
      <c r="C206" s="50"/>
      <c r="D206" s="50"/>
      <c r="E206" s="50"/>
      <c r="F206" s="50"/>
      <c r="G206" s="51"/>
      <c r="H206" s="49"/>
      <c r="I206" s="50"/>
      <c r="J206" s="50"/>
      <c r="K206" s="51"/>
      <c r="L206" s="49"/>
      <c r="M206" s="50"/>
      <c r="N206" s="50"/>
      <c r="O206" s="51"/>
      <c r="P206" s="49"/>
      <c r="Q206" s="50"/>
      <c r="R206" s="50"/>
      <c r="S206" s="51"/>
    </row>
    <row r="207" spans="1:19" ht="15.6" x14ac:dyDescent="0.3">
      <c r="A207" s="19">
        <v>1980</v>
      </c>
      <c r="B207" s="49">
        <v>0.53053785363833328</v>
      </c>
      <c r="C207" s="50">
        <v>0.1784928664565</v>
      </c>
      <c r="D207" s="50">
        <v>0.38825724522266669</v>
      </c>
      <c r="E207" s="50">
        <v>8.120490113895E-2</v>
      </c>
      <c r="F207" s="50">
        <v>0.20283280279147731</v>
      </c>
      <c r="G207" s="51">
        <v>6.8798930401624075E-2</v>
      </c>
      <c r="H207" s="49">
        <v>0.57040172576916659</v>
      </c>
      <c r="I207" s="50">
        <v>0.20711773236583333</v>
      </c>
      <c r="J207" s="50">
        <v>0.35528879974228839</v>
      </c>
      <c r="K207" s="51">
        <v>7.4309474488499214E-2</v>
      </c>
      <c r="L207" s="49">
        <v>0.52332000000000001</v>
      </c>
      <c r="M207" s="50">
        <v>0.16500000000000001</v>
      </c>
      <c r="N207" s="50">
        <v>0.39422659544985361</v>
      </c>
      <c r="O207" s="51">
        <v>8.2453404550095574E-2</v>
      </c>
      <c r="P207" s="49">
        <f>(B207+H207+L207)/3</f>
        <v>0.54141985980249996</v>
      </c>
      <c r="Q207" s="50">
        <f t="shared" ref="Q207" si="50">(C207+I207+M207)/3</f>
        <v>0.18353686627411112</v>
      </c>
      <c r="R207" s="50">
        <f t="shared" ref="R207" si="51">(D207+J207+N207)/3</f>
        <v>0.37925754680493623</v>
      </c>
      <c r="S207" s="51">
        <f t="shared" ref="S207" si="52">(E207+K207+O207)/3</f>
        <v>7.932259339251492E-2</v>
      </c>
    </row>
    <row r="208" spans="1:19" ht="15.6" x14ac:dyDescent="0.3">
      <c r="A208" s="19">
        <v>1981</v>
      </c>
      <c r="B208" s="49"/>
      <c r="C208" s="50"/>
      <c r="D208" s="50"/>
      <c r="E208" s="50"/>
      <c r="F208" s="50"/>
      <c r="G208" s="51"/>
      <c r="H208" s="49"/>
      <c r="I208" s="50"/>
      <c r="J208" s="50"/>
      <c r="K208" s="51"/>
      <c r="L208" s="58"/>
      <c r="M208" s="59"/>
      <c r="N208" s="50"/>
      <c r="O208" s="51"/>
      <c r="P208" s="58"/>
      <c r="Q208" s="59"/>
      <c r="R208" s="50"/>
      <c r="S208" s="51"/>
    </row>
    <row r="209" spans="1:19" ht="15.6" x14ac:dyDescent="0.3">
      <c r="A209" s="19">
        <v>1982</v>
      </c>
      <c r="B209" s="49"/>
      <c r="C209" s="50"/>
      <c r="D209" s="50"/>
      <c r="E209" s="50"/>
      <c r="F209" s="50"/>
      <c r="G209" s="51"/>
      <c r="H209" s="49"/>
      <c r="I209" s="50"/>
      <c r="J209" s="50"/>
      <c r="K209" s="51"/>
      <c r="L209" s="58"/>
      <c r="M209" s="59"/>
      <c r="N209" s="50"/>
      <c r="O209" s="51"/>
      <c r="P209" s="58"/>
      <c r="Q209" s="59"/>
      <c r="R209" s="50"/>
      <c r="S209" s="51"/>
    </row>
    <row r="210" spans="1:19" ht="15.6" x14ac:dyDescent="0.3">
      <c r="A210" s="19">
        <v>1983</v>
      </c>
      <c r="B210" s="49"/>
      <c r="C210" s="50"/>
      <c r="D210" s="50"/>
      <c r="E210" s="50"/>
      <c r="F210" s="50"/>
      <c r="G210" s="51"/>
      <c r="H210" s="49"/>
      <c r="I210" s="50"/>
      <c r="J210" s="50"/>
      <c r="K210" s="51"/>
      <c r="L210" s="58"/>
      <c r="M210" s="59"/>
      <c r="N210" s="50"/>
      <c r="O210" s="51"/>
      <c r="P210" s="58"/>
      <c r="Q210" s="59"/>
      <c r="R210" s="50"/>
      <c r="S210" s="51"/>
    </row>
    <row r="211" spans="1:19" ht="15.6" x14ac:dyDescent="0.3">
      <c r="A211" s="19">
        <v>1984</v>
      </c>
      <c r="B211" s="49"/>
      <c r="C211" s="50"/>
      <c r="D211" s="50"/>
      <c r="E211" s="50"/>
      <c r="F211" s="50"/>
      <c r="G211" s="51"/>
      <c r="H211" s="49"/>
      <c r="I211" s="50"/>
      <c r="J211" s="50"/>
      <c r="K211" s="51"/>
      <c r="L211" s="49"/>
      <c r="M211" s="50"/>
      <c r="N211" s="50"/>
      <c r="O211" s="51"/>
      <c r="P211" s="58"/>
      <c r="Q211" s="59"/>
      <c r="R211" s="50"/>
      <c r="S211" s="51"/>
    </row>
    <row r="212" spans="1:19" ht="15.6" x14ac:dyDescent="0.3">
      <c r="A212" s="19">
        <v>1985</v>
      </c>
      <c r="B212" s="49">
        <v>0.50237474441520003</v>
      </c>
      <c r="C212" s="50">
        <v>0.16343387961380001</v>
      </c>
      <c r="D212" s="50">
        <v>0.40588645935039996</v>
      </c>
      <c r="E212" s="50">
        <v>9.1738796234160008E-2</v>
      </c>
      <c r="F212" s="50"/>
      <c r="G212" s="51"/>
      <c r="H212" s="49">
        <v>0.49046768188480006</v>
      </c>
      <c r="I212" s="50">
        <v>0.1628793697358</v>
      </c>
      <c r="J212" s="50">
        <v>0.41559841708865486</v>
      </c>
      <c r="K212" s="51">
        <v>9.3933901026299366E-2</v>
      </c>
      <c r="L212" s="49">
        <v>0.53395200000000009</v>
      </c>
      <c r="M212" s="50">
        <v>0.16827</v>
      </c>
      <c r="N212" s="50">
        <v>0.38720851917815446</v>
      </c>
      <c r="O212" s="51">
        <v>8.2826480821651116E-2</v>
      </c>
      <c r="P212" s="49">
        <f>(B212+H212+L212)/3</f>
        <v>0.50893147543333339</v>
      </c>
      <c r="Q212" s="50">
        <f t="shared" ref="Q212" si="53">(C212+I212+M212)/3</f>
        <v>0.16486108311653336</v>
      </c>
      <c r="R212" s="50">
        <f t="shared" ref="R212" si="54">(D212+J212+N212)/3</f>
        <v>0.40289779853906976</v>
      </c>
      <c r="S212" s="51">
        <f t="shared" ref="S212" si="55">(E212+K212+O212)/3</f>
        <v>8.9499726027370163E-2</v>
      </c>
    </row>
    <row r="213" spans="1:19" ht="15.6" x14ac:dyDescent="0.3">
      <c r="A213" s="19">
        <v>1986</v>
      </c>
      <c r="B213" s="49"/>
      <c r="C213" s="50"/>
      <c r="D213" s="50"/>
      <c r="E213" s="50"/>
      <c r="F213" s="50"/>
      <c r="G213" s="51"/>
      <c r="H213" s="49"/>
      <c r="I213" s="50"/>
      <c r="J213" s="50"/>
      <c r="K213" s="51"/>
      <c r="L213" s="49"/>
      <c r="M213" s="50"/>
      <c r="N213" s="50"/>
      <c r="O213" s="51"/>
      <c r="P213" s="49"/>
      <c r="Q213" s="50"/>
      <c r="R213" s="50"/>
      <c r="S213" s="51"/>
    </row>
    <row r="214" spans="1:19" ht="15.6" x14ac:dyDescent="0.3">
      <c r="A214" s="19">
        <v>1987</v>
      </c>
      <c r="B214" s="49"/>
      <c r="C214" s="50"/>
      <c r="D214" s="50"/>
      <c r="E214" s="50"/>
      <c r="F214" s="50"/>
      <c r="G214" s="51"/>
      <c r="H214" s="49"/>
      <c r="I214" s="50"/>
      <c r="J214" s="50"/>
      <c r="K214" s="51"/>
      <c r="L214" s="49"/>
      <c r="M214" s="50"/>
      <c r="N214" s="50"/>
      <c r="O214" s="51"/>
      <c r="P214" s="49"/>
      <c r="Q214" s="50"/>
      <c r="R214" s="50"/>
      <c r="S214" s="51"/>
    </row>
    <row r="215" spans="1:19" ht="15.6" x14ac:dyDescent="0.3">
      <c r="A215" s="19">
        <v>1988</v>
      </c>
      <c r="B215" s="49"/>
      <c r="C215" s="50"/>
      <c r="D215" s="50"/>
      <c r="E215" s="50"/>
      <c r="F215" s="50"/>
      <c r="G215" s="51"/>
      <c r="H215" s="49"/>
      <c r="I215" s="50"/>
      <c r="J215" s="50"/>
      <c r="K215" s="51"/>
      <c r="L215" s="49"/>
      <c r="M215" s="50"/>
      <c r="N215" s="50"/>
      <c r="O215" s="51"/>
      <c r="P215" s="49"/>
      <c r="Q215" s="50"/>
      <c r="R215" s="50"/>
      <c r="S215" s="51"/>
    </row>
    <row r="216" spans="1:19" ht="15.6" x14ac:dyDescent="0.3">
      <c r="A216" s="19">
        <v>1989</v>
      </c>
      <c r="B216" s="49"/>
      <c r="C216" s="50"/>
      <c r="D216" s="50"/>
      <c r="E216" s="50"/>
      <c r="F216" s="50"/>
      <c r="G216" s="51"/>
      <c r="H216" s="49"/>
      <c r="I216" s="50"/>
      <c r="J216" s="50"/>
      <c r="K216" s="51"/>
      <c r="L216" s="49"/>
      <c r="M216" s="50"/>
      <c r="N216" s="50"/>
      <c r="O216" s="51"/>
      <c r="P216" s="49"/>
      <c r="Q216" s="50"/>
      <c r="R216" s="50"/>
      <c r="S216" s="51"/>
    </row>
    <row r="217" spans="1:19" ht="15.6" x14ac:dyDescent="0.3">
      <c r="A217" s="19">
        <v>1990</v>
      </c>
      <c r="B217" s="49">
        <v>0.5063542842862</v>
      </c>
      <c r="C217" s="50">
        <v>0.17560249865040001</v>
      </c>
      <c r="D217" s="50">
        <v>0.40501388311379999</v>
      </c>
      <c r="E217" s="50">
        <v>8.8631832599639998E-2</v>
      </c>
      <c r="F217" s="50">
        <v>0.19583320125989312</v>
      </c>
      <c r="G217" s="51">
        <v>7.6456808725692937E-2</v>
      </c>
      <c r="H217" s="49">
        <v>0.47256492614740003</v>
      </c>
      <c r="I217" s="50">
        <v>0.161431158066</v>
      </c>
      <c r="J217" s="50">
        <v>0.43273651639530192</v>
      </c>
      <c r="K217" s="51">
        <v>9.4698557456913329E-2</v>
      </c>
      <c r="L217" s="49">
        <v>0.53661000000000014</v>
      </c>
      <c r="M217" s="50">
        <v>0.18135000000000001</v>
      </c>
      <c r="N217" s="50">
        <v>0.38019044290645526</v>
      </c>
      <c r="O217" s="51">
        <v>8.3199557093206658E-2</v>
      </c>
      <c r="P217" s="49">
        <f>(B217+H217+L217)/3</f>
        <v>0.50517640347786674</v>
      </c>
      <c r="Q217" s="50">
        <f t="shared" ref="Q217" si="56">(C217+I217+M217)/3</f>
        <v>0.1727945522388</v>
      </c>
      <c r="R217" s="50">
        <f t="shared" ref="R217" si="57">(D217+J217+N217)/3</f>
        <v>0.40598028080518572</v>
      </c>
      <c r="S217" s="51">
        <f t="shared" ref="S217" si="58">(E217+K217+O217)/3</f>
        <v>8.8843315716586657E-2</v>
      </c>
    </row>
    <row r="218" spans="1:19" ht="15.6" x14ac:dyDescent="0.3">
      <c r="A218" s="19">
        <v>1991</v>
      </c>
      <c r="B218" s="49"/>
      <c r="C218" s="50"/>
      <c r="D218" s="50"/>
      <c r="E218" s="50"/>
      <c r="F218" s="50"/>
      <c r="G218" s="51"/>
      <c r="H218" s="49"/>
      <c r="I218" s="50"/>
      <c r="J218" s="50"/>
      <c r="K218" s="51"/>
      <c r="L218" s="58"/>
      <c r="M218" s="59"/>
      <c r="N218" s="50"/>
      <c r="O218" s="51"/>
      <c r="P218" s="58"/>
      <c r="Q218" s="59"/>
      <c r="R218" s="50"/>
      <c r="S218" s="51"/>
    </row>
    <row r="219" spans="1:19" ht="15.6" x14ac:dyDescent="0.3">
      <c r="A219" s="19">
        <v>1992</v>
      </c>
      <c r="B219" s="49"/>
      <c r="C219" s="50"/>
      <c r="D219" s="50"/>
      <c r="E219" s="50"/>
      <c r="F219" s="50"/>
      <c r="G219" s="51"/>
      <c r="H219" s="49"/>
      <c r="I219" s="50"/>
      <c r="J219" s="50"/>
      <c r="K219" s="51"/>
      <c r="L219" s="58"/>
      <c r="M219" s="59"/>
      <c r="N219" s="50"/>
      <c r="O219" s="51"/>
      <c r="P219" s="58"/>
      <c r="Q219" s="59"/>
      <c r="R219" s="50"/>
      <c r="S219" s="51"/>
    </row>
    <row r="220" spans="1:19" ht="15.6" x14ac:dyDescent="0.3">
      <c r="A220" s="19">
        <v>1993</v>
      </c>
      <c r="B220" s="49"/>
      <c r="C220" s="50"/>
      <c r="D220" s="50"/>
      <c r="E220" s="50"/>
      <c r="F220" s="50"/>
      <c r="G220" s="51"/>
      <c r="H220" s="49"/>
      <c r="I220" s="50"/>
      <c r="J220" s="50"/>
      <c r="K220" s="51"/>
      <c r="L220" s="49"/>
      <c r="M220" s="50"/>
      <c r="N220" s="50"/>
      <c r="O220" s="51"/>
      <c r="P220" s="58"/>
      <c r="Q220" s="59"/>
      <c r="R220" s="50"/>
      <c r="S220" s="51"/>
    </row>
    <row r="221" spans="1:19" ht="15.6" x14ac:dyDescent="0.3">
      <c r="A221" s="19">
        <v>1994</v>
      </c>
      <c r="B221" s="49"/>
      <c r="C221" s="50"/>
      <c r="D221" s="50"/>
      <c r="E221" s="50"/>
      <c r="F221" s="50"/>
      <c r="G221" s="51"/>
      <c r="H221" s="49"/>
      <c r="I221" s="50"/>
      <c r="J221" s="50"/>
      <c r="K221" s="51"/>
      <c r="L221" s="49"/>
      <c r="M221" s="50"/>
      <c r="N221" s="50"/>
      <c r="O221" s="51"/>
      <c r="P221" s="58"/>
      <c r="Q221" s="59"/>
      <c r="R221" s="50"/>
      <c r="S221" s="51"/>
    </row>
    <row r="222" spans="1:19" ht="15.6" x14ac:dyDescent="0.3">
      <c r="A222" s="19">
        <v>1995</v>
      </c>
      <c r="B222" s="49">
        <v>0.52554925680160003</v>
      </c>
      <c r="C222" s="50">
        <v>0.2127693831918</v>
      </c>
      <c r="D222" s="50">
        <v>0.39764682054520001</v>
      </c>
      <c r="E222" s="50">
        <v>7.6803922653180007E-2</v>
      </c>
      <c r="F222" s="50"/>
      <c r="G222" s="51"/>
      <c r="H222" s="49">
        <v>0.4924874954224</v>
      </c>
      <c r="I222" s="50">
        <v>0.17595480346679998</v>
      </c>
      <c r="J222" s="50">
        <v>0.42535655539656975</v>
      </c>
      <c r="K222" s="51">
        <v>8.2155949181008908E-2</v>
      </c>
      <c r="L222" s="49">
        <v>0.54579300000000008</v>
      </c>
      <c r="M222" s="50">
        <v>0.193075</v>
      </c>
      <c r="N222" s="50">
        <v>0.37694077981036583</v>
      </c>
      <c r="O222" s="51">
        <v>7.726622018953283E-2</v>
      </c>
      <c r="P222" s="49">
        <f>(B222+H222+L222)/3</f>
        <v>0.5212765840746667</v>
      </c>
      <c r="Q222" s="50">
        <f t="shared" ref="Q222" si="59">(C222+I222+M222)/3</f>
        <v>0.19393306221953333</v>
      </c>
      <c r="R222" s="50">
        <f t="shared" ref="R222" si="60">(D222+J222+N222)/3</f>
        <v>0.39998138525071186</v>
      </c>
      <c r="S222" s="51">
        <f t="shared" ref="S222" si="61">(E222+K222+O222)/3</f>
        <v>7.8742030674573915E-2</v>
      </c>
    </row>
    <row r="223" spans="1:19" ht="15.6" x14ac:dyDescent="0.3">
      <c r="A223" s="19">
        <v>1996</v>
      </c>
      <c r="B223" s="49"/>
      <c r="C223" s="50"/>
      <c r="D223" s="50"/>
      <c r="E223" s="50"/>
      <c r="F223" s="50"/>
      <c r="G223" s="51"/>
      <c r="H223" s="49"/>
      <c r="I223" s="50"/>
      <c r="J223" s="50"/>
      <c r="K223" s="51"/>
      <c r="L223" s="49"/>
      <c r="M223" s="50"/>
      <c r="N223" s="50"/>
      <c r="O223" s="51"/>
      <c r="P223" s="49"/>
      <c r="Q223" s="50"/>
      <c r="R223" s="50"/>
      <c r="S223" s="51"/>
    </row>
    <row r="224" spans="1:19" ht="15.6" x14ac:dyDescent="0.3">
      <c r="A224" s="19">
        <v>1997</v>
      </c>
      <c r="B224" s="49"/>
      <c r="C224" s="50"/>
      <c r="D224" s="50"/>
      <c r="E224" s="50"/>
      <c r="F224" s="50"/>
      <c r="G224" s="51"/>
      <c r="H224" s="49"/>
      <c r="I224" s="50"/>
      <c r="J224" s="50"/>
      <c r="K224" s="51"/>
      <c r="L224" s="49"/>
      <c r="M224" s="50"/>
      <c r="N224" s="50"/>
      <c r="O224" s="51"/>
      <c r="P224" s="49"/>
      <c r="Q224" s="50"/>
      <c r="R224" s="50"/>
      <c r="S224" s="51"/>
    </row>
    <row r="225" spans="1:19" ht="15.6" x14ac:dyDescent="0.3">
      <c r="A225" s="19">
        <v>1998</v>
      </c>
      <c r="B225" s="49"/>
      <c r="C225" s="50"/>
      <c r="D225" s="50"/>
      <c r="E225" s="50"/>
      <c r="F225" s="50"/>
      <c r="G225" s="51"/>
      <c r="H225" s="49"/>
      <c r="I225" s="50"/>
      <c r="J225" s="50"/>
      <c r="K225" s="51"/>
      <c r="L225" s="49"/>
      <c r="M225" s="50"/>
      <c r="N225" s="50"/>
      <c r="O225" s="51"/>
      <c r="P225" s="49"/>
      <c r="Q225" s="50"/>
      <c r="R225" s="50"/>
      <c r="S225" s="51"/>
    </row>
    <row r="226" spans="1:19" ht="15.6" x14ac:dyDescent="0.3">
      <c r="A226" s="19">
        <v>1999</v>
      </c>
      <c r="B226" s="49"/>
      <c r="C226" s="50"/>
      <c r="D226" s="50"/>
      <c r="E226" s="50"/>
      <c r="F226" s="50"/>
      <c r="G226" s="51"/>
      <c r="H226" s="49"/>
      <c r="I226" s="50"/>
      <c r="J226" s="50"/>
      <c r="K226" s="51"/>
      <c r="L226" s="49"/>
      <c r="M226" s="50"/>
      <c r="N226" s="50"/>
      <c r="O226" s="51"/>
      <c r="P226" s="49"/>
      <c r="Q226" s="50"/>
      <c r="R226" s="50"/>
      <c r="S226" s="51"/>
    </row>
    <row r="227" spans="1:19" ht="15.6" x14ac:dyDescent="0.3">
      <c r="A227" s="19">
        <v>2000</v>
      </c>
      <c r="B227" s="49">
        <v>0.53979516029359997</v>
      </c>
      <c r="C227" s="50">
        <v>0.24669200479979997</v>
      </c>
      <c r="D227" s="50">
        <v>0.38643862009060004</v>
      </c>
      <c r="E227" s="50">
        <v>7.3766219615940015E-2</v>
      </c>
      <c r="F227" s="50">
        <v>0.27503534152147913</v>
      </c>
      <c r="G227" s="51">
        <v>6.0990753518962944E-2</v>
      </c>
      <c r="H227" s="49">
        <v>0.50617019653320006</v>
      </c>
      <c r="I227" s="50">
        <v>0.18190851974499997</v>
      </c>
      <c r="J227" s="50">
        <v>0.41467383944304154</v>
      </c>
      <c r="K227" s="51">
        <v>7.9155964023908676E-2</v>
      </c>
      <c r="L227" s="49">
        <v>0.55497600000000002</v>
      </c>
      <c r="M227" s="50">
        <v>0.20480000000000001</v>
      </c>
      <c r="N227" s="50">
        <v>0.37369111671427641</v>
      </c>
      <c r="O227" s="51">
        <v>7.1332883285859003E-2</v>
      </c>
      <c r="P227" s="49">
        <f>(B227+H227+L227)/3</f>
        <v>0.53364711894226657</v>
      </c>
      <c r="Q227" s="50">
        <f t="shared" ref="Q227" si="62">(C227+I227+M227)/3</f>
        <v>0.21113350818159995</v>
      </c>
      <c r="R227" s="50">
        <f t="shared" ref="R227" si="63">(D227+J227+N227)/3</f>
        <v>0.39160119208263938</v>
      </c>
      <c r="S227" s="51">
        <f t="shared" ref="S227" si="64">(E227+K227+O227)/3</f>
        <v>7.4751688975235889E-2</v>
      </c>
    </row>
    <row r="228" spans="1:19" ht="15.6" x14ac:dyDescent="0.3">
      <c r="A228" s="19">
        <v>2001</v>
      </c>
      <c r="B228" s="49"/>
      <c r="C228" s="50"/>
      <c r="D228" s="50"/>
      <c r="E228" s="50"/>
      <c r="F228" s="50"/>
      <c r="G228" s="51"/>
      <c r="H228" s="49"/>
      <c r="I228" s="50"/>
      <c r="J228" s="50"/>
      <c r="K228" s="51"/>
      <c r="L228" s="58"/>
      <c r="M228" s="59"/>
      <c r="N228" s="50"/>
      <c r="O228" s="51"/>
      <c r="P228" s="58"/>
      <c r="Q228" s="59"/>
      <c r="R228" s="50"/>
      <c r="S228" s="51"/>
    </row>
    <row r="229" spans="1:19" ht="15.6" x14ac:dyDescent="0.3">
      <c r="A229" s="19">
        <v>2002</v>
      </c>
      <c r="B229" s="49"/>
      <c r="C229" s="50"/>
      <c r="D229" s="50"/>
      <c r="E229" s="50"/>
      <c r="F229" s="50"/>
      <c r="G229" s="51"/>
      <c r="H229" s="49"/>
      <c r="I229" s="50"/>
      <c r="J229" s="50"/>
      <c r="K229" s="51"/>
      <c r="L229" s="49"/>
      <c r="M229" s="50"/>
      <c r="N229" s="50"/>
      <c r="O229" s="51"/>
      <c r="P229" s="58"/>
      <c r="Q229" s="59"/>
      <c r="R229" s="50"/>
      <c r="S229" s="51"/>
    </row>
    <row r="230" spans="1:19" ht="15.6" x14ac:dyDescent="0.3">
      <c r="A230" s="19">
        <v>2003</v>
      </c>
      <c r="B230" s="49"/>
      <c r="C230" s="50"/>
      <c r="D230" s="50"/>
      <c r="E230" s="50"/>
      <c r="F230" s="50"/>
      <c r="G230" s="51"/>
      <c r="H230" s="49"/>
      <c r="I230" s="50"/>
      <c r="J230" s="50"/>
      <c r="K230" s="51"/>
      <c r="L230" s="49"/>
      <c r="M230" s="50"/>
      <c r="N230" s="50"/>
      <c r="O230" s="51"/>
      <c r="P230" s="58"/>
      <c r="Q230" s="59"/>
      <c r="R230" s="50"/>
      <c r="S230" s="51"/>
    </row>
    <row r="231" spans="1:19" ht="15.6" x14ac:dyDescent="0.3">
      <c r="A231" s="19">
        <v>2004</v>
      </c>
      <c r="B231" s="49"/>
      <c r="C231" s="50"/>
      <c r="D231" s="50"/>
      <c r="E231" s="50"/>
      <c r="F231" s="50"/>
      <c r="G231" s="51"/>
      <c r="H231" s="49"/>
      <c r="I231" s="50"/>
      <c r="J231" s="50"/>
      <c r="K231" s="51"/>
      <c r="L231" s="49"/>
      <c r="M231" s="50"/>
      <c r="N231" s="50"/>
      <c r="O231" s="51"/>
      <c r="P231" s="58"/>
      <c r="Q231" s="59"/>
      <c r="R231" s="50"/>
      <c r="S231" s="51"/>
    </row>
    <row r="232" spans="1:19" ht="15.6" x14ac:dyDescent="0.3">
      <c r="A232" s="19">
        <v>2005</v>
      </c>
      <c r="B232" s="49">
        <v>0.53117421865459991</v>
      </c>
      <c r="C232" s="50">
        <v>0.23080096244839998</v>
      </c>
      <c r="D232" s="50">
        <v>0.39530211687100003</v>
      </c>
      <c r="E232" s="50">
        <v>7.3523664474500011E-2</v>
      </c>
      <c r="F232" s="50"/>
      <c r="G232" s="51"/>
      <c r="H232" s="49">
        <v>0.51140579223633331</v>
      </c>
      <c r="I232" s="50">
        <v>0.18476574579866667</v>
      </c>
      <c r="J232" s="50">
        <v>0.41197035723082825</v>
      </c>
      <c r="K232" s="51">
        <v>7.6623850532942628E-2</v>
      </c>
      <c r="L232" s="49">
        <v>0.56554109999999991</v>
      </c>
      <c r="M232" s="50">
        <v>0.20595000000000002</v>
      </c>
      <c r="N232" s="50">
        <v>0.37198548123029623</v>
      </c>
      <c r="O232" s="51">
        <v>6.5492018769809354E-2</v>
      </c>
      <c r="P232" s="49">
        <f>(B232+H232+L232)/3</f>
        <v>0.53604037029697771</v>
      </c>
      <c r="Q232" s="50">
        <f t="shared" ref="Q232" si="65">(C232+I232+M232)/3</f>
        <v>0.20717223608235558</v>
      </c>
      <c r="R232" s="50">
        <f t="shared" ref="R232" si="66">(D232+J232+N232)/3</f>
        <v>0.39308598511070819</v>
      </c>
      <c r="S232" s="51">
        <f t="shared" ref="S232" si="67">(E232+K232+O232)/3</f>
        <v>7.1879844592417322E-2</v>
      </c>
    </row>
    <row r="233" spans="1:19" ht="15.6" x14ac:dyDescent="0.3">
      <c r="A233" s="19">
        <v>2006</v>
      </c>
      <c r="B233" s="49"/>
      <c r="C233" s="50"/>
      <c r="D233" s="50"/>
      <c r="E233" s="50"/>
      <c r="F233" s="50"/>
      <c r="G233" s="51"/>
      <c r="H233" s="49"/>
      <c r="I233" s="50"/>
      <c r="J233" s="50"/>
      <c r="K233" s="51"/>
      <c r="L233" s="49"/>
      <c r="M233" s="50"/>
      <c r="N233" s="50"/>
      <c r="O233" s="51"/>
      <c r="P233" s="49"/>
      <c r="Q233" s="50"/>
      <c r="R233" s="50"/>
      <c r="S233" s="51"/>
    </row>
    <row r="234" spans="1:19" ht="15.6" x14ac:dyDescent="0.3">
      <c r="A234" s="19">
        <v>2007</v>
      </c>
      <c r="B234" s="49"/>
      <c r="C234" s="50"/>
      <c r="D234" s="50"/>
      <c r="E234" s="50"/>
      <c r="F234" s="50"/>
      <c r="G234" s="51"/>
      <c r="H234" s="49"/>
      <c r="I234" s="50"/>
      <c r="J234" s="50"/>
      <c r="K234" s="51"/>
      <c r="L234" s="49"/>
      <c r="M234" s="50"/>
      <c r="N234" s="50"/>
      <c r="O234" s="51"/>
      <c r="P234" s="49"/>
      <c r="Q234" s="50"/>
      <c r="R234" s="50"/>
      <c r="S234" s="51"/>
    </row>
    <row r="235" spans="1:19" ht="15.6" x14ac:dyDescent="0.3">
      <c r="A235" s="19">
        <v>2008</v>
      </c>
      <c r="B235" s="49"/>
      <c r="C235" s="50"/>
      <c r="D235" s="50"/>
      <c r="E235" s="50"/>
      <c r="F235" s="50"/>
      <c r="G235" s="51"/>
      <c r="H235" s="49"/>
      <c r="I235" s="50"/>
      <c r="J235" s="50"/>
      <c r="K235" s="51"/>
      <c r="L235" s="49"/>
      <c r="M235" s="50"/>
      <c r="N235" s="50"/>
      <c r="O235" s="51"/>
      <c r="P235" s="49"/>
      <c r="Q235" s="50"/>
      <c r="R235" s="50"/>
      <c r="S235" s="51"/>
    </row>
    <row r="236" spans="1:19" ht="15.6" x14ac:dyDescent="0.3">
      <c r="A236" s="19">
        <v>2009</v>
      </c>
      <c r="B236" s="49"/>
      <c r="C236" s="50"/>
      <c r="D236" s="50"/>
      <c r="E236" s="50"/>
      <c r="F236" s="50"/>
      <c r="G236" s="51"/>
      <c r="H236" s="49"/>
      <c r="I236" s="50"/>
      <c r="J236" s="50"/>
      <c r="K236" s="51"/>
      <c r="L236" s="49"/>
      <c r="M236" s="50"/>
      <c r="N236" s="50"/>
      <c r="O236" s="51"/>
      <c r="P236" s="49"/>
      <c r="Q236" s="50"/>
      <c r="R236" s="50"/>
      <c r="S236" s="51"/>
    </row>
    <row r="237" spans="1:19" ht="15.6" x14ac:dyDescent="0.3">
      <c r="A237" s="19">
        <v>2010</v>
      </c>
      <c r="B237" s="49">
        <v>0.54551197290419995</v>
      </c>
      <c r="C237" s="50">
        <v>0.22426778376100001</v>
      </c>
      <c r="D237" s="50">
        <v>0.39142968654640004</v>
      </c>
      <c r="E237" s="50">
        <v>6.3058340549480008E-2</v>
      </c>
      <c r="F237" s="50">
        <v>0.25000343107783612</v>
      </c>
      <c r="G237" s="51">
        <v>5.0966320676134477E-2</v>
      </c>
      <c r="H237" s="49">
        <v>0.52964752197249998</v>
      </c>
      <c r="I237" s="50">
        <v>0.20231334686300001</v>
      </c>
      <c r="J237" s="50">
        <v>0.40509301029797845</v>
      </c>
      <c r="K237" s="51">
        <v>6.5259467729604337E-2</v>
      </c>
      <c r="L237" s="49">
        <v>0.57006899999999994</v>
      </c>
      <c r="M237" s="50">
        <v>0.20710000000000001</v>
      </c>
      <c r="N237" s="50">
        <v>0.37027984574631606</v>
      </c>
      <c r="O237" s="51">
        <v>5.9651154253759713E-2</v>
      </c>
      <c r="P237" s="49">
        <f>(B237+H237+L237)/3</f>
        <v>0.54840949829223329</v>
      </c>
      <c r="Q237" s="50">
        <f t="shared" ref="Q237" si="68">(C237+I237+M237)/3</f>
        <v>0.21122704354133334</v>
      </c>
      <c r="R237" s="50">
        <f t="shared" ref="R237" si="69">(D237+J237+N237)/3</f>
        <v>0.38893418086356485</v>
      </c>
      <c r="S237" s="51">
        <f t="shared" ref="S237" si="70">(E237+K237+O237)/3</f>
        <v>6.2656320844281355E-2</v>
      </c>
    </row>
    <row r="238" spans="1:19" ht="15.6" x14ac:dyDescent="0.3">
      <c r="A238" s="19">
        <v>2011</v>
      </c>
      <c r="B238" s="49"/>
      <c r="C238" s="50"/>
      <c r="D238" s="50"/>
      <c r="E238" s="50"/>
      <c r="F238" s="50"/>
      <c r="G238" s="51"/>
      <c r="H238" s="49"/>
      <c r="I238" s="50"/>
      <c r="J238" s="50"/>
      <c r="K238" s="51"/>
      <c r="L238" s="49"/>
      <c r="M238" s="50"/>
      <c r="N238" s="50"/>
      <c r="O238" s="51"/>
      <c r="P238" s="58"/>
      <c r="Q238" s="59"/>
      <c r="R238" s="50"/>
      <c r="S238" s="51"/>
    </row>
    <row r="239" spans="1:19" ht="15.6" x14ac:dyDescent="0.3">
      <c r="A239" s="19">
        <v>2012</v>
      </c>
      <c r="B239" s="49"/>
      <c r="C239" s="50"/>
      <c r="D239" s="50"/>
      <c r="E239" s="50"/>
      <c r="F239" s="50"/>
      <c r="G239" s="51"/>
      <c r="H239" s="49"/>
      <c r="I239" s="50"/>
      <c r="J239" s="50"/>
      <c r="K239" s="51"/>
      <c r="L239" s="49"/>
      <c r="M239" s="50"/>
      <c r="N239" s="50"/>
      <c r="O239" s="51"/>
      <c r="P239" s="58"/>
      <c r="Q239" s="59"/>
      <c r="R239" s="50"/>
      <c r="S239" s="51"/>
    </row>
    <row r="240" spans="1:19" ht="15.6" x14ac:dyDescent="0.3">
      <c r="A240" s="19">
        <v>2013</v>
      </c>
      <c r="B240" s="49"/>
      <c r="C240" s="50"/>
      <c r="D240" s="50"/>
      <c r="E240" s="50"/>
      <c r="F240" s="50"/>
      <c r="G240" s="51"/>
      <c r="H240" s="49"/>
      <c r="I240" s="50"/>
      <c r="J240" s="50"/>
      <c r="K240" s="51"/>
      <c r="L240" s="49"/>
      <c r="M240" s="50"/>
      <c r="N240" s="50"/>
      <c r="O240" s="51"/>
      <c r="P240" s="58"/>
      <c r="Q240" s="59"/>
      <c r="R240" s="50"/>
      <c r="S240" s="51"/>
    </row>
    <row r="241" spans="1:19" ht="15.6" x14ac:dyDescent="0.3">
      <c r="A241" s="19">
        <v>2014</v>
      </c>
      <c r="B241" s="49"/>
      <c r="C241" s="50"/>
      <c r="D241" s="50"/>
      <c r="E241" s="50"/>
      <c r="F241" s="50"/>
      <c r="G241" s="51"/>
      <c r="H241" s="49"/>
      <c r="I241" s="50"/>
      <c r="J241" s="50"/>
      <c r="K241" s="51"/>
      <c r="L241" s="49"/>
      <c r="M241" s="50"/>
      <c r="N241" s="50"/>
      <c r="O241" s="51"/>
      <c r="P241" s="58"/>
      <c r="Q241" s="59"/>
      <c r="R241" s="50"/>
      <c r="S241" s="51"/>
    </row>
    <row r="242" spans="1:19" ht="15.6" x14ac:dyDescent="0.3">
      <c r="A242" s="19">
        <v>2015</v>
      </c>
      <c r="B242" s="49">
        <v>0.55276471376400005</v>
      </c>
      <c r="C242" s="50">
        <v>0.23378859460400001</v>
      </c>
      <c r="D242" s="50">
        <v>0.38378417491900002</v>
      </c>
      <c r="E242" s="50">
        <v>6.3451111316700004E-2</v>
      </c>
      <c r="F242" s="50"/>
      <c r="G242" s="51"/>
      <c r="H242" s="49">
        <v>0.52964752197249998</v>
      </c>
      <c r="I242" s="50">
        <v>0.20231334686300001</v>
      </c>
      <c r="J242" s="50">
        <v>0.40362163553802527</v>
      </c>
      <c r="K242" s="51">
        <v>6.6730842489159323E-2</v>
      </c>
      <c r="L242" s="49">
        <v>0.57594599999999996</v>
      </c>
      <c r="M242" s="50">
        <v>0.20710000000000001</v>
      </c>
      <c r="N242" s="50">
        <v>0.36389171319819169</v>
      </c>
      <c r="O242" s="51">
        <v>6.0162286801523995E-2</v>
      </c>
      <c r="P242" s="49">
        <f>(B242+H242+L242)/3</f>
        <v>0.55278607857883333</v>
      </c>
      <c r="Q242" s="50">
        <f t="shared" ref="Q242" si="71">(C242+I242+M242)/3</f>
        <v>0.21440064715566667</v>
      </c>
      <c r="R242" s="50">
        <f t="shared" ref="R242" si="72">(D242+J242+N242)/3</f>
        <v>0.38376584121840568</v>
      </c>
      <c r="S242" s="51">
        <f t="shared" ref="S242" si="73">(E242+K242+O242)/3</f>
        <v>6.3448080202461107E-2</v>
      </c>
    </row>
    <row r="243" spans="1:19" ht="15.6" x14ac:dyDescent="0.3">
      <c r="A243" s="19">
        <v>2016</v>
      </c>
      <c r="B243" s="49"/>
      <c r="C243" s="50"/>
      <c r="D243" s="50"/>
      <c r="E243" s="50"/>
      <c r="F243" s="50"/>
      <c r="G243" s="51"/>
      <c r="H243" s="49"/>
      <c r="I243" s="50"/>
      <c r="J243" s="50"/>
      <c r="K243" s="51"/>
      <c r="L243" s="49"/>
      <c r="M243" s="50"/>
      <c r="N243" s="50"/>
      <c r="O243" s="51"/>
      <c r="P243" s="49"/>
      <c r="Q243" s="50"/>
      <c r="R243" s="50"/>
      <c r="S243" s="51"/>
    </row>
    <row r="244" spans="1:19" ht="15.6" x14ac:dyDescent="0.3">
      <c r="A244" s="19">
        <v>2017</v>
      </c>
      <c r="B244" s="49"/>
      <c r="C244" s="50"/>
      <c r="D244" s="50"/>
      <c r="E244" s="50"/>
      <c r="F244" s="50"/>
      <c r="G244" s="51"/>
      <c r="H244" s="49"/>
      <c r="I244" s="50"/>
      <c r="J244" s="50"/>
      <c r="K244" s="51"/>
      <c r="L244" s="49"/>
      <c r="M244" s="50"/>
      <c r="N244" s="50"/>
      <c r="O244" s="51"/>
      <c r="P244" s="49"/>
      <c r="Q244" s="50"/>
      <c r="R244" s="50"/>
      <c r="S244" s="51"/>
    </row>
    <row r="245" spans="1:19" ht="15.6" x14ac:dyDescent="0.3">
      <c r="A245" s="19">
        <v>2018</v>
      </c>
      <c r="B245" s="49"/>
      <c r="C245" s="50"/>
      <c r="D245" s="50"/>
      <c r="E245" s="50"/>
      <c r="F245" s="50"/>
      <c r="G245" s="51"/>
      <c r="H245" s="49"/>
      <c r="I245" s="50"/>
      <c r="J245" s="50"/>
      <c r="K245" s="51"/>
      <c r="L245" s="49"/>
      <c r="M245" s="50"/>
      <c r="N245" s="50"/>
      <c r="O245" s="51"/>
      <c r="P245" s="49"/>
      <c r="Q245" s="50"/>
      <c r="R245" s="50"/>
      <c r="S245" s="51"/>
    </row>
    <row r="246" spans="1:19" ht="15.6" x14ac:dyDescent="0.3">
      <c r="A246" s="19">
        <v>2019</v>
      </c>
      <c r="B246" s="49"/>
      <c r="C246" s="50"/>
      <c r="D246" s="50"/>
      <c r="E246" s="50"/>
      <c r="F246" s="50"/>
      <c r="G246" s="51"/>
      <c r="H246" s="49"/>
      <c r="I246" s="50"/>
      <c r="J246" s="50"/>
      <c r="K246" s="51"/>
      <c r="L246" s="49"/>
      <c r="M246" s="50"/>
      <c r="N246" s="50"/>
      <c r="O246" s="51"/>
      <c r="P246" s="49"/>
      <c r="Q246" s="50"/>
      <c r="R246" s="50"/>
      <c r="S246" s="51"/>
    </row>
    <row r="247" spans="1:19" ht="16.2" thickBot="1" x14ac:dyDescent="0.35">
      <c r="A247" s="19">
        <v>2020</v>
      </c>
      <c r="B247" s="52">
        <v>0.56276471376399995</v>
      </c>
      <c r="C247" s="53">
        <v>0.24378859460399999</v>
      </c>
      <c r="D247" s="53">
        <v>0.37678417491900001</v>
      </c>
      <c r="E247" s="53">
        <v>6.0451111316700001E-2</v>
      </c>
      <c r="F247" s="53">
        <v>0.270616793984787</v>
      </c>
      <c r="G247" s="54">
        <v>5.1229428040584911E-2</v>
      </c>
      <c r="H247" s="52">
        <v>0.52964752197249998</v>
      </c>
      <c r="I247" s="53">
        <v>0.20231334686300001</v>
      </c>
      <c r="J247" s="53">
        <v>0.40362163553802527</v>
      </c>
      <c r="K247" s="54">
        <v>6.6730842489159323E-2</v>
      </c>
      <c r="L247" s="52">
        <v>0.57594599999999996</v>
      </c>
      <c r="M247" s="53">
        <v>0.20710000000000001</v>
      </c>
      <c r="N247" s="53">
        <v>0.36389171319819169</v>
      </c>
      <c r="O247" s="54">
        <v>6.0162286801523995E-2</v>
      </c>
      <c r="P247" s="52">
        <f>(B247+H247+L247)/3</f>
        <v>0.55611941191216674</v>
      </c>
      <c r="Q247" s="53">
        <f t="shared" ref="Q247" si="74">(C247+I247+M247)/3</f>
        <v>0.21773398048900003</v>
      </c>
      <c r="R247" s="53">
        <f t="shared" ref="R247" si="75">(D247+J247+N247)/3</f>
        <v>0.38143250788507227</v>
      </c>
      <c r="S247" s="54">
        <f t="shared" ref="S247" si="76">(E247+K247+O247)/3</f>
        <v>6.2448080202461113E-2</v>
      </c>
    </row>
    <row r="248" spans="1:19" ht="15" thickTop="1" x14ac:dyDescent="0.3"/>
  </sheetData>
  <mergeCells count="4">
    <mergeCell ref="H5:K5"/>
    <mergeCell ref="L5:O5"/>
    <mergeCell ref="B5:G5"/>
    <mergeCell ref="P5:S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X51"/>
  <sheetViews>
    <sheetView workbookViewId="0">
      <selection activeCell="A3" sqref="A3"/>
    </sheetView>
  </sheetViews>
  <sheetFormatPr baseColWidth="10" defaultColWidth="8.88671875" defaultRowHeight="13.2" x14ac:dyDescent="0.25"/>
  <cols>
    <col min="1" max="1" width="12.109375" style="197" customWidth="1"/>
    <col min="2" max="16384" width="8.88671875" style="197"/>
  </cols>
  <sheetData>
    <row r="1" spans="1:50" ht="15.6" x14ac:dyDescent="0.3">
      <c r="A1" s="213" t="s">
        <v>214</v>
      </c>
    </row>
    <row r="2" spans="1:50" ht="15" x14ac:dyDescent="0.25">
      <c r="A2" s="19" t="s">
        <v>213</v>
      </c>
    </row>
    <row r="3" spans="1:50" ht="15.6" x14ac:dyDescent="0.3">
      <c r="A3" s="213"/>
    </row>
    <row r="4" spans="1:50" ht="39" customHeight="1" x14ac:dyDescent="0.25">
      <c r="A4" s="198"/>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198"/>
      <c r="AK4" s="198"/>
      <c r="AL4" s="198"/>
      <c r="AM4" s="198"/>
      <c r="AN4" s="198"/>
      <c r="AO4" s="198"/>
      <c r="AP4" s="198"/>
      <c r="AQ4" s="198"/>
      <c r="AR4" s="198"/>
      <c r="AS4" s="198"/>
      <c r="AT4" s="198"/>
      <c r="AU4" s="198"/>
      <c r="AV4" s="198"/>
      <c r="AW4" s="198"/>
      <c r="AX4" s="198"/>
    </row>
    <row r="5" spans="1:50" s="201" customFormat="1" ht="19.5" customHeight="1" thickBot="1" x14ac:dyDescent="0.35">
      <c r="A5" s="205"/>
      <c r="B5" s="404">
        <v>2018</v>
      </c>
      <c r="C5" s="404"/>
      <c r="D5" s="404"/>
      <c r="E5" s="404"/>
      <c r="F5" s="211"/>
      <c r="G5" s="206"/>
      <c r="H5" s="206"/>
      <c r="I5" s="206"/>
      <c r="J5" s="206"/>
      <c r="K5" s="210"/>
      <c r="L5" s="208"/>
      <c r="M5" s="208"/>
      <c r="N5" s="206"/>
      <c r="O5" s="209"/>
      <c r="P5" s="209"/>
      <c r="Q5" s="208"/>
      <c r="R5" s="207"/>
      <c r="S5" s="206"/>
      <c r="T5" s="206"/>
      <c r="U5" s="211"/>
      <c r="V5" s="206"/>
      <c r="W5" s="206"/>
      <c r="X5" s="206"/>
      <c r="Y5" s="206"/>
      <c r="Z5" s="210"/>
      <c r="AA5" s="208"/>
      <c r="AB5" s="208"/>
      <c r="AC5" s="206"/>
      <c r="AD5" s="209"/>
      <c r="AE5" s="209"/>
      <c r="AF5" s="208"/>
      <c r="AG5" s="207"/>
      <c r="AH5" s="206"/>
      <c r="AI5" s="206"/>
      <c r="AJ5" s="205"/>
      <c r="AK5" s="205"/>
      <c r="AL5" s="205"/>
      <c r="AM5" s="205"/>
      <c r="AN5" s="205"/>
      <c r="AO5" s="205"/>
      <c r="AP5" s="205"/>
      <c r="AQ5" s="205"/>
      <c r="AR5" s="205"/>
      <c r="AS5" s="205"/>
      <c r="AT5" s="205"/>
      <c r="AU5" s="205"/>
      <c r="AV5" s="205"/>
      <c r="AW5" s="205"/>
      <c r="AX5" s="205"/>
    </row>
    <row r="6" spans="1:50" s="201" customFormat="1" ht="34.5" customHeight="1" thickBot="1" x14ac:dyDescent="0.35">
      <c r="B6" s="204" t="s">
        <v>212</v>
      </c>
      <c r="C6" s="203" t="s">
        <v>211</v>
      </c>
      <c r="D6" s="203" t="s">
        <v>210</v>
      </c>
      <c r="E6" s="202" t="s">
        <v>209</v>
      </c>
    </row>
    <row r="7" spans="1:50" x14ac:dyDescent="0.25">
      <c r="A7" s="200" t="s">
        <v>208</v>
      </c>
      <c r="B7" s="199">
        <v>1.6174535630852915E-5</v>
      </c>
      <c r="C7" s="199">
        <v>2.8656403649030611E-4</v>
      </c>
      <c r="D7" s="199">
        <v>3.868454834446311E-3</v>
      </c>
      <c r="E7" s="199">
        <v>0.99582880690774367</v>
      </c>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row>
    <row r="8" spans="1:50" x14ac:dyDescent="0.25">
      <c r="A8" s="200" t="s">
        <v>207</v>
      </c>
      <c r="B8" s="199">
        <v>6.6224037436768413E-4</v>
      </c>
      <c r="C8" s="199">
        <v>2.2742562986329826E-3</v>
      </c>
      <c r="D8" s="199">
        <v>4.772571474313736E-2</v>
      </c>
      <c r="E8" s="199">
        <v>0.94933778856449835</v>
      </c>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row>
    <row r="9" spans="1:50" x14ac:dyDescent="0.25">
      <c r="A9" s="200" t="s">
        <v>206</v>
      </c>
      <c r="B9" s="199">
        <v>1.540018618106842E-2</v>
      </c>
      <c r="C9" s="199">
        <v>7.2166950072119485E-3</v>
      </c>
      <c r="D9" s="199">
        <v>0.15182816982269287</v>
      </c>
      <c r="E9" s="199">
        <v>0.82555494892482717</v>
      </c>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row>
    <row r="10" spans="1:50" x14ac:dyDescent="0.25">
      <c r="A10" s="200" t="s">
        <v>205</v>
      </c>
      <c r="B10" s="199">
        <v>0.26645967364311218</v>
      </c>
      <c r="C10" s="199">
        <v>2.6382522096202315E-2</v>
      </c>
      <c r="D10" s="199">
        <v>0.23897239565849304</v>
      </c>
      <c r="E10" s="199">
        <v>0.46818539920906732</v>
      </c>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row>
    <row r="11" spans="1:50" x14ac:dyDescent="0.25">
      <c r="A11" s="200" t="s">
        <v>204</v>
      </c>
      <c r="B11" s="199">
        <v>0.65301245450973511</v>
      </c>
      <c r="C11" s="199">
        <v>2.6212430557217968E-2</v>
      </c>
      <c r="D11" s="199">
        <v>0.14291994273662567</v>
      </c>
      <c r="E11" s="199">
        <v>0.17785516529770956</v>
      </c>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row>
    <row r="12" spans="1:50" x14ac:dyDescent="0.25">
      <c r="A12" s="200" t="s">
        <v>203</v>
      </c>
      <c r="B12" s="199">
        <v>0.77314531803131104</v>
      </c>
      <c r="C12" s="199">
        <v>2.1972813644773354E-2</v>
      </c>
      <c r="D12" s="199">
        <v>7.3454380035400391E-2</v>
      </c>
      <c r="E12" s="199">
        <v>0.1314274545446914</v>
      </c>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row>
    <row r="13" spans="1:50" x14ac:dyDescent="0.25">
      <c r="A13" s="200" t="s">
        <v>202</v>
      </c>
      <c r="B13" s="199">
        <v>0.7917935848236084</v>
      </c>
      <c r="C13" s="199">
        <v>2.2386482652896805E-2</v>
      </c>
      <c r="D13" s="199">
        <v>7.8353889286518097E-2</v>
      </c>
      <c r="E13" s="199">
        <v>0.10746602797630581</v>
      </c>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row>
    <row r="14" spans="1:50" x14ac:dyDescent="0.25">
      <c r="A14" s="200" t="s">
        <v>201</v>
      </c>
      <c r="B14" s="199">
        <v>0.6906391978263855</v>
      </c>
      <c r="C14" s="199">
        <v>3.2781958844273797E-2</v>
      </c>
      <c r="D14" s="199">
        <v>0.15295369923114777</v>
      </c>
      <c r="E14" s="199">
        <v>0.12362517321396388</v>
      </c>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row>
    <row r="15" spans="1:50" x14ac:dyDescent="0.25">
      <c r="A15" s="200" t="s">
        <v>200</v>
      </c>
      <c r="B15" s="199">
        <v>0.64166069030761719</v>
      </c>
      <c r="C15" s="199">
        <v>6.3073529630119307E-2</v>
      </c>
      <c r="D15" s="199">
        <v>0.18317084014415741</v>
      </c>
      <c r="E15" s="199">
        <v>0.1120949056140753</v>
      </c>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row>
    <row r="16" spans="1:50" x14ac:dyDescent="0.25">
      <c r="A16" s="200" t="s">
        <v>199</v>
      </c>
      <c r="B16" s="199">
        <v>0.47396892309188843</v>
      </c>
      <c r="C16" s="199">
        <v>0.11384530576243705</v>
      </c>
      <c r="D16" s="199">
        <v>0.31816726922988892</v>
      </c>
      <c r="E16" s="199">
        <v>9.4018498748630219E-2</v>
      </c>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row>
    <row r="17" spans="1:50" x14ac:dyDescent="0.25">
      <c r="A17" s="200" t="s">
        <v>198</v>
      </c>
      <c r="B17" s="199">
        <v>0.40269520878791809</v>
      </c>
      <c r="C17" s="199">
        <v>0.1715196270191667</v>
      </c>
      <c r="D17" s="199">
        <v>0.36535245180130005</v>
      </c>
      <c r="E17" s="199">
        <v>6.0432724847427198E-2</v>
      </c>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50" x14ac:dyDescent="0.25">
      <c r="A18" s="200" t="s">
        <v>197</v>
      </c>
      <c r="B18" s="199">
        <v>0.28238978981971741</v>
      </c>
      <c r="C18" s="199">
        <v>0.11330716048717672</v>
      </c>
      <c r="D18" s="199">
        <v>0.57951939105987549</v>
      </c>
      <c r="E18" s="199">
        <v>2.4783705251414302E-2</v>
      </c>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50" x14ac:dyDescent="0.25">
      <c r="A19" s="200" t="s">
        <v>196</v>
      </c>
      <c r="B19" s="199">
        <v>0.21618549525737762</v>
      </c>
      <c r="C19" s="199">
        <v>5.3663787617125182E-2</v>
      </c>
      <c r="D19" s="199">
        <v>0.71325200796127319</v>
      </c>
      <c r="E19" s="199">
        <v>1.6898697079219569E-2</v>
      </c>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50" x14ac:dyDescent="0.25">
      <c r="A20" s="200" t="s">
        <v>195</v>
      </c>
      <c r="B20" s="199">
        <v>0.11956171691417694</v>
      </c>
      <c r="C20" s="199">
        <v>2.0334408958663126E-2</v>
      </c>
      <c r="D20" s="199">
        <v>0.85547006130218506</v>
      </c>
      <c r="E20" s="199">
        <v>4.6337649090039679E-3</v>
      </c>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row>
    <row r="21" spans="1:50" x14ac:dyDescent="0.25">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row>
    <row r="22" spans="1:50" x14ac:dyDescent="0.25">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50" x14ac:dyDescent="0.25">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row>
    <row r="24" spans="1:50" x14ac:dyDescent="0.25">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row>
    <row r="25" spans="1:50" x14ac:dyDescent="0.25">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row>
    <row r="26" spans="1:50" x14ac:dyDescent="0.25">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row>
    <row r="27" spans="1:50" x14ac:dyDescent="0.25">
      <c r="A27" s="198"/>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50" x14ac:dyDescent="0.25">
      <c r="A28" s="198"/>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row>
    <row r="29" spans="1:50" x14ac:dyDescent="0.25">
      <c r="A29" s="198"/>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row>
    <row r="30" spans="1:50" x14ac:dyDescent="0.25">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row>
    <row r="31" spans="1:50" x14ac:dyDescent="0.25">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row>
    <row r="32" spans="1:50" x14ac:dyDescent="0.25">
      <c r="A32" s="198"/>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row>
    <row r="33" spans="1:50" x14ac:dyDescent="0.25">
      <c r="A33" s="198"/>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row>
    <row r="34" spans="1:50" x14ac:dyDescent="0.25">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row>
    <row r="35" spans="1:50" x14ac:dyDescent="0.25">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row>
    <row r="36" spans="1:50" x14ac:dyDescent="0.25">
      <c r="A36" s="198"/>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row>
    <row r="37" spans="1:50" x14ac:dyDescent="0.25">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row>
    <row r="38" spans="1:50" x14ac:dyDescent="0.25">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row>
    <row r="39" spans="1:50" x14ac:dyDescent="0.25">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row>
    <row r="40" spans="1:50" x14ac:dyDescent="0.25">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row>
    <row r="41" spans="1:50" x14ac:dyDescent="0.25">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row>
    <row r="42" spans="1:50" x14ac:dyDescent="0.25">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row>
    <row r="43" spans="1:50" x14ac:dyDescent="0.25">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row>
    <row r="44" spans="1:50" x14ac:dyDescent="0.25">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row>
    <row r="45" spans="1:50" x14ac:dyDescent="0.25">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row>
    <row r="46" spans="1:50" x14ac:dyDescent="0.25">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row>
    <row r="47" spans="1:50" x14ac:dyDescent="0.25">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row>
    <row r="48" spans="1:50" x14ac:dyDescent="0.25">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row>
    <row r="49" spans="1:50" x14ac:dyDescent="0.25">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row>
    <row r="50" spans="1:50" x14ac:dyDescent="0.25">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row>
    <row r="51" spans="1:50" x14ac:dyDescent="0.25">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row>
  </sheetData>
  <mergeCells count="1">
    <mergeCell ref="B5:E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45</vt:i4>
      </vt:variant>
      <vt:variant>
        <vt:lpstr>Graphiques</vt:lpstr>
      </vt:variant>
      <vt:variant>
        <vt:i4>41</vt:i4>
      </vt:variant>
      <vt:variant>
        <vt:lpstr>Plages nommées</vt:lpstr>
      </vt:variant>
      <vt:variant>
        <vt:i4>3</vt:i4>
      </vt:variant>
    </vt:vector>
  </HeadingPairs>
  <TitlesOfParts>
    <vt:vector size="89" baseType="lpstr">
      <vt:lpstr>ReadMe</vt:lpstr>
      <vt:lpstr>T1</vt:lpstr>
      <vt:lpstr>T2</vt:lpstr>
      <vt:lpstr>T3</vt:lpstr>
      <vt:lpstr>DataG1</vt:lpstr>
      <vt:lpstr>DataG2</vt:lpstr>
      <vt:lpstr>DataG3</vt:lpstr>
      <vt:lpstr>DataG4</vt:lpstr>
      <vt:lpstr>DataG5</vt:lpstr>
      <vt:lpstr>DataG6</vt:lpstr>
      <vt:lpstr>DataG7</vt:lpstr>
      <vt:lpstr>DataG8</vt:lpstr>
      <vt:lpstr>DataG9</vt:lpstr>
      <vt:lpstr>DataG10</vt:lpstr>
      <vt:lpstr>DataG11</vt:lpstr>
      <vt:lpstr>DataG12</vt:lpstr>
      <vt:lpstr>DataG13</vt:lpstr>
      <vt:lpstr>DataG14</vt:lpstr>
      <vt:lpstr>DataG15</vt:lpstr>
      <vt:lpstr>DataG16</vt:lpstr>
      <vt:lpstr>DataG17</vt:lpstr>
      <vt:lpstr>DataG18</vt:lpstr>
      <vt:lpstr>DataG19</vt:lpstr>
      <vt:lpstr>DataG20</vt:lpstr>
      <vt:lpstr>DataG21</vt:lpstr>
      <vt:lpstr>DataG22</vt:lpstr>
      <vt:lpstr>DataG23</vt:lpstr>
      <vt:lpstr>DataG24</vt:lpstr>
      <vt:lpstr>DataG25</vt:lpstr>
      <vt:lpstr>DataG26</vt:lpstr>
      <vt:lpstr>DataG27</vt:lpstr>
      <vt:lpstr>DataG28</vt:lpstr>
      <vt:lpstr>DataG29</vt:lpstr>
      <vt:lpstr>DataG30</vt:lpstr>
      <vt:lpstr>DataG31</vt:lpstr>
      <vt:lpstr>DataG32</vt:lpstr>
      <vt:lpstr>DataG33</vt:lpstr>
      <vt:lpstr>DataG34</vt:lpstr>
      <vt:lpstr>DataG35</vt:lpstr>
      <vt:lpstr>DataG36</vt:lpstr>
      <vt:lpstr>DataG37</vt:lpstr>
      <vt:lpstr>DataG38</vt:lpstr>
      <vt:lpstr>DataG39</vt:lpstr>
      <vt:lpstr>DataG40</vt:lpstr>
      <vt:lpstr>DataG41</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G25</vt:lpstr>
      <vt:lpstr>G26</vt:lpstr>
      <vt:lpstr>G27</vt:lpstr>
      <vt:lpstr>G28</vt:lpstr>
      <vt:lpstr>G29</vt:lpstr>
      <vt:lpstr>G30</vt:lpstr>
      <vt:lpstr>G31</vt:lpstr>
      <vt:lpstr>G32</vt:lpstr>
      <vt:lpstr>G33</vt:lpstr>
      <vt:lpstr>G34</vt:lpstr>
      <vt:lpstr>G35</vt:lpstr>
      <vt:lpstr>G36</vt:lpstr>
      <vt:lpstr>G37</vt:lpstr>
      <vt:lpstr>G38</vt:lpstr>
      <vt:lpstr>G39</vt:lpstr>
      <vt:lpstr>G40</vt:lpstr>
      <vt:lpstr>G41</vt:lpstr>
      <vt:lpstr>DataG12!_ftnref1</vt:lpstr>
      <vt:lpstr>DataG20!Print_Area</vt:lpstr>
      <vt:lpstr>DataG21!Print_Area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cp:lastPrinted>2021-06-30T07:17:53Z</cp:lastPrinted>
  <dcterms:created xsi:type="dcterms:W3CDTF">2018-09-26T13:23:36Z</dcterms:created>
  <dcterms:modified xsi:type="dcterms:W3CDTF">2021-06-30T07:18:52Z</dcterms:modified>
</cp:coreProperties>
</file>