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8" windowWidth="19332" windowHeight="8736" activeTab="0"/>
  </bookViews>
  <sheets>
    <sheet name="G6.1" sheetId="1" r:id="rId1"/>
    <sheet name="G6.2" sheetId="2" r:id="rId2"/>
    <sheet name="G6.3" sheetId="3" r:id="rId3"/>
    <sheet name="G6.4" sheetId="4" r:id="rId4"/>
    <sheet name="G6.5" sheetId="5" r:id="rId5"/>
    <sheet name="G6.6" sheetId="6" r:id="rId6"/>
    <sheet name="G6.7" sheetId="7" r:id="rId7"/>
    <sheet name="G6.8" sheetId="8" r:id="rId8"/>
    <sheet name="GS6.1" sheetId="9" r:id="rId9"/>
    <sheet name="GS6.2" sheetId="10" r:id="rId10"/>
    <sheet name="GS6.3" sheetId="11" r:id="rId11"/>
    <sheet name="TS6.1" sheetId="12" r:id="rId12"/>
    <sheet name="TS6.2" sheetId="13" r:id="rId13"/>
    <sheet name="TS6.3" sheetId="14" r:id="rId14"/>
    <sheet name="TS6.4" sheetId="15" r:id="rId15"/>
    <sheet name="DetailsTS6.4(1)" sheetId="16" r:id="rId16"/>
    <sheet name="DetailsTS6.4(2)" sheetId="17" r:id="rId17"/>
    <sheet name="DetailsTS6.4(3)" sheetId="18" r:id="rId18"/>
    <sheet name="DetailsTS6.4(4)" sheetId="19" r:id="rId19"/>
    <sheet name="DetailsUK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olumn_headings" localSheetId="15">#REF!</definedName>
    <definedName name="column_headings" localSheetId="16">#REF!</definedName>
    <definedName name="column_headings" localSheetId="17">#REF!</definedName>
    <definedName name="column_headings" localSheetId="18">#REF!</definedName>
    <definedName name="column_headings" localSheetId="11">#REF!</definedName>
    <definedName name="column_headings" localSheetId="12">#REF!</definedName>
    <definedName name="column_headings" localSheetId="14">#REF!</definedName>
    <definedName name="column_headings">#REF!</definedName>
    <definedName name="column_numbers" localSheetId="15">#REF!</definedName>
    <definedName name="column_numbers" localSheetId="16">#REF!</definedName>
    <definedName name="column_numbers" localSheetId="17">#REF!</definedName>
    <definedName name="column_numbers" localSheetId="18">#REF!</definedName>
    <definedName name="column_numbers" localSheetId="11">#REF!</definedName>
    <definedName name="column_numbers" localSheetId="12">#REF!</definedName>
    <definedName name="column_numbers" localSheetId="14">#REF!</definedName>
    <definedName name="column_numbers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1">#REF!</definedName>
    <definedName name="data" localSheetId="12">#REF!</definedName>
    <definedName name="data" localSheetId="14">#REF!</definedName>
    <definedName name="data">#REF!</definedName>
    <definedName name="data2" localSheetId="11">#REF!</definedName>
    <definedName name="data2" localSheetId="12">#REF!</definedName>
    <definedName name="data2">#REF!</definedName>
    <definedName name="ea_flux" localSheetId="15">#REF!</definedName>
    <definedName name="ea_flux" localSheetId="16">#REF!</definedName>
    <definedName name="ea_flux" localSheetId="17">#REF!</definedName>
    <definedName name="ea_flux" localSheetId="18">#REF!</definedName>
    <definedName name="ea_flux" localSheetId="11">#REF!</definedName>
    <definedName name="ea_flux" localSheetId="12">#REF!</definedName>
    <definedName name="ea_flux" localSheetId="14">#REF!</definedName>
    <definedName name="ea_flux">#REF!</definedName>
    <definedName name="Equilibre" localSheetId="15">#REF!</definedName>
    <definedName name="Equilibre" localSheetId="16">#REF!</definedName>
    <definedName name="Equilibre" localSheetId="17">#REF!</definedName>
    <definedName name="Equilibre" localSheetId="18">#REF!</definedName>
    <definedName name="Equilibre" localSheetId="11">#REF!</definedName>
    <definedName name="Equilibre" localSheetId="12">#REF!</definedName>
    <definedName name="Equilibre" localSheetId="14">#REF!</definedName>
    <definedName name="Equilibre">#REF!</definedName>
    <definedName name="footnotes" localSheetId="15">#REF!</definedName>
    <definedName name="footnotes" localSheetId="16">#REF!</definedName>
    <definedName name="footnotes" localSheetId="17">#REF!</definedName>
    <definedName name="footnotes" localSheetId="18">#REF!</definedName>
    <definedName name="footnotes" localSheetId="11">#REF!</definedName>
    <definedName name="footnotes" localSheetId="12">#REF!</definedName>
    <definedName name="footnotes" localSheetId="14">#REF!</definedName>
    <definedName name="footnotes">#REF!</definedName>
    <definedName name="PIB" localSheetId="15">#REF!</definedName>
    <definedName name="PIB" localSheetId="16">#REF!</definedName>
    <definedName name="PIB" localSheetId="17">#REF!</definedName>
    <definedName name="PIB" localSheetId="18">#REF!</definedName>
    <definedName name="PIB" localSheetId="11">#REF!</definedName>
    <definedName name="PIB" localSheetId="12">#REF!</definedName>
    <definedName name="PIB" localSheetId="14">#REF!</definedName>
    <definedName name="PIB">#REF!</definedName>
    <definedName name="ressources" localSheetId="15">#REF!</definedName>
    <definedName name="ressources" localSheetId="16">#REF!</definedName>
    <definedName name="ressources" localSheetId="17">#REF!</definedName>
    <definedName name="ressources" localSheetId="18">#REF!</definedName>
    <definedName name="ressources" localSheetId="11">#REF!</definedName>
    <definedName name="ressources" localSheetId="12">#REF!</definedName>
    <definedName name="ressources" localSheetId="14">#REF!</definedName>
    <definedName name="ressources">#REF!</definedName>
    <definedName name="rpflux" localSheetId="15">#REF!</definedName>
    <definedName name="rpflux" localSheetId="16">#REF!</definedName>
    <definedName name="rpflux" localSheetId="17">#REF!</definedName>
    <definedName name="rpflux" localSheetId="18">#REF!</definedName>
    <definedName name="rpflux" localSheetId="11">#REF!</definedName>
    <definedName name="rpflux" localSheetId="12">#REF!</definedName>
    <definedName name="rpflux" localSheetId="14">#REF!</definedName>
    <definedName name="rpflux">#REF!</definedName>
    <definedName name="rptof" localSheetId="15">#REF!</definedName>
    <definedName name="rptof" localSheetId="16">#REF!</definedName>
    <definedName name="rptof" localSheetId="17">#REF!</definedName>
    <definedName name="rptof" localSheetId="18">#REF!</definedName>
    <definedName name="rptof" localSheetId="11">#REF!</definedName>
    <definedName name="rptof" localSheetId="12">#REF!</definedName>
    <definedName name="rptof" localSheetId="14">#REF!</definedName>
    <definedName name="rptof">#REF!</definedName>
    <definedName name="spanners_level1" localSheetId="15">#REF!</definedName>
    <definedName name="spanners_level1" localSheetId="16">#REF!</definedName>
    <definedName name="spanners_level1" localSheetId="17">#REF!</definedName>
    <definedName name="spanners_level1" localSheetId="18">#REF!</definedName>
    <definedName name="spanners_level1" localSheetId="11">#REF!</definedName>
    <definedName name="spanners_level1" localSheetId="12">#REF!</definedName>
    <definedName name="spanners_level1" localSheetId="14">#REF!</definedName>
    <definedName name="spanners_level1">#REF!</definedName>
    <definedName name="spanners_level2" localSheetId="15">#REF!</definedName>
    <definedName name="spanners_level2" localSheetId="16">#REF!</definedName>
    <definedName name="spanners_level2" localSheetId="17">#REF!</definedName>
    <definedName name="spanners_level2" localSheetId="18">#REF!</definedName>
    <definedName name="spanners_level2" localSheetId="11">#REF!</definedName>
    <definedName name="spanners_level2" localSheetId="12">#REF!</definedName>
    <definedName name="spanners_level2" localSheetId="14">#REF!</definedName>
    <definedName name="spanners_level2">#REF!</definedName>
    <definedName name="spanners_level3" localSheetId="15">#REF!</definedName>
    <definedName name="spanners_level3" localSheetId="16">#REF!</definedName>
    <definedName name="spanners_level3" localSheetId="17">#REF!</definedName>
    <definedName name="spanners_level3" localSheetId="18">#REF!</definedName>
    <definedName name="spanners_level3" localSheetId="11">#REF!</definedName>
    <definedName name="spanners_level3" localSheetId="12">#REF!</definedName>
    <definedName name="spanners_level3" localSheetId="14">#REF!</definedName>
    <definedName name="spanners_level3">#REF!</definedName>
    <definedName name="spanners_level4" localSheetId="15">#REF!</definedName>
    <definedName name="spanners_level4" localSheetId="16">#REF!</definedName>
    <definedName name="spanners_level4" localSheetId="17">#REF!</definedName>
    <definedName name="spanners_level4" localSheetId="18">#REF!</definedName>
    <definedName name="spanners_level4" localSheetId="11">#REF!</definedName>
    <definedName name="spanners_level4" localSheetId="12">#REF!</definedName>
    <definedName name="spanners_level4" localSheetId="14">#REF!</definedName>
    <definedName name="spanners_level4">#REF!</definedName>
    <definedName name="spanners_level5" localSheetId="15">#REF!</definedName>
    <definedName name="spanners_level5" localSheetId="16">#REF!</definedName>
    <definedName name="spanners_level5" localSheetId="17">#REF!</definedName>
    <definedName name="spanners_level5" localSheetId="18">#REF!</definedName>
    <definedName name="spanners_level5" localSheetId="11">#REF!</definedName>
    <definedName name="spanners_level5" localSheetId="12">#REF!</definedName>
    <definedName name="spanners_level5" localSheetId="14">#REF!</definedName>
    <definedName name="spanners_level5">#REF!</definedName>
    <definedName name="stub_lines" localSheetId="15">#REF!</definedName>
    <definedName name="stub_lines" localSheetId="16">#REF!</definedName>
    <definedName name="stub_lines" localSheetId="17">#REF!</definedName>
    <definedName name="stub_lines" localSheetId="18">#REF!</definedName>
    <definedName name="stub_lines" localSheetId="11">#REF!</definedName>
    <definedName name="stub_lines" localSheetId="12">#REF!</definedName>
    <definedName name="stub_lines" localSheetId="14">#REF!</definedName>
    <definedName name="stub_lines">#REF!</definedName>
    <definedName name="Table_DE.4b__Sources_of_private_wealth_accumulation_in_Germany__1870_2010___Multiplicative_decomposition">'[8]TableDE4b'!$A$3</definedName>
    <definedName name="temp" localSheetId="15">#REF!</definedName>
    <definedName name="temp" localSheetId="11">#REF!</definedName>
    <definedName name="temp" localSheetId="12">#REF!</definedName>
    <definedName name="temp">#REF!</definedName>
    <definedName name="titles" localSheetId="15">#REF!</definedName>
    <definedName name="titles" localSheetId="16">#REF!</definedName>
    <definedName name="titles" localSheetId="17">#REF!</definedName>
    <definedName name="titles" localSheetId="18">#REF!</definedName>
    <definedName name="titles" localSheetId="11">#REF!</definedName>
    <definedName name="titles" localSheetId="12">#REF!</definedName>
    <definedName name="titles" localSheetId="14">#REF!</definedName>
    <definedName name="titles">#REF!</definedName>
    <definedName name="totals" localSheetId="15">#REF!</definedName>
    <definedName name="totals" localSheetId="16">#REF!</definedName>
    <definedName name="totals" localSheetId="17">#REF!</definedName>
    <definedName name="totals" localSheetId="18">#REF!</definedName>
    <definedName name="totals" localSheetId="11">#REF!</definedName>
    <definedName name="totals" localSheetId="12">#REF!</definedName>
    <definedName name="totals" localSheetId="14">#REF!</definedName>
    <definedName name="totals">#REF!</definedName>
    <definedName name="xxx" localSheetId="15">#REF!</definedName>
    <definedName name="xxx" localSheetId="11">#REF!</definedName>
    <definedName name="xxx" localSheetId="12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<sst xmlns="http://schemas.openxmlformats.org/spreadsheetml/2006/main" count="276" uniqueCount="146">
  <si>
    <t>Taux de rendement minimal</t>
  </si>
  <si>
    <t>Part du capital minimal</t>
  </si>
  <si>
    <t>All series are extracted from Piketty 2010 appendix table A12 (link broken on 8-2-2013)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</si>
  <si>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</si>
  <si>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</si>
  <si>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</si>
  <si>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</si>
  <si>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</si>
  <si>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</si>
  <si>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</si>
  <si>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</si>
  <si>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</si>
  <si>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</si>
  <si>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</si>
  <si>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</si>
  <si>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</si>
  <si>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</si>
  <si>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including corporate income taxes</t>
  </si>
  <si>
    <t>including distributed profits (interest &amp; dividend payments)</t>
  </si>
  <si>
    <t>including retained earnings</t>
  </si>
  <si>
    <t>including other corporate transfers</t>
  </si>
  <si>
    <t>memo: Wage share in gross corporate product</t>
  </si>
  <si>
    <t>memo: Gross profit share in gross corporate product</t>
  </si>
  <si>
    <t xml:space="preserve"> Corporate wages &amp; social contribut.</t>
  </si>
  <si>
    <t>Net corporate profits</t>
  </si>
  <si>
    <t>including distributed profits (net interest &amp; dividend)</t>
  </si>
  <si>
    <r>
      <t>% net corporate product Y</t>
    </r>
    <r>
      <rPr>
        <b/>
        <vertAlign val="subscript"/>
        <sz val="10"/>
        <rFont val="Arial"/>
        <family val="2"/>
      </rPr>
      <t>ct</t>
    </r>
  </si>
  <si>
    <r>
      <t>% national income Y</t>
    </r>
    <r>
      <rPr>
        <b/>
        <vertAlign val="subscript"/>
        <sz val="10"/>
        <rFont val="Arial"/>
        <family val="2"/>
      </rPr>
      <t>t</t>
    </r>
  </si>
  <si>
    <r>
      <t xml:space="preserve">Wage    share   </t>
    </r>
    <r>
      <rPr>
        <sz val="8"/>
        <rFont val="Arial"/>
        <family val="2"/>
      </rPr>
      <t>(wages &amp; social contributions)</t>
    </r>
  </si>
  <si>
    <r>
      <t xml:space="preserve">Profit share    </t>
    </r>
    <r>
      <rPr>
        <sz val="8"/>
        <rFont val="Arial"/>
        <family val="2"/>
      </rPr>
      <t>(net profits)</t>
    </r>
  </si>
  <si>
    <r>
      <t>Y</t>
    </r>
    <r>
      <rPr>
        <b/>
        <vertAlign val="subscript"/>
        <sz val="10"/>
        <rFont val="Arial"/>
        <family val="2"/>
      </rPr>
      <t>Lct</t>
    </r>
  </si>
  <si>
    <r>
      <t>Y</t>
    </r>
    <r>
      <rPr>
        <b/>
        <vertAlign val="subscript"/>
        <sz val="10"/>
        <rFont val="Arial"/>
        <family val="2"/>
      </rPr>
      <t>Kct</t>
    </r>
  </si>
  <si>
    <t>Housing sector</t>
  </si>
  <si>
    <t>Self-employment sector</t>
  </si>
  <si>
    <t>Corporate sector</t>
  </si>
  <si>
    <t>Govt sector</t>
  </si>
  <si>
    <t>Foreign sector</t>
  </si>
  <si>
    <t>Production taxes</t>
  </si>
  <si>
    <t>Production tax rate</t>
  </si>
  <si>
    <r>
      <t>% factor-price national income Y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- T</t>
    </r>
    <r>
      <rPr>
        <b/>
        <vertAlign val="subscript"/>
        <sz val="10"/>
        <rFont val="Arial"/>
        <family val="2"/>
      </rPr>
      <t>pt</t>
    </r>
  </si>
  <si>
    <r>
      <t>Y</t>
    </r>
    <r>
      <rPr>
        <vertAlign val="subscript"/>
        <sz val="10"/>
        <rFont val="Arial"/>
        <family val="2"/>
      </rPr>
      <t>ht</t>
    </r>
  </si>
  <si>
    <r>
      <t>Y</t>
    </r>
    <r>
      <rPr>
        <vertAlign val="subscript"/>
        <sz val="10"/>
        <rFont val="Arial"/>
        <family val="2"/>
      </rPr>
      <t>set</t>
    </r>
  </si>
  <si>
    <r>
      <t>Y</t>
    </r>
    <r>
      <rPr>
        <vertAlign val="subscript"/>
        <sz val="10"/>
        <rFont val="Arial"/>
        <family val="2"/>
      </rPr>
      <t>ct</t>
    </r>
  </si>
  <si>
    <r>
      <t>Y</t>
    </r>
    <r>
      <rPr>
        <vertAlign val="subscript"/>
        <sz val="10"/>
        <rFont val="Arial"/>
        <family val="2"/>
      </rPr>
      <t>gt</t>
    </r>
  </si>
  <si>
    <r>
      <t>FY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</si>
  <si>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pt</t>
    </r>
  </si>
  <si>
    <t>[15]</t>
  </si>
  <si>
    <t>[16]</t>
  </si>
  <si>
    <t>Total capital income</t>
  </si>
  <si>
    <t>including corporate capital income (net corporate profits)</t>
  </si>
  <si>
    <t>including housing capital income (net rents)</t>
  </si>
  <si>
    <t xml:space="preserve">including capital share of self-employmt net income </t>
  </si>
  <si>
    <t>including net foreign capital income</t>
  </si>
  <si>
    <t>plus: net govt interest payments</t>
  </si>
  <si>
    <t xml:space="preserve">memo: personal interest payments </t>
  </si>
  <si>
    <t>Total labour income</t>
  </si>
  <si>
    <t>including labor income paid by corporati.</t>
  </si>
  <si>
    <t xml:space="preserve">including labor income paid by govt </t>
  </si>
  <si>
    <t xml:space="preserve">including labor share of self-employmt net income </t>
  </si>
  <si>
    <t xml:space="preserve">including net foreign labor income </t>
  </si>
  <si>
    <t>Capital share</t>
  </si>
  <si>
    <t>Labour share</t>
  </si>
  <si>
    <r>
      <t>% national income Y</t>
    </r>
    <r>
      <rPr>
        <vertAlign val="subscript"/>
        <sz val="10"/>
        <rFont val="Arial"/>
        <family val="2"/>
      </rPr>
      <t>t</t>
    </r>
  </si>
  <si>
    <r>
      <t>% factor-price national  income                            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- T</t>
    </r>
    <r>
      <rPr>
        <vertAlign val="subscript"/>
        <sz val="10"/>
        <rFont val="Arial"/>
        <family val="2"/>
      </rPr>
      <t>pt</t>
    </r>
  </si>
  <si>
    <r>
      <t>Capital share</t>
    </r>
    <r>
      <rPr>
        <sz val="10"/>
        <rFont val="Arial"/>
        <family val="2"/>
      </rPr>
      <t xml:space="preserve"> (excl. govt interest)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</si>
  <si>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>*</t>
    </r>
  </si>
  <si>
    <r>
      <t>Y</t>
    </r>
    <r>
      <rPr>
        <vertAlign val="subscript"/>
        <sz val="10"/>
        <rFont val="Arial"/>
        <family val="2"/>
      </rPr>
      <t>Kct</t>
    </r>
  </si>
  <si>
    <r>
      <t>Y</t>
    </r>
    <r>
      <rPr>
        <vertAlign val="subscript"/>
        <sz val="10"/>
        <rFont val="Arial"/>
        <family val="2"/>
      </rPr>
      <t>Kset</t>
    </r>
  </si>
  <si>
    <r>
      <t>FY</t>
    </r>
    <r>
      <rPr>
        <vertAlign val="subscript"/>
        <sz val="10"/>
        <rFont val="Arial"/>
        <family val="2"/>
      </rPr>
      <t>Kt</t>
    </r>
  </si>
  <si>
    <r>
      <t>Y</t>
    </r>
    <r>
      <rPr>
        <vertAlign val="subscript"/>
        <sz val="10"/>
        <rFont val="Arial"/>
        <family val="2"/>
      </rPr>
      <t>Kgt</t>
    </r>
  </si>
  <si>
    <r>
      <t>Y</t>
    </r>
    <r>
      <rPr>
        <b/>
        <vertAlign val="subscript"/>
        <sz val="10"/>
        <rFont val="Arial"/>
        <family val="2"/>
      </rPr>
      <t>Lt</t>
    </r>
  </si>
  <si>
    <r>
      <t>Y</t>
    </r>
    <r>
      <rPr>
        <vertAlign val="subscript"/>
        <sz val="10"/>
        <rFont val="Arial"/>
        <family val="2"/>
      </rPr>
      <t>Lct</t>
    </r>
  </si>
  <si>
    <r>
      <t>Y</t>
    </r>
    <r>
      <rPr>
        <vertAlign val="subscript"/>
        <sz val="10"/>
        <rFont val="Arial"/>
        <family val="2"/>
      </rPr>
      <t>Lset</t>
    </r>
  </si>
  <si>
    <r>
      <t>FY</t>
    </r>
    <r>
      <rPr>
        <vertAlign val="subscript"/>
        <sz val="10"/>
        <rFont val="Arial"/>
        <family val="2"/>
      </rPr>
      <t>Lt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</si>
  <si>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vertAlign val="superscript"/>
        <sz val="10"/>
        <rFont val="Arial"/>
        <family val="2"/>
      </rPr>
      <t>*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</si>
  <si>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 xml:space="preserve"> </t>
    </r>
  </si>
  <si>
    <t>All series are extracted from Piketty 2010 appendix table A6 (link broken on 8-2-2013)</t>
  </si>
  <si>
    <t>All series are extracted from Piketty 2010 appendix table A7 (link broken on 8-2-2013)</t>
  </si>
  <si>
    <t>All series are extracted from Piketty 2010 appendix table A8 (link broken on 8-2-2013)</t>
  </si>
  <si>
    <t>[17]</t>
  </si>
  <si>
    <t>incl. after-tax capital income</t>
  </si>
  <si>
    <t>incl. after-tax labor income</t>
  </si>
  <si>
    <t>incl.  after-tax replac. income</t>
  </si>
  <si>
    <t>memo: after-tax capital income excl. retained earnings</t>
  </si>
  <si>
    <t>memo: retained earnings</t>
  </si>
  <si>
    <t>Personal savings</t>
  </si>
  <si>
    <t>memo: Private savings - war destructions</t>
  </si>
  <si>
    <t>Disposable income         = national income              - taxes         + transfers   + net govt interest</t>
  </si>
  <si>
    <r>
      <t>% disposable income Y</t>
    </r>
    <r>
      <rPr>
        <b/>
        <vertAlign val="subscript"/>
        <sz val="10"/>
        <rFont val="Arial"/>
        <family val="2"/>
      </rPr>
      <t>dt</t>
    </r>
  </si>
  <si>
    <r>
      <t>Disposable income Y</t>
    </r>
    <r>
      <rPr>
        <b/>
        <vertAlign val="subscript"/>
        <sz val="10"/>
        <rFont val="Arial"/>
        <family val="2"/>
      </rPr>
      <t>dt</t>
    </r>
    <r>
      <rPr>
        <b/>
        <sz val="10"/>
        <rFont val="Arial"/>
        <family val="2"/>
      </rPr>
      <t xml:space="preserve">       = national income        - taxes        + transfers  + net govt interest</t>
    </r>
  </si>
  <si>
    <r>
      <t xml:space="preserve">Private savings </t>
    </r>
    <r>
      <rPr>
        <sz val="10"/>
        <rFont val="Arial"/>
        <family val="2"/>
      </rPr>
      <t>(personal savings + retained earnings)</t>
    </r>
  </si>
  <si>
    <r>
      <t>S</t>
    </r>
    <r>
      <rPr>
        <vertAlign val="subscript"/>
        <sz val="10"/>
        <rFont val="Arial"/>
        <family val="2"/>
      </rPr>
      <t>0t</t>
    </r>
    <r>
      <rPr>
        <sz val="10"/>
        <rFont val="Arial"/>
        <family val="2"/>
      </rPr>
      <t xml:space="preserve"> 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</si>
  <si>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</si>
  <si>
    <r>
      <t>S</t>
    </r>
    <r>
      <rPr>
        <vertAlign val="subscript"/>
        <sz val="10"/>
        <rFont val="Arial Narrow"/>
        <family val="2"/>
      </rPr>
      <t>t</t>
    </r>
    <r>
      <rPr>
        <sz val="10"/>
        <rFont val="Arial Narrow"/>
        <family val="2"/>
      </rPr>
      <t xml:space="preserve"> + WD</t>
    </r>
    <r>
      <rPr>
        <vertAlign val="subscript"/>
        <sz val="10"/>
        <rFont val="Arial Narrow"/>
        <family val="2"/>
      </rPr>
      <t>t</t>
    </r>
  </si>
  <si>
    <t>All series are extracted from Piketty 2010 appendix table A10 (link broken on 8-2-2013)</t>
  </si>
  <si>
    <t>Etats-Unis</t>
  </si>
  <si>
    <t>Japon</t>
  </si>
  <si>
    <t>Allemagne</t>
  </si>
  <si>
    <t>France</t>
  </si>
  <si>
    <t>Royaume-Uni</t>
  </si>
  <si>
    <t>Italie</t>
  </si>
  <si>
    <t>Canada</t>
  </si>
  <si>
    <t>Australie</t>
  </si>
  <si>
    <t>Europe</t>
  </si>
  <si>
    <t>Table S6.7: Structure of national income in France, 1896-2008: disposable income &amp; savings</t>
  </si>
  <si>
    <t>Table S6.6: Structure of national income in France, 1896-2008: capital &amp; labor shares in national income</t>
  </si>
  <si>
    <t>Table S6.5: Structure of national income in France, 1896-2008: profits &amp; wages in the corporate sector</t>
  </si>
  <si>
    <t>Table S6.4: Structure of national income in France, 1896-2008: decomposition by production sectors</t>
  </si>
  <si>
    <t>1820-1913</t>
  </si>
  <si>
    <t>1913-1950</t>
  </si>
  <si>
    <t>1950-2012</t>
  </si>
  <si>
    <t>1700-1820</t>
  </si>
  <si>
    <t>1990-2012</t>
  </si>
  <si>
    <t>Series extracted from Piketty-Zucman 2013 (link frozen on 17-3-2013)</t>
  </si>
  <si>
    <t>Table UK.11a: Structure of national income in the UK, 1855-2010: capital &amp; labor shares in national income</t>
  </si>
  <si>
    <t>FMOS have a much lower labor share in 1856 (58%, but this is a fraction of GNP)</t>
  </si>
  <si>
    <t>In any case they find a rising labor share 1855-1973 which is not what we have here</t>
  </si>
  <si>
    <t>They also have much much higher wages and much much lower self-employemnt (they have almost stable self-employment labor inc over 1856-1973, 7.5% to 5%)</t>
  </si>
  <si>
    <t xml:space="preserve">Key difference is that we assume same factor income decomposition in corp vs. Non corp sector, and apparently this is completely wrong in 1856 </t>
  </si>
  <si>
    <t xml:space="preserve">including capital share of non-corporate income </t>
  </si>
  <si>
    <t>1920a</t>
  </si>
  <si>
    <t>1920b</t>
  </si>
  <si>
    <r>
      <t>Capital share</t>
    </r>
    <r>
      <rPr>
        <sz val="10"/>
        <rFont val="Arial"/>
        <family val="0"/>
      </rPr>
      <t xml:space="preserve"> (excl. govt interest)</t>
    </r>
  </si>
  <si>
    <t>Table extracted from Piketty-Zucman 2013 (links frozen 19-4-2013)</t>
  </si>
  <si>
    <t>Moyennes séculaires utilisées dans chapitre 10</t>
  </si>
  <si>
    <t>Memo: Revenus du capital y compris intérêts publics</t>
  </si>
  <si>
    <t>Allen 2007 figure 2 (land rent share)</t>
  </si>
  <si>
    <t>Allen 2007 figure 2 (profit share)</t>
  </si>
  <si>
    <t>Revenus du capital (PZ 2013)</t>
  </si>
  <si>
    <t>National wealth/ National income ratio (TS3.1-TS4.5)</t>
  </si>
  <si>
    <t>1770-1910: estimates from Allen 2007 Figure 2</t>
  </si>
  <si>
    <t>Part des revenus du capital (observé)</t>
  </si>
  <si>
    <t>Part des revenus du travail (observé)</t>
  </si>
  <si>
    <t>Taux de rendement moyen (observé)</t>
  </si>
  <si>
    <t>Taux de rendement pur (estimation)</t>
  </si>
  <si>
    <t>Part du capital pur (estimation)</t>
  </si>
  <si>
    <t>Part des loyers dans le revenu national</t>
  </si>
  <si>
    <t>Part des profits bruts dans la valeur ajoutée brute</t>
  </si>
  <si>
    <t>Part des profits nets dans la valeur ajoutée nette</t>
  </si>
  <si>
    <t>Part du capital dans le revenu national</t>
  </si>
  <si>
    <t>Part du capital dans le revenu disponible (hors bénéfices non distribués)</t>
  </si>
  <si>
    <t xml:space="preserve">Tableau S6.1. Le partage capital-travail au Royaume-Uni, 1770-2010                                                                     (séries utilisées pour les graphiques 6.1, 6.3 et S6.1 )                                                                                                   </t>
  </si>
  <si>
    <t xml:space="preserve">Tableau S6.2. Le partage capital-travail en France, 1820-2010                                                                          (séries utilisées pour les graphiques 6.2, 6.4 et S6.2)                                                                                             </t>
  </si>
  <si>
    <t xml:space="preserve">Tableau S6.3. La part du capital dans les pays riches, 1970-2010                                                                                                                                                  (séries utilisées pour le graphique 6.5)                                                                                                                                                                          </t>
  </si>
  <si>
    <t xml:space="preserve">Tableau S6.4. La part du capital en France 1896-2010                                                                                                                (séries utilisées pour les graphiques 6.6-6.8 et S6.3)     </t>
  </si>
  <si>
    <t xml:space="preserve">1910-2010: decennial averages from Piketty-Zucman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</si>
</sst>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%"/>
    <numFmt numFmtId="166" formatCode="0.0000%"/>
    <numFmt numFmtId="167" formatCode="0.000%"/>
    <numFmt numFmtId="168" formatCode="#,##0.000"/>
    <numFmt numFmtId="169" formatCode="#,##0.0000"/>
    <numFmt numFmtId="170" formatCode="#,##0.000000"/>
  </numFmts>
  <fonts count="63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2.85"/>
      <color indexed="8"/>
      <name val="Arial"/>
      <family val="0"/>
    </font>
    <font>
      <sz val="13.75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9.75"/>
      <color indexed="8"/>
      <name val="Arial"/>
      <family val="0"/>
    </font>
    <font>
      <sz val="9.75"/>
      <color indexed="8"/>
      <name val="Arial Narrow"/>
      <family val="0"/>
    </font>
    <font>
      <sz val="11.75"/>
      <color indexed="8"/>
      <name val="Arial"/>
      <family val="0"/>
    </font>
    <font>
      <sz val="10.25"/>
      <color indexed="8"/>
      <name val="Arial"/>
      <family val="0"/>
    </font>
    <font>
      <sz val="10.25"/>
      <color indexed="8"/>
      <name val="Arial Narrow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sz val="10.75"/>
      <color indexed="8"/>
      <name val="Arial"/>
      <family val="0"/>
    </font>
    <font>
      <b/>
      <sz val="9.75"/>
      <color indexed="8"/>
      <name val="Arial"/>
      <family val="0"/>
    </font>
    <font>
      <sz val="9"/>
      <color indexed="8"/>
      <name val="Arial Narrow"/>
      <family val="0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ck"/>
      <top>
        <color indexed="63"/>
      </top>
      <bottom style="dashed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0" fillId="23" borderId="4" applyNumberFormat="0" applyFon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2" fillId="0" borderId="0">
      <alignment/>
      <protection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23" borderId="4" applyNumberFormat="0" applyFont="0" applyAlignment="0" applyProtection="0"/>
    <xf numFmtId="0" fontId="24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0" fillId="7" borderId="0" applyNumberFormat="0" applyBorder="0" applyAlignment="0" applyProtection="0"/>
    <xf numFmtId="0" fontId="24" fillId="14" borderId="8" applyNumberFormat="0" applyAlignment="0" applyProtection="0"/>
    <xf numFmtId="0" fontId="22" fillId="0" borderId="0">
      <alignment/>
      <protection/>
    </xf>
    <xf numFmtId="0" fontId="25" fillId="0" borderId="9">
      <alignment horizontal="center"/>
      <protection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9" fillId="0" borderId="0" xfId="97" applyFont="1">
      <alignment/>
      <protection/>
    </xf>
    <xf numFmtId="0" fontId="22" fillId="0" borderId="0" xfId="97">
      <alignment/>
      <protection/>
    </xf>
    <xf numFmtId="0" fontId="22" fillId="0" borderId="0" xfId="97" applyAlignment="1">
      <alignment horizontal="center" vertical="center" wrapText="1"/>
      <protection/>
    </xf>
    <xf numFmtId="0" fontId="22" fillId="0" borderId="0" xfId="97" applyAlignment="1">
      <alignment horizontal="center"/>
      <protection/>
    </xf>
    <xf numFmtId="165" fontId="22" fillId="0" borderId="0" xfId="97" applyNumberFormat="1" applyAlignment="1">
      <alignment horizontal="center"/>
      <protection/>
    </xf>
    <xf numFmtId="0" fontId="22" fillId="0" borderId="11" xfId="97" applyBorder="1">
      <alignment/>
      <protection/>
    </xf>
    <xf numFmtId="0" fontId="22" fillId="0" borderId="0" xfId="97" applyBorder="1">
      <alignment/>
      <protection/>
    </xf>
    <xf numFmtId="0" fontId="22" fillId="0" borderId="12" xfId="97" applyBorder="1">
      <alignment/>
      <protection/>
    </xf>
    <xf numFmtId="0" fontId="22" fillId="0" borderId="0" xfId="97" applyBorder="1" applyAlignment="1">
      <alignment horizontal="center" vertical="center"/>
      <protection/>
    </xf>
    <xf numFmtId="0" fontId="22" fillId="0" borderId="0" xfId="97" applyFont="1" applyBorder="1" applyAlignment="1">
      <alignment horizontal="center" vertical="center" wrapText="1"/>
      <protection/>
    </xf>
    <xf numFmtId="0" fontId="22" fillId="0" borderId="12" xfId="97" applyFont="1" applyBorder="1" applyAlignment="1">
      <alignment horizontal="center" vertical="center" wrapText="1"/>
      <protection/>
    </xf>
    <xf numFmtId="0" fontId="22" fillId="0" borderId="11" xfId="97" applyBorder="1" applyAlignment="1">
      <alignment horizontal="center"/>
      <protection/>
    </xf>
    <xf numFmtId="165" fontId="22" fillId="0" borderId="0" xfId="97" applyNumberFormat="1" applyBorder="1" applyAlignment="1">
      <alignment horizontal="center"/>
      <protection/>
    </xf>
    <xf numFmtId="165" fontId="22" fillId="0" borderId="12" xfId="97" applyNumberFormat="1" applyBorder="1" applyAlignment="1">
      <alignment horizontal="center"/>
      <protection/>
    </xf>
    <xf numFmtId="0" fontId="22" fillId="0" borderId="13" xfId="97" applyBorder="1" applyAlignment="1">
      <alignment horizontal="center"/>
      <protection/>
    </xf>
    <xf numFmtId="165" fontId="22" fillId="0" borderId="14" xfId="97" applyNumberFormat="1" applyBorder="1" applyAlignment="1">
      <alignment horizontal="center"/>
      <protection/>
    </xf>
    <xf numFmtId="0" fontId="22" fillId="0" borderId="0" xfId="95">
      <alignment/>
      <protection/>
    </xf>
    <xf numFmtId="0" fontId="29" fillId="0" borderId="0" xfId="95" applyFont="1">
      <alignment/>
      <protection/>
    </xf>
    <xf numFmtId="165" fontId="29" fillId="0" borderId="0" xfId="95" applyNumberFormat="1" applyFont="1">
      <alignment/>
      <protection/>
    </xf>
    <xf numFmtId="0" fontId="22" fillId="0" borderId="11" xfId="95" applyBorder="1">
      <alignment/>
      <protection/>
    </xf>
    <xf numFmtId="0" fontId="22" fillId="0" borderId="0" xfId="95" applyBorder="1">
      <alignment/>
      <protection/>
    </xf>
    <xf numFmtId="0" fontId="22" fillId="0" borderId="12" xfId="95" applyBorder="1">
      <alignment/>
      <protection/>
    </xf>
    <xf numFmtId="0" fontId="22" fillId="0" borderId="15" xfId="95" applyBorder="1" applyAlignment="1">
      <alignment horizontal="center"/>
      <protection/>
    </xf>
    <xf numFmtId="0" fontId="22" fillId="0" borderId="16" xfId="95" applyBorder="1" applyAlignment="1">
      <alignment horizontal="center"/>
      <protection/>
    </xf>
    <xf numFmtId="0" fontId="29" fillId="0" borderId="17" xfId="95" applyFont="1" applyBorder="1" applyAlignment="1">
      <alignment horizontal="center" vertical="center" wrapText="1"/>
      <protection/>
    </xf>
    <xf numFmtId="0" fontId="5" fillId="0" borderId="17" xfId="95" applyFont="1" applyBorder="1" applyAlignment="1">
      <alignment horizontal="center" vertical="center" wrapText="1"/>
      <protection/>
    </xf>
    <xf numFmtId="0" fontId="31" fillId="0" borderId="18" xfId="95" applyFont="1" applyBorder="1" applyAlignment="1">
      <alignment horizontal="center" vertical="center" wrapText="1"/>
      <protection/>
    </xf>
    <xf numFmtId="0" fontId="31" fillId="0" borderId="17" xfId="95" applyFont="1" applyBorder="1" applyAlignment="1">
      <alignment horizontal="center" vertical="center" wrapText="1"/>
      <protection/>
    </xf>
    <xf numFmtId="0" fontId="29" fillId="0" borderId="19" xfId="95" applyFont="1" applyBorder="1" applyAlignment="1">
      <alignment horizontal="center" vertical="center" wrapText="1"/>
      <protection/>
    </xf>
    <xf numFmtId="0" fontId="29" fillId="0" borderId="20" xfId="95" applyFont="1" applyBorder="1" applyAlignment="1">
      <alignment horizontal="center" vertical="center" wrapText="1"/>
      <protection/>
    </xf>
    <xf numFmtId="0" fontId="22" fillId="0" borderId="21" xfId="95" applyFont="1" applyBorder="1" applyAlignment="1">
      <alignment horizontal="center" vertical="justify"/>
      <protection/>
    </xf>
    <xf numFmtId="9" fontId="29" fillId="0" borderId="17" xfId="95" applyNumberFormat="1" applyFont="1" applyBorder="1" applyAlignment="1">
      <alignment horizontal="center"/>
      <protection/>
    </xf>
    <xf numFmtId="9" fontId="22" fillId="0" borderId="17" xfId="95" applyNumberFormat="1" applyFont="1" applyBorder="1" applyAlignment="1">
      <alignment horizontal="center"/>
      <protection/>
    </xf>
    <xf numFmtId="9" fontId="22" fillId="0" borderId="22" xfId="95" applyNumberFormat="1" applyFont="1" applyBorder="1" applyAlignment="1">
      <alignment horizontal="center"/>
      <protection/>
    </xf>
    <xf numFmtId="9" fontId="6" fillId="0" borderId="23" xfId="95" applyNumberFormat="1" applyFont="1" applyBorder="1" applyAlignment="1">
      <alignment horizontal="center"/>
      <protection/>
    </xf>
    <xf numFmtId="9" fontId="6" fillId="0" borderId="24" xfId="95" applyNumberFormat="1" applyFont="1" applyBorder="1" applyAlignment="1">
      <alignment horizontal="center"/>
      <protection/>
    </xf>
    <xf numFmtId="9" fontId="29" fillId="0" borderId="18" xfId="95" applyNumberFormat="1" applyFont="1" applyBorder="1" applyAlignment="1">
      <alignment horizontal="center"/>
      <protection/>
    </xf>
    <xf numFmtId="9" fontId="22" fillId="0" borderId="25" xfId="95" applyNumberFormat="1" applyFont="1" applyBorder="1" applyAlignment="1">
      <alignment horizontal="center"/>
      <protection/>
    </xf>
    <xf numFmtId="9" fontId="22" fillId="0" borderId="0" xfId="95" applyNumberFormat="1">
      <alignment/>
      <protection/>
    </xf>
    <xf numFmtId="0" fontId="22" fillId="0" borderId="11" xfId="95" applyFont="1" applyBorder="1" applyAlignment="1">
      <alignment horizontal="center" vertical="justify"/>
      <protection/>
    </xf>
    <xf numFmtId="9" fontId="29" fillId="0" borderId="19" xfId="95" applyNumberFormat="1" applyFont="1" applyBorder="1" applyAlignment="1">
      <alignment horizontal="center"/>
      <protection/>
    </xf>
    <xf numFmtId="9" fontId="22" fillId="0" borderId="19" xfId="95" applyNumberFormat="1" applyFont="1" applyBorder="1" applyAlignment="1">
      <alignment horizontal="center"/>
      <protection/>
    </xf>
    <xf numFmtId="9" fontId="22" fillId="0" borderId="9" xfId="95" applyNumberFormat="1" applyFont="1" applyBorder="1" applyAlignment="1">
      <alignment horizontal="center"/>
      <protection/>
    </xf>
    <xf numFmtId="9" fontId="6" fillId="0" borderId="26" xfId="95" applyNumberFormat="1" applyFont="1" applyBorder="1" applyAlignment="1">
      <alignment horizontal="center"/>
      <protection/>
    </xf>
    <xf numFmtId="9" fontId="6" fillId="0" borderId="27" xfId="95" applyNumberFormat="1" applyFont="1" applyBorder="1" applyAlignment="1">
      <alignment horizontal="center"/>
      <protection/>
    </xf>
    <xf numFmtId="9" fontId="29" fillId="0" borderId="20" xfId="95" applyNumberFormat="1" applyFont="1" applyBorder="1" applyAlignment="1">
      <alignment horizontal="center"/>
      <protection/>
    </xf>
    <xf numFmtId="9" fontId="22" fillId="0" borderId="12" xfId="95" applyNumberFormat="1" applyFont="1" applyBorder="1" applyAlignment="1">
      <alignment horizontal="center"/>
      <protection/>
    </xf>
    <xf numFmtId="0" fontId="22" fillId="0" borderId="28" xfId="95" applyFont="1" applyBorder="1" applyAlignment="1">
      <alignment horizontal="center" vertical="justify"/>
      <protection/>
    </xf>
    <xf numFmtId="9" fontId="29" fillId="0" borderId="29" xfId="95" applyNumberFormat="1" applyFont="1" applyBorder="1" applyAlignment="1">
      <alignment horizontal="center"/>
      <protection/>
    </xf>
    <xf numFmtId="9" fontId="22" fillId="0" borderId="29" xfId="95" applyNumberFormat="1" applyFont="1" applyBorder="1" applyAlignment="1">
      <alignment horizontal="center"/>
      <protection/>
    </xf>
    <xf numFmtId="9" fontId="22" fillId="0" borderId="30" xfId="95" applyNumberFormat="1" applyFont="1" applyBorder="1" applyAlignment="1">
      <alignment horizontal="center"/>
      <protection/>
    </xf>
    <xf numFmtId="9" fontId="6" fillId="0" borderId="31" xfId="95" applyNumberFormat="1" applyFont="1" applyBorder="1" applyAlignment="1">
      <alignment horizontal="center"/>
      <protection/>
    </xf>
    <xf numFmtId="9" fontId="6" fillId="0" borderId="32" xfId="95" applyNumberFormat="1" applyFont="1" applyBorder="1" applyAlignment="1">
      <alignment horizontal="center"/>
      <protection/>
    </xf>
    <xf numFmtId="9" fontId="29" fillId="0" borderId="33" xfId="95" applyNumberFormat="1" applyFont="1" applyBorder="1" applyAlignment="1">
      <alignment horizontal="center"/>
      <protection/>
    </xf>
    <xf numFmtId="9" fontId="22" fillId="0" borderId="34" xfId="95" applyNumberFormat="1" applyFont="1" applyBorder="1" applyAlignment="1">
      <alignment horizontal="center"/>
      <protection/>
    </xf>
    <xf numFmtId="0" fontId="22" fillId="0" borderId="35" xfId="95" applyFont="1" applyBorder="1" applyAlignment="1">
      <alignment horizontal="center" vertical="justify"/>
      <protection/>
    </xf>
    <xf numFmtId="9" fontId="29" fillId="0" borderId="36" xfId="95" applyNumberFormat="1" applyFont="1" applyBorder="1" applyAlignment="1">
      <alignment horizontal="center"/>
      <protection/>
    </xf>
    <xf numFmtId="9" fontId="22" fillId="0" borderId="36" xfId="95" applyNumberFormat="1" applyFont="1" applyBorder="1" applyAlignment="1">
      <alignment horizontal="center"/>
      <protection/>
    </xf>
    <xf numFmtId="9" fontId="22" fillId="0" borderId="37" xfId="95" applyNumberFormat="1" applyFont="1" applyBorder="1" applyAlignment="1">
      <alignment horizontal="center"/>
      <protection/>
    </xf>
    <xf numFmtId="9" fontId="6" fillId="0" borderId="38" xfId="95" applyNumberFormat="1" applyFont="1" applyBorder="1" applyAlignment="1">
      <alignment horizontal="center"/>
      <protection/>
    </xf>
    <xf numFmtId="9" fontId="6" fillId="0" borderId="39" xfId="95" applyNumberFormat="1" applyFont="1" applyBorder="1" applyAlignment="1">
      <alignment horizontal="center"/>
      <protection/>
    </xf>
    <xf numFmtId="9" fontId="29" fillId="0" borderId="40" xfId="95" applyNumberFormat="1" applyFont="1" applyBorder="1" applyAlignment="1">
      <alignment horizontal="center"/>
      <protection/>
    </xf>
    <xf numFmtId="9" fontId="22" fillId="0" borderId="41" xfId="95" applyNumberFormat="1" applyFont="1" applyBorder="1" applyAlignment="1">
      <alignment horizontal="center"/>
      <protection/>
    </xf>
    <xf numFmtId="3" fontId="22" fillId="0" borderId="0" xfId="95" applyNumberFormat="1" applyAlignment="1">
      <alignment horizontal="center"/>
      <protection/>
    </xf>
    <xf numFmtId="0" fontId="22" fillId="0" borderId="11" xfId="95" applyBorder="1" applyAlignment="1">
      <alignment horizontal="center"/>
      <protection/>
    </xf>
    <xf numFmtId="0" fontId="22" fillId="0" borderId="28" xfId="95" applyBorder="1" applyAlignment="1">
      <alignment horizontal="center"/>
      <protection/>
    </xf>
    <xf numFmtId="0" fontId="22" fillId="0" borderId="13" xfId="95" applyBorder="1" applyAlignment="1">
      <alignment horizontal="center"/>
      <protection/>
    </xf>
    <xf numFmtId="9" fontId="29" fillId="0" borderId="42" xfId="95" applyNumberFormat="1" applyFont="1" applyBorder="1" applyAlignment="1">
      <alignment horizontal="center"/>
      <protection/>
    </xf>
    <xf numFmtId="9" fontId="22" fillId="0" borderId="42" xfId="95" applyNumberFormat="1" applyFont="1" applyBorder="1" applyAlignment="1">
      <alignment horizontal="center"/>
      <protection/>
    </xf>
    <xf numFmtId="9" fontId="22" fillId="0" borderId="43" xfId="95" applyNumberFormat="1" applyFont="1" applyBorder="1" applyAlignment="1">
      <alignment horizontal="center"/>
      <protection/>
    </xf>
    <xf numFmtId="9" fontId="6" fillId="0" borderId="44" xfId="95" applyNumberFormat="1" applyFont="1" applyBorder="1" applyAlignment="1">
      <alignment horizontal="center"/>
      <protection/>
    </xf>
    <xf numFmtId="9" fontId="6" fillId="0" borderId="45" xfId="95" applyNumberFormat="1" applyFont="1" applyBorder="1" applyAlignment="1">
      <alignment horizontal="center"/>
      <protection/>
    </xf>
    <xf numFmtId="9" fontId="29" fillId="0" borderId="46" xfId="95" applyNumberFormat="1" applyFont="1" applyBorder="1" applyAlignment="1">
      <alignment horizontal="center"/>
      <protection/>
    </xf>
    <xf numFmtId="9" fontId="22" fillId="0" borderId="14" xfId="95" applyNumberFormat="1" applyFont="1" applyBorder="1" applyAlignment="1">
      <alignment horizontal="center"/>
      <protection/>
    </xf>
    <xf numFmtId="3" fontId="22" fillId="0" borderId="0" xfId="95" applyNumberFormat="1">
      <alignment/>
      <protection/>
    </xf>
    <xf numFmtId="168" fontId="22" fillId="0" borderId="0" xfId="95" applyNumberFormat="1">
      <alignment/>
      <protection/>
    </xf>
    <xf numFmtId="3" fontId="6" fillId="0" borderId="0" xfId="95" applyNumberFormat="1" applyFont="1">
      <alignment/>
      <protection/>
    </xf>
    <xf numFmtId="0" fontId="22" fillId="0" borderId="9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7" xfId="95" applyBorder="1" applyAlignment="1">
      <alignment horizontal="center" vertical="center" wrapText="1"/>
      <protection/>
    </xf>
    <xf numFmtId="0" fontId="22" fillId="0" borderId="24" xfId="95" applyBorder="1" applyAlignment="1">
      <alignment horizontal="center" vertical="center" wrapText="1"/>
      <protection/>
    </xf>
    <xf numFmtId="0" fontId="22" fillId="0" borderId="18" xfId="95" applyFont="1" applyBorder="1" applyAlignment="1">
      <alignment horizontal="center" vertical="center" wrapText="1"/>
      <protection/>
    </xf>
    <xf numFmtId="0" fontId="22" fillId="0" borderId="47" xfId="95" applyBorder="1" applyAlignment="1">
      <alignment horizontal="center" vertical="center" wrapText="1"/>
      <protection/>
    </xf>
    <xf numFmtId="0" fontId="22" fillId="0" borderId="48" xfId="95" applyFont="1" applyBorder="1" applyAlignment="1">
      <alignment horizontal="center" vertical="center" wrapText="1"/>
      <protection/>
    </xf>
    <xf numFmtId="0" fontId="22" fillId="0" borderId="49" xfId="95" applyFont="1" applyBorder="1" applyAlignment="1">
      <alignment horizontal="center" vertical="center" wrapText="1"/>
      <protection/>
    </xf>
    <xf numFmtId="0" fontId="22" fillId="0" borderId="49" xfId="95" applyBorder="1" applyAlignment="1">
      <alignment horizontal="center" vertical="center" wrapText="1"/>
      <protection/>
    </xf>
    <xf numFmtId="0" fontId="22" fillId="0" borderId="50" xfId="95" applyFont="1" applyBorder="1" applyAlignment="1">
      <alignment horizontal="center" vertical="center" wrapText="1"/>
      <protection/>
    </xf>
    <xf numFmtId="0" fontId="22" fillId="0" borderId="20" xfId="95" applyFont="1" applyBorder="1" applyAlignment="1">
      <alignment horizontal="center" vertical="center" wrapText="1"/>
      <protection/>
    </xf>
    <xf numFmtId="0" fontId="22" fillId="0" borderId="19" xfId="95" applyFont="1" applyBorder="1" applyAlignment="1">
      <alignment horizontal="center" vertical="center" wrapText="1"/>
      <protection/>
    </xf>
    <xf numFmtId="0" fontId="22" fillId="0" borderId="19" xfId="95" applyBorder="1" applyAlignment="1">
      <alignment horizontal="center" vertical="center" wrapText="1"/>
      <protection/>
    </xf>
    <xf numFmtId="0" fontId="22" fillId="0" borderId="51" xfId="95" applyFont="1" applyBorder="1" applyAlignment="1">
      <alignment horizontal="center" vertical="center" wrapText="1"/>
      <protection/>
    </xf>
    <xf numFmtId="9" fontId="22" fillId="0" borderId="24" xfId="95" applyNumberFormat="1" applyFont="1" applyBorder="1" applyAlignment="1">
      <alignment horizontal="center"/>
      <protection/>
    </xf>
    <xf numFmtId="9" fontId="22" fillId="0" borderId="18" xfId="95" applyNumberFormat="1" applyBorder="1" applyAlignment="1">
      <alignment horizontal="center"/>
      <protection/>
    </xf>
    <xf numFmtId="9" fontId="22" fillId="0" borderId="17" xfId="95" applyNumberFormat="1" applyBorder="1" applyAlignment="1">
      <alignment horizontal="center"/>
      <protection/>
    </xf>
    <xf numFmtId="9" fontId="22" fillId="0" borderId="47" xfId="95" applyNumberFormat="1" applyBorder="1" applyAlignment="1">
      <alignment horizontal="center"/>
      <protection/>
    </xf>
    <xf numFmtId="9" fontId="22" fillId="0" borderId="27" xfId="95" applyNumberFormat="1" applyFont="1" applyBorder="1" applyAlignment="1">
      <alignment horizontal="center"/>
      <protection/>
    </xf>
    <xf numFmtId="9" fontId="22" fillId="0" borderId="20" xfId="95" applyNumberFormat="1" applyBorder="1" applyAlignment="1">
      <alignment horizontal="center"/>
      <protection/>
    </xf>
    <xf numFmtId="9" fontId="22" fillId="0" borderId="19" xfId="95" applyNumberFormat="1" applyBorder="1" applyAlignment="1">
      <alignment horizontal="center"/>
      <protection/>
    </xf>
    <xf numFmtId="9" fontId="22" fillId="0" borderId="51" xfId="95" applyNumberFormat="1" applyBorder="1" applyAlignment="1">
      <alignment horizontal="center"/>
      <protection/>
    </xf>
    <xf numFmtId="9" fontId="22" fillId="0" borderId="32" xfId="95" applyNumberFormat="1" applyFont="1" applyBorder="1" applyAlignment="1">
      <alignment horizontal="center"/>
      <protection/>
    </xf>
    <xf numFmtId="9" fontId="22" fillId="0" borderId="33" xfId="95" applyNumberFormat="1" applyBorder="1" applyAlignment="1">
      <alignment horizontal="center"/>
      <protection/>
    </xf>
    <xf numFmtId="9" fontId="22" fillId="0" borderId="29" xfId="95" applyNumberFormat="1" applyBorder="1" applyAlignment="1">
      <alignment horizontal="center"/>
      <protection/>
    </xf>
    <xf numFmtId="9" fontId="22" fillId="0" borderId="52" xfId="95" applyNumberFormat="1" applyBorder="1" applyAlignment="1">
      <alignment horizontal="center"/>
      <protection/>
    </xf>
    <xf numFmtId="9" fontId="22" fillId="0" borderId="39" xfId="95" applyNumberFormat="1" applyFont="1" applyBorder="1" applyAlignment="1">
      <alignment horizontal="center"/>
      <protection/>
    </xf>
    <xf numFmtId="9" fontId="22" fillId="0" borderId="40" xfId="95" applyNumberFormat="1" applyBorder="1" applyAlignment="1">
      <alignment horizontal="center"/>
      <protection/>
    </xf>
    <xf numFmtId="9" fontId="22" fillId="0" borderId="36" xfId="95" applyNumberFormat="1" applyBorder="1" applyAlignment="1">
      <alignment horizontal="center"/>
      <protection/>
    </xf>
    <xf numFmtId="9" fontId="22" fillId="0" borderId="53" xfId="95" applyNumberFormat="1" applyBorder="1" applyAlignment="1">
      <alignment horizontal="center"/>
      <protection/>
    </xf>
    <xf numFmtId="9" fontId="22" fillId="0" borderId="45" xfId="95" applyNumberFormat="1" applyFont="1" applyBorder="1" applyAlignment="1">
      <alignment horizontal="center"/>
      <protection/>
    </xf>
    <xf numFmtId="9" fontId="22" fillId="0" borderId="46" xfId="95" applyNumberFormat="1" applyBorder="1" applyAlignment="1">
      <alignment horizontal="center"/>
      <protection/>
    </xf>
    <xf numFmtId="9" fontId="22" fillId="0" borderId="42" xfId="95" applyNumberFormat="1" applyBorder="1" applyAlignment="1">
      <alignment horizontal="center"/>
      <protection/>
    </xf>
    <xf numFmtId="9" fontId="22" fillId="0" borderId="54" xfId="95" applyNumberFormat="1" applyBorder="1" applyAlignment="1">
      <alignment horizontal="center"/>
      <protection/>
    </xf>
    <xf numFmtId="0" fontId="5" fillId="0" borderId="17" xfId="95" applyFont="1" applyFill="1" applyBorder="1" applyAlignment="1">
      <alignment horizontal="center" vertical="center" wrapText="1"/>
      <protection/>
    </xf>
    <xf numFmtId="0" fontId="5" fillId="0" borderId="24" xfId="95" applyFont="1" applyFill="1" applyBorder="1" applyAlignment="1">
      <alignment horizontal="center" vertical="center" wrapText="1"/>
      <protection/>
    </xf>
    <xf numFmtId="0" fontId="29" fillId="0" borderId="18" xfId="95" applyFont="1" applyBorder="1" applyAlignment="1">
      <alignment horizontal="center" vertical="center" wrapText="1"/>
      <protection/>
    </xf>
    <xf numFmtId="0" fontId="29" fillId="0" borderId="12" xfId="95" applyFont="1" applyBorder="1" applyAlignment="1">
      <alignment horizontal="center" vertical="center" wrapText="1"/>
      <protection/>
    </xf>
    <xf numFmtId="0" fontId="29" fillId="0" borderId="49" xfId="95" applyFont="1" applyBorder="1" applyAlignment="1">
      <alignment horizontal="center" vertical="center" wrapText="1"/>
      <protection/>
    </xf>
    <xf numFmtId="9" fontId="6" fillId="0" borderId="17" xfId="95" applyNumberFormat="1" applyFont="1" applyBorder="1" applyAlignment="1">
      <alignment horizontal="center"/>
      <protection/>
    </xf>
    <xf numFmtId="9" fontId="29" fillId="0" borderId="25" xfId="95" applyNumberFormat="1" applyFont="1" applyBorder="1" applyAlignment="1">
      <alignment horizontal="center"/>
      <protection/>
    </xf>
    <xf numFmtId="9" fontId="6" fillId="0" borderId="19" xfId="95" applyNumberFormat="1" applyFont="1" applyBorder="1" applyAlignment="1">
      <alignment horizontal="center"/>
      <protection/>
    </xf>
    <xf numFmtId="9" fontId="29" fillId="0" borderId="12" xfId="95" applyNumberFormat="1" applyFont="1" applyBorder="1" applyAlignment="1">
      <alignment horizontal="center"/>
      <protection/>
    </xf>
    <xf numFmtId="9" fontId="6" fillId="0" borderId="42" xfId="95" applyNumberFormat="1" applyFont="1" applyBorder="1" applyAlignment="1">
      <alignment horizontal="center"/>
      <protection/>
    </xf>
    <xf numFmtId="9" fontId="29" fillId="0" borderId="14" xfId="95" applyNumberFormat="1" applyFont="1" applyBorder="1" applyAlignment="1">
      <alignment horizontal="center"/>
      <protection/>
    </xf>
    <xf numFmtId="0" fontId="35" fillId="0" borderId="17" xfId="95" applyFont="1" applyBorder="1" applyAlignment="1">
      <alignment horizontal="center" vertical="center" wrapText="1"/>
      <protection/>
    </xf>
    <xf numFmtId="0" fontId="29" fillId="0" borderId="25" xfId="95" applyFont="1" applyBorder="1" applyAlignment="1">
      <alignment horizontal="center" vertical="center" wrapText="1"/>
      <protection/>
    </xf>
    <xf numFmtId="0" fontId="35" fillId="0" borderId="19" xfId="95" applyFont="1" applyBorder="1" applyAlignment="1">
      <alignment horizontal="center" vertical="center" wrapText="1"/>
      <protection/>
    </xf>
    <xf numFmtId="9" fontId="6" fillId="0" borderId="29" xfId="95" applyNumberFormat="1" applyFont="1" applyBorder="1" applyAlignment="1">
      <alignment horizontal="center"/>
      <protection/>
    </xf>
    <xf numFmtId="9" fontId="6" fillId="0" borderId="36" xfId="95" applyNumberFormat="1" applyFont="1" applyBorder="1" applyAlignment="1">
      <alignment horizontal="center"/>
      <protection/>
    </xf>
    <xf numFmtId="168" fontId="22" fillId="0" borderId="0" xfId="95" applyNumberFormat="1" applyAlignment="1">
      <alignment horizontal="center"/>
      <protection/>
    </xf>
    <xf numFmtId="169" fontId="22" fillId="0" borderId="0" xfId="95" applyNumberFormat="1">
      <alignment/>
      <protection/>
    </xf>
    <xf numFmtId="170" fontId="22" fillId="0" borderId="0" xfId="95" applyNumberFormat="1">
      <alignment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55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/>
    </xf>
    <xf numFmtId="9" fontId="38" fillId="0" borderId="12" xfId="0" applyNumberFormat="1" applyFont="1" applyBorder="1" applyAlignment="1">
      <alignment horizontal="center"/>
    </xf>
    <xf numFmtId="9" fontId="38" fillId="0" borderId="0" xfId="0" applyNumberFormat="1" applyFont="1" applyAlignment="1">
      <alignment horizontal="center"/>
    </xf>
    <xf numFmtId="9" fontId="38" fillId="0" borderId="0" xfId="10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9" fontId="38" fillId="0" borderId="56" xfId="0" applyNumberFormat="1" applyFont="1" applyBorder="1" applyAlignment="1">
      <alignment horizontal="center"/>
    </xf>
    <xf numFmtId="9" fontId="38" fillId="0" borderId="56" xfId="100" applyFont="1" applyBorder="1" applyAlignment="1">
      <alignment horizontal="center"/>
    </xf>
    <xf numFmtId="9" fontId="38" fillId="0" borderId="0" xfId="0" applyNumberFormat="1" applyFont="1" applyAlignment="1">
      <alignment/>
    </xf>
    <xf numFmtId="0" fontId="22" fillId="0" borderId="0" xfId="97" applyFont="1" applyBorder="1">
      <alignment/>
      <protection/>
    </xf>
    <xf numFmtId="0" fontId="22" fillId="0" borderId="0" xfId="97" applyFont="1">
      <alignment/>
      <protection/>
    </xf>
    <xf numFmtId="0" fontId="22" fillId="0" borderId="0" xfId="96">
      <alignment/>
      <protection/>
    </xf>
    <xf numFmtId="0" fontId="29" fillId="0" borderId="0" xfId="96" applyFont="1">
      <alignment/>
      <protection/>
    </xf>
    <xf numFmtId="0" fontId="22" fillId="0" borderId="11" xfId="96" applyBorder="1">
      <alignment/>
      <protection/>
    </xf>
    <xf numFmtId="0" fontId="22" fillId="0" borderId="0" xfId="96" applyBorder="1">
      <alignment/>
      <protection/>
    </xf>
    <xf numFmtId="0" fontId="22" fillId="0" borderId="12" xfId="96" applyBorder="1">
      <alignment/>
      <protection/>
    </xf>
    <xf numFmtId="0" fontId="22" fillId="0" borderId="15" xfId="96" applyBorder="1" applyAlignment="1">
      <alignment horizontal="center"/>
      <protection/>
    </xf>
    <xf numFmtId="0" fontId="22" fillId="0" borderId="16" xfId="96" applyBorder="1" applyAlignment="1">
      <alignment horizontal="center"/>
      <protection/>
    </xf>
    <xf numFmtId="0" fontId="29" fillId="0" borderId="22" xfId="96" applyFont="1" applyBorder="1" applyAlignment="1">
      <alignment horizontal="center" vertical="center" wrapText="1"/>
      <protection/>
    </xf>
    <xf numFmtId="0" fontId="5" fillId="0" borderId="57" xfId="96" applyFont="1" applyBorder="1" applyAlignment="1">
      <alignment horizontal="center" vertical="center" wrapText="1"/>
      <protection/>
    </xf>
    <xf numFmtId="0" fontId="5" fillId="0" borderId="18" xfId="96" applyFont="1" applyBorder="1" applyAlignment="1">
      <alignment horizontal="center" vertical="center" wrapText="1"/>
      <protection/>
    </xf>
    <xf numFmtId="0" fontId="5" fillId="0" borderId="57" xfId="96" applyFont="1" applyFill="1" applyBorder="1" applyAlignment="1">
      <alignment horizontal="center" vertical="center" wrapText="1"/>
      <protection/>
    </xf>
    <xf numFmtId="0" fontId="5" fillId="0" borderId="58" xfId="96" applyFont="1" applyFill="1" applyBorder="1" applyAlignment="1">
      <alignment horizontal="center" vertical="center" wrapText="1"/>
      <protection/>
    </xf>
    <xf numFmtId="0" fontId="29" fillId="0" borderId="57" xfId="96" applyFont="1" applyBorder="1" applyAlignment="1">
      <alignment horizontal="center" vertical="center" wrapText="1"/>
      <protection/>
    </xf>
    <xf numFmtId="0" fontId="29" fillId="0" borderId="18" xfId="96" applyFont="1" applyBorder="1" applyAlignment="1">
      <alignment horizontal="center" vertical="center" wrapText="1"/>
      <protection/>
    </xf>
    <xf numFmtId="0" fontId="29" fillId="0" borderId="12" xfId="96" applyFont="1" applyBorder="1" applyAlignment="1">
      <alignment horizontal="center" vertical="center" wrapText="1"/>
      <protection/>
    </xf>
    <xf numFmtId="0" fontId="29" fillId="0" borderId="48" xfId="96" applyFont="1" applyBorder="1" applyAlignment="1">
      <alignment horizontal="center" vertical="center" wrapText="1"/>
      <protection/>
    </xf>
    <xf numFmtId="0" fontId="22" fillId="0" borderId="15" xfId="96" applyFont="1" applyBorder="1" applyAlignment="1">
      <alignment horizontal="center" vertical="center" wrapText="1"/>
      <protection/>
    </xf>
    <xf numFmtId="0" fontId="22" fillId="0" borderId="59" xfId="96" applyFont="1" applyBorder="1" applyAlignment="1">
      <alignment horizontal="center" vertical="center" wrapText="1"/>
      <protection/>
    </xf>
    <xf numFmtId="0" fontId="22" fillId="0" borderId="60" xfId="96" applyFont="1" applyBorder="1" applyAlignment="1">
      <alignment horizontal="center" vertical="center" wrapText="1"/>
      <protection/>
    </xf>
    <xf numFmtId="0" fontId="29" fillId="0" borderId="0" xfId="96" applyFont="1" applyBorder="1" applyAlignment="1">
      <alignment horizontal="center" vertical="center" wrapText="1"/>
      <protection/>
    </xf>
    <xf numFmtId="0" fontId="29" fillId="0" borderId="20" xfId="96" applyFont="1" applyBorder="1" applyAlignment="1">
      <alignment horizontal="center" vertical="center" wrapText="1"/>
      <protection/>
    </xf>
    <xf numFmtId="0" fontId="29" fillId="0" borderId="9" xfId="96" applyFont="1" applyBorder="1" applyAlignment="1">
      <alignment horizontal="center" vertical="center" wrapText="1"/>
      <protection/>
    </xf>
    <xf numFmtId="0" fontId="22" fillId="0" borderId="11" xfId="96" applyFont="1" applyBorder="1" applyAlignment="1">
      <alignment horizontal="center" vertical="justify"/>
      <protection/>
    </xf>
    <xf numFmtId="9" fontId="29" fillId="0" borderId="9" xfId="96" applyNumberFormat="1" applyFont="1" applyBorder="1" applyAlignment="1">
      <alignment horizontal="center"/>
      <protection/>
    </xf>
    <xf numFmtId="9" fontId="22" fillId="0" borderId="0" xfId="96" applyNumberFormat="1" applyFont="1" applyBorder="1" applyAlignment="1">
      <alignment horizontal="center"/>
      <protection/>
    </xf>
    <xf numFmtId="9" fontId="22" fillId="0" borderId="0" xfId="100" applyFont="1" applyBorder="1" applyAlignment="1">
      <alignment horizontal="center"/>
    </xf>
    <xf numFmtId="9" fontId="22" fillId="0" borderId="20" xfId="96" applyNumberFormat="1" applyFont="1" applyBorder="1" applyAlignment="1">
      <alignment horizontal="center"/>
      <protection/>
    </xf>
    <xf numFmtId="9" fontId="6" fillId="0" borderId="19" xfId="96" applyNumberFormat="1" applyFont="1" applyBorder="1" applyAlignment="1">
      <alignment horizontal="center"/>
      <protection/>
    </xf>
    <xf numFmtId="9" fontId="22" fillId="0" borderId="61" xfId="96" applyNumberFormat="1" applyFont="1" applyBorder="1" applyAlignment="1">
      <alignment horizontal="center"/>
      <protection/>
    </xf>
    <xf numFmtId="9" fontId="29" fillId="0" borderId="0" xfId="96" applyNumberFormat="1" applyFont="1" applyBorder="1" applyAlignment="1">
      <alignment horizontal="center"/>
      <protection/>
    </xf>
    <xf numFmtId="9" fontId="29" fillId="0" borderId="20" xfId="96" applyNumberFormat="1" applyFont="1" applyBorder="1" applyAlignment="1">
      <alignment horizontal="center"/>
      <protection/>
    </xf>
    <xf numFmtId="9" fontId="29" fillId="0" borderId="9" xfId="100" applyFont="1" applyBorder="1" applyAlignment="1">
      <alignment horizontal="center"/>
    </xf>
    <xf numFmtId="9" fontId="29" fillId="0" borderId="12" xfId="96" applyNumberFormat="1" applyFont="1" applyBorder="1" applyAlignment="1">
      <alignment horizontal="center"/>
      <protection/>
    </xf>
    <xf numFmtId="166" fontId="22" fillId="0" borderId="0" xfId="96" applyNumberFormat="1">
      <alignment/>
      <protection/>
    </xf>
    <xf numFmtId="0" fontId="22" fillId="0" borderId="35" xfId="96" applyFont="1" applyBorder="1" applyAlignment="1">
      <alignment horizontal="center" vertical="justify"/>
      <protection/>
    </xf>
    <xf numFmtId="9" fontId="29" fillId="0" borderId="37" xfId="96" applyNumberFormat="1" applyFont="1" applyBorder="1" applyAlignment="1">
      <alignment horizontal="center"/>
      <protection/>
    </xf>
    <xf numFmtId="9" fontId="22" fillId="0" borderId="62" xfId="96" applyNumberFormat="1" applyFont="1" applyBorder="1" applyAlignment="1">
      <alignment horizontal="center"/>
      <protection/>
    </xf>
    <xf numFmtId="9" fontId="22" fillId="0" borderId="40" xfId="96" applyNumberFormat="1" applyFont="1" applyBorder="1" applyAlignment="1">
      <alignment horizontal="center"/>
      <protection/>
    </xf>
    <xf numFmtId="9" fontId="6" fillId="0" borderId="36" xfId="96" applyNumberFormat="1" applyFont="1" applyBorder="1" applyAlignment="1">
      <alignment horizontal="center"/>
      <protection/>
    </xf>
    <xf numFmtId="9" fontId="22" fillId="0" borderId="63" xfId="96" applyNumberFormat="1" applyFont="1" applyBorder="1" applyAlignment="1">
      <alignment horizontal="center"/>
      <protection/>
    </xf>
    <xf numFmtId="9" fontId="29" fillId="0" borderId="62" xfId="96" applyNumberFormat="1" applyFont="1" applyBorder="1" applyAlignment="1">
      <alignment horizontal="center"/>
      <protection/>
    </xf>
    <xf numFmtId="9" fontId="29" fillId="0" borderId="40" xfId="96" applyNumberFormat="1" applyFont="1" applyBorder="1" applyAlignment="1">
      <alignment horizontal="center"/>
      <protection/>
    </xf>
    <xf numFmtId="9" fontId="29" fillId="0" borderId="37" xfId="100" applyFont="1" applyBorder="1" applyAlignment="1">
      <alignment horizontal="center"/>
    </xf>
    <xf numFmtId="9" fontId="29" fillId="0" borderId="41" xfId="96" applyNumberFormat="1" applyFont="1" applyBorder="1" applyAlignment="1">
      <alignment horizontal="center"/>
      <protection/>
    </xf>
    <xf numFmtId="167" fontId="22" fillId="0" borderId="0" xfId="96" applyNumberFormat="1">
      <alignment/>
      <protection/>
    </xf>
    <xf numFmtId="0" fontId="22" fillId="0" borderId="35" xfId="96" applyBorder="1" applyAlignment="1">
      <alignment horizontal="center"/>
      <protection/>
    </xf>
    <xf numFmtId="0" fontId="22" fillId="0" borderId="11" xfId="96" applyBorder="1" applyAlignment="1">
      <alignment horizontal="center"/>
      <protection/>
    </xf>
    <xf numFmtId="0" fontId="22" fillId="0" borderId="13" xfId="96" applyBorder="1" applyAlignment="1">
      <alignment horizontal="center"/>
      <protection/>
    </xf>
    <xf numFmtId="9" fontId="29" fillId="0" borderId="43" xfId="96" applyNumberFormat="1" applyFont="1" applyBorder="1" applyAlignment="1">
      <alignment horizontal="center"/>
      <protection/>
    </xf>
    <xf numFmtId="9" fontId="22" fillId="0" borderId="56" xfId="96" applyNumberFormat="1" applyFont="1" applyBorder="1" applyAlignment="1">
      <alignment horizontal="center"/>
      <protection/>
    </xf>
    <xf numFmtId="9" fontId="22" fillId="0" borderId="46" xfId="96" applyNumberFormat="1" applyFont="1" applyBorder="1" applyAlignment="1">
      <alignment horizontal="center"/>
      <protection/>
    </xf>
    <xf numFmtId="9" fontId="6" fillId="0" borderId="42" xfId="96" applyNumberFormat="1" applyFont="1" applyBorder="1" applyAlignment="1">
      <alignment horizontal="center"/>
      <protection/>
    </xf>
    <xf numFmtId="9" fontId="22" fillId="0" borderId="64" xfId="96" applyNumberFormat="1" applyFont="1" applyBorder="1" applyAlignment="1">
      <alignment horizontal="center"/>
      <protection/>
    </xf>
    <xf numFmtId="9" fontId="29" fillId="0" borderId="65" xfId="96" applyNumberFormat="1" applyFont="1" applyBorder="1" applyAlignment="1">
      <alignment horizontal="center"/>
      <protection/>
    </xf>
    <xf numFmtId="9" fontId="29" fillId="0" borderId="46" xfId="96" applyNumberFormat="1" applyFont="1" applyBorder="1" applyAlignment="1">
      <alignment horizontal="center"/>
      <protection/>
    </xf>
    <xf numFmtId="9" fontId="29" fillId="0" borderId="14" xfId="96" applyNumberFormat="1" applyFont="1" applyBorder="1" applyAlignment="1">
      <alignment horizontal="center"/>
      <protection/>
    </xf>
    <xf numFmtId="3" fontId="22" fillId="0" borderId="0" xfId="96" applyNumberFormat="1" applyAlignment="1">
      <alignment horizontal="center"/>
      <protection/>
    </xf>
    <xf numFmtId="3" fontId="22" fillId="0" borderId="0" xfId="96" applyNumberFormat="1">
      <alignment/>
      <protection/>
    </xf>
    <xf numFmtId="0" fontId="22" fillId="0" borderId="0" xfId="96" applyFont="1">
      <alignment/>
      <protection/>
    </xf>
    <xf numFmtId="9" fontId="39" fillId="0" borderId="0" xfId="78" applyNumberFormat="1" applyFont="1" applyAlignment="1">
      <alignment horizontal="left"/>
    </xf>
    <xf numFmtId="0" fontId="22" fillId="0" borderId="66" xfId="97" applyFont="1" applyBorder="1">
      <alignment/>
      <protection/>
    </xf>
    <xf numFmtId="0" fontId="22" fillId="0" borderId="67" xfId="97" applyBorder="1">
      <alignment/>
      <protection/>
    </xf>
    <xf numFmtId="165" fontId="22" fillId="0" borderId="68" xfId="97" applyNumberFormat="1" applyBorder="1" applyAlignment="1">
      <alignment horizontal="center"/>
      <protection/>
    </xf>
    <xf numFmtId="0" fontId="22" fillId="0" borderId="11" xfId="97" applyFont="1" applyBorder="1">
      <alignment/>
      <protection/>
    </xf>
    <xf numFmtId="0" fontId="22" fillId="0" borderId="13" xfId="97" applyFont="1" applyBorder="1">
      <alignment/>
      <protection/>
    </xf>
    <xf numFmtId="0" fontId="22" fillId="0" borderId="56" xfId="97" applyBorder="1">
      <alignment/>
      <protection/>
    </xf>
    <xf numFmtId="9" fontId="22" fillId="0" borderId="12" xfId="97" applyNumberFormat="1" applyBorder="1" applyAlignment="1">
      <alignment horizontal="center"/>
      <protection/>
    </xf>
    <xf numFmtId="9" fontId="22" fillId="0" borderId="14" xfId="97" applyNumberFormat="1" applyBorder="1" applyAlignment="1">
      <alignment horizontal="center"/>
      <protection/>
    </xf>
    <xf numFmtId="0" fontId="22" fillId="0" borderId="66" xfId="97" applyFont="1" applyBorder="1" applyAlignment="1">
      <alignment horizontal="center" vertical="center" wrapText="1"/>
      <protection/>
    </xf>
    <xf numFmtId="0" fontId="22" fillId="0" borderId="68" xfId="97" applyFont="1" applyBorder="1" applyAlignment="1">
      <alignment horizontal="center" vertical="center" wrapText="1"/>
      <protection/>
    </xf>
    <xf numFmtId="9" fontId="22" fillId="0" borderId="11" xfId="97" applyNumberFormat="1" applyFont="1" applyBorder="1" applyAlignment="1">
      <alignment horizontal="center" vertical="center" wrapText="1"/>
      <protection/>
    </xf>
    <xf numFmtId="9" fontId="22" fillId="0" borderId="12" xfId="97" applyNumberFormat="1" applyBorder="1" applyAlignment="1">
      <alignment horizontal="center" vertical="center" wrapText="1"/>
      <protection/>
    </xf>
    <xf numFmtId="9" fontId="22" fillId="0" borderId="11" xfId="97" applyNumberFormat="1" applyBorder="1" applyAlignment="1">
      <alignment horizontal="center"/>
      <protection/>
    </xf>
    <xf numFmtId="9" fontId="22" fillId="0" borderId="13" xfId="97" applyNumberFormat="1" applyBorder="1" applyAlignment="1">
      <alignment horizontal="center"/>
      <protection/>
    </xf>
    <xf numFmtId="9" fontId="22" fillId="0" borderId="69" xfId="97" applyNumberFormat="1" applyBorder="1" applyAlignment="1">
      <alignment horizontal="center"/>
      <protection/>
    </xf>
    <xf numFmtId="9" fontId="29" fillId="0" borderId="69" xfId="96" applyNumberFormat="1" applyFont="1" applyBorder="1" applyAlignment="1">
      <alignment horizontal="center"/>
      <protection/>
    </xf>
    <xf numFmtId="9" fontId="40" fillId="0" borderId="69" xfId="96" applyNumberFormat="1" applyFont="1" applyBorder="1" applyAlignment="1">
      <alignment horizontal="center"/>
      <protection/>
    </xf>
    <xf numFmtId="0" fontId="22" fillId="0" borderId="0" xfId="97" applyFont="1" applyAlignment="1">
      <alignment horizontal="center" vertical="center" wrapText="1"/>
      <protection/>
    </xf>
    <xf numFmtId="0" fontId="0" fillId="0" borderId="68" xfId="0" applyBorder="1" applyAlignment="1">
      <alignment wrapText="1"/>
    </xf>
    <xf numFmtId="0" fontId="0" fillId="0" borderId="12" xfId="0" applyBorder="1" applyAlignment="1">
      <alignment wrapText="1"/>
    </xf>
    <xf numFmtId="9" fontId="29" fillId="0" borderId="70" xfId="96" applyNumberFormat="1" applyFont="1" applyBorder="1" applyAlignment="1">
      <alignment horizontal="center"/>
      <protection/>
    </xf>
    <xf numFmtId="9" fontId="29" fillId="0" borderId="69" xfId="97" applyNumberFormat="1" applyFont="1" applyBorder="1" applyAlignment="1">
      <alignment horizontal="center"/>
      <protection/>
    </xf>
    <xf numFmtId="9" fontId="29" fillId="0" borderId="71" xfId="97" applyNumberFormat="1" applyFont="1" applyBorder="1" applyAlignment="1">
      <alignment horizontal="center"/>
      <protection/>
    </xf>
    <xf numFmtId="0" fontId="30" fillId="0" borderId="67" xfId="97" applyFont="1" applyBorder="1" applyAlignment="1">
      <alignment vertical="center" wrapText="1"/>
      <protection/>
    </xf>
    <xf numFmtId="0" fontId="30" fillId="0" borderId="0" xfId="97" applyFont="1" applyBorder="1" applyAlignment="1">
      <alignment vertical="center" wrapText="1"/>
      <protection/>
    </xf>
    <xf numFmtId="0" fontId="30" fillId="0" borderId="69" xfId="97" applyFont="1" applyBorder="1" applyAlignment="1">
      <alignment horizontal="center" vertical="center" wrapText="1"/>
      <protection/>
    </xf>
    <xf numFmtId="9" fontId="22" fillId="0" borderId="71" xfId="97" applyNumberFormat="1" applyBorder="1" applyAlignment="1">
      <alignment horizontal="center"/>
      <protection/>
    </xf>
    <xf numFmtId="9" fontId="22" fillId="0" borderId="69" xfId="97" applyNumberFormat="1" applyBorder="1" applyAlignment="1">
      <alignment horizontal="center" vertical="center" wrapText="1"/>
      <protection/>
    </xf>
    <xf numFmtId="165" fontId="22" fillId="0" borderId="69" xfId="97" applyNumberFormat="1" applyBorder="1" applyAlignment="1">
      <alignment horizontal="center"/>
      <protection/>
    </xf>
    <xf numFmtId="9" fontId="22" fillId="0" borderId="71" xfId="97" applyNumberFormat="1" applyBorder="1" applyAlignment="1">
      <alignment horizontal="center" vertical="center" wrapText="1"/>
      <protection/>
    </xf>
    <xf numFmtId="165" fontId="22" fillId="0" borderId="71" xfId="97" applyNumberFormat="1" applyBorder="1" applyAlignment="1">
      <alignment horizontal="center"/>
      <protection/>
    </xf>
    <xf numFmtId="0" fontId="22" fillId="0" borderId="69" xfId="97" applyBorder="1" applyAlignment="1">
      <alignment horizontal="center"/>
      <protection/>
    </xf>
    <xf numFmtId="0" fontId="22" fillId="0" borderId="71" xfId="97" applyBorder="1" applyAlignment="1">
      <alignment horizontal="center"/>
      <protection/>
    </xf>
    <xf numFmtId="0" fontId="29" fillId="0" borderId="72" xfId="97" applyFont="1" applyBorder="1" applyAlignment="1">
      <alignment horizontal="center" vertical="center" wrapText="1"/>
      <protection/>
    </xf>
    <xf numFmtId="0" fontId="22" fillId="0" borderId="72" xfId="97" applyFont="1" applyBorder="1" applyAlignment="1">
      <alignment horizontal="center" vertical="center" wrapText="1"/>
      <protection/>
    </xf>
    <xf numFmtId="0" fontId="22" fillId="0" borderId="14" xfId="97" applyBorder="1">
      <alignment/>
      <protection/>
    </xf>
    <xf numFmtId="9" fontId="29" fillId="0" borderId="70" xfId="97" applyNumberFormat="1" applyFont="1" applyBorder="1" applyAlignment="1">
      <alignment horizontal="center"/>
      <protection/>
    </xf>
    <xf numFmtId="165" fontId="29" fillId="0" borderId="70" xfId="97" applyNumberFormat="1" applyFont="1" applyBorder="1" applyAlignment="1">
      <alignment horizontal="center"/>
      <protection/>
    </xf>
    <xf numFmtId="165" fontId="22" fillId="0" borderId="70" xfId="97" applyNumberFormat="1" applyBorder="1" applyAlignment="1">
      <alignment horizontal="center"/>
      <protection/>
    </xf>
    <xf numFmtId="9" fontId="22" fillId="0" borderId="70" xfId="97" applyNumberFormat="1" applyBorder="1" applyAlignment="1">
      <alignment horizontal="center"/>
      <protection/>
    </xf>
    <xf numFmtId="165" fontId="29" fillId="0" borderId="69" xfId="97" applyNumberFormat="1" applyFont="1" applyBorder="1" applyAlignment="1">
      <alignment horizontal="center"/>
      <protection/>
    </xf>
    <xf numFmtId="165" fontId="29" fillId="0" borderId="71" xfId="97" applyNumberFormat="1" applyFont="1" applyBorder="1" applyAlignment="1">
      <alignment horizontal="center"/>
      <protection/>
    </xf>
    <xf numFmtId="0" fontId="38" fillId="0" borderId="16" xfId="0" applyFont="1" applyBorder="1" applyAlignment="1">
      <alignment horizontal="center" vertical="center"/>
    </xf>
    <xf numFmtId="9" fontId="38" fillId="0" borderId="12" xfId="100" applyFont="1" applyBorder="1" applyAlignment="1">
      <alignment horizontal="center"/>
    </xf>
    <xf numFmtId="9" fontId="38" fillId="0" borderId="14" xfId="100" applyFont="1" applyBorder="1" applyAlignment="1">
      <alignment horizontal="center"/>
    </xf>
    <xf numFmtId="0" fontId="5" fillId="0" borderId="70" xfId="95" applyFont="1" applyBorder="1" applyAlignment="1">
      <alignment horizontal="center" vertical="center" wrapText="1"/>
      <protection/>
    </xf>
    <xf numFmtId="0" fontId="22" fillId="0" borderId="70" xfId="95" applyFont="1" applyBorder="1" applyAlignment="1">
      <alignment horizontal="center" vertical="center" wrapText="1"/>
      <protection/>
    </xf>
    <xf numFmtId="0" fontId="22" fillId="0" borderId="69" xfId="95" applyFont="1" applyBorder="1" applyAlignment="1">
      <alignment horizontal="center" vertical="justify"/>
      <protection/>
    </xf>
    <xf numFmtId="9" fontId="22" fillId="0" borderId="69" xfId="95" applyNumberFormat="1" applyBorder="1" applyAlignment="1">
      <alignment horizontal="center"/>
      <protection/>
    </xf>
    <xf numFmtId="0" fontId="22" fillId="0" borderId="69" xfId="95" applyBorder="1" applyAlignment="1">
      <alignment horizontal="center"/>
      <protection/>
    </xf>
    <xf numFmtId="0" fontId="22" fillId="0" borderId="71" xfId="95" applyBorder="1" applyAlignment="1">
      <alignment horizontal="center"/>
      <protection/>
    </xf>
    <xf numFmtId="9" fontId="22" fillId="0" borderId="71" xfId="95" applyNumberFormat="1" applyBorder="1" applyAlignment="1">
      <alignment horizontal="center"/>
      <protection/>
    </xf>
    <xf numFmtId="0" fontId="22" fillId="0" borderId="73" xfId="95" applyBorder="1">
      <alignment/>
      <protection/>
    </xf>
    <xf numFmtId="0" fontId="30" fillId="0" borderId="66" xfId="97" applyFont="1" applyBorder="1" applyAlignment="1">
      <alignment horizontal="center" vertical="center" wrapText="1"/>
      <protection/>
    </xf>
    <xf numFmtId="0" fontId="30" fillId="0" borderId="67" xfId="97" applyFont="1" applyBorder="1" applyAlignment="1">
      <alignment horizontal="center" vertical="center" wrapText="1"/>
      <protection/>
    </xf>
    <xf numFmtId="0" fontId="30" fillId="0" borderId="68" xfId="97" applyFont="1" applyBorder="1" applyAlignment="1">
      <alignment horizontal="center" vertical="center" wrapText="1"/>
      <protection/>
    </xf>
    <xf numFmtId="0" fontId="30" fillId="0" borderId="13" xfId="97" applyFont="1" applyBorder="1" applyAlignment="1">
      <alignment horizontal="center" vertical="center" wrapText="1"/>
      <protection/>
    </xf>
    <xf numFmtId="0" fontId="30" fillId="0" borderId="56" xfId="97" applyFont="1" applyBorder="1" applyAlignment="1">
      <alignment horizontal="center" vertical="center" wrapText="1"/>
      <protection/>
    </xf>
    <xf numFmtId="0" fontId="30" fillId="0" borderId="14" xfId="97" applyFont="1" applyBorder="1" applyAlignment="1">
      <alignment horizontal="center" vertical="center" wrapText="1"/>
      <protection/>
    </xf>
    <xf numFmtId="0" fontId="0" fillId="0" borderId="68" xfId="0" applyBorder="1" applyAlignment="1">
      <alignment wrapText="1"/>
    </xf>
    <xf numFmtId="0" fontId="30" fillId="0" borderId="11" xfId="97" applyFont="1" applyBorder="1" applyAlignment="1">
      <alignment horizontal="center" vertical="center" wrapText="1"/>
      <protection/>
    </xf>
    <xf numFmtId="0" fontId="30" fillId="0" borderId="0" xfId="97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0" fontId="37" fillId="0" borderId="74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0" fillId="0" borderId="66" xfId="95" applyFont="1" applyBorder="1" applyAlignment="1">
      <alignment horizontal="center" vertical="center" wrapText="1"/>
      <protection/>
    </xf>
    <xf numFmtId="0" fontId="22" fillId="0" borderId="67" xfId="95" applyBorder="1" applyAlignment="1">
      <alignment horizontal="center" vertical="center" wrapText="1"/>
      <protection/>
    </xf>
    <xf numFmtId="0" fontId="22" fillId="0" borderId="68" xfId="95" applyBorder="1" applyAlignment="1">
      <alignment/>
      <protection/>
    </xf>
    <xf numFmtId="0" fontId="29" fillId="0" borderId="76" xfId="95" applyFont="1" applyBorder="1" applyAlignment="1">
      <alignment horizontal="center"/>
      <protection/>
    </xf>
    <xf numFmtId="0" fontId="29" fillId="0" borderId="77" xfId="95" applyFont="1" applyBorder="1" applyAlignment="1">
      <alignment horizontal="center"/>
      <protection/>
    </xf>
    <xf numFmtId="0" fontId="29" fillId="0" borderId="78" xfId="95" applyFont="1" applyBorder="1" applyAlignment="1">
      <alignment horizontal="center"/>
      <protection/>
    </xf>
    <xf numFmtId="0" fontId="29" fillId="0" borderId="79" xfId="95" applyFont="1" applyBorder="1" applyAlignment="1">
      <alignment horizontal="center"/>
      <protection/>
    </xf>
    <xf numFmtId="0" fontId="5" fillId="0" borderId="11" xfId="95" applyFont="1" applyBorder="1" applyAlignment="1">
      <alignment horizontal="center" vertical="center" wrapText="1"/>
      <protection/>
    </xf>
    <xf numFmtId="0" fontId="6" fillId="0" borderId="23" xfId="95" applyFont="1" applyBorder="1" applyAlignment="1">
      <alignment horizontal="center" vertical="center" wrapText="1"/>
      <protection/>
    </xf>
    <xf numFmtId="0" fontId="6" fillId="0" borderId="26" xfId="95" applyFont="1" applyBorder="1" applyAlignment="1">
      <alignment horizontal="center" vertical="center" wrapText="1"/>
      <protection/>
    </xf>
    <xf numFmtId="0" fontId="5" fillId="0" borderId="17" xfId="95" applyFont="1" applyBorder="1" applyAlignment="1">
      <alignment horizontal="center" vertical="center" wrapText="1"/>
      <protection/>
    </xf>
    <xf numFmtId="0" fontId="5" fillId="0" borderId="19" xfId="95" applyFont="1" applyBorder="1" applyAlignment="1">
      <alignment horizontal="center" vertical="center" wrapText="1"/>
      <protection/>
    </xf>
    <xf numFmtId="0" fontId="5" fillId="0" borderId="22" xfId="95" applyFont="1" applyBorder="1" applyAlignment="1">
      <alignment horizontal="center" vertical="center" wrapText="1"/>
      <protection/>
    </xf>
    <xf numFmtId="0" fontId="5" fillId="0" borderId="9" xfId="95" applyFont="1" applyBorder="1" applyAlignment="1">
      <alignment horizontal="center" vertical="center" wrapText="1"/>
      <protection/>
    </xf>
    <xf numFmtId="0" fontId="6" fillId="0" borderId="24" xfId="95" applyFont="1" applyBorder="1" applyAlignment="1">
      <alignment horizontal="center"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22" fillId="0" borderId="76" xfId="95" applyBorder="1" applyAlignment="1">
      <alignment horizontal="center" vertical="center"/>
      <protection/>
    </xf>
    <xf numFmtId="0" fontId="22" fillId="0" borderId="78" xfId="95" applyBorder="1" applyAlignment="1">
      <alignment horizontal="center" vertical="center"/>
      <protection/>
    </xf>
    <xf numFmtId="0" fontId="5" fillId="0" borderId="25" xfId="95" applyFont="1" applyBorder="1" applyAlignment="1">
      <alignment horizontal="center" vertical="center" wrapText="1"/>
      <protection/>
    </xf>
    <xf numFmtId="0" fontId="5" fillId="0" borderId="12" xfId="95" applyFont="1" applyBorder="1" applyAlignment="1">
      <alignment horizontal="center" vertical="center" wrapText="1"/>
      <protection/>
    </xf>
    <xf numFmtId="0" fontId="22" fillId="0" borderId="22" xfId="95" applyBorder="1" applyAlignment="1">
      <alignment horizontal="center" vertical="center" wrapText="1"/>
      <protection/>
    </xf>
    <xf numFmtId="0" fontId="22" fillId="0" borderId="57" xfId="95" applyBorder="1" applyAlignment="1">
      <alignment horizontal="center" vertical="center" wrapText="1"/>
      <protection/>
    </xf>
    <xf numFmtId="0" fontId="22" fillId="0" borderId="25" xfId="95" applyBorder="1" applyAlignment="1">
      <alignment horizontal="center" vertical="center" wrapText="1"/>
      <protection/>
    </xf>
    <xf numFmtId="0" fontId="22" fillId="0" borderId="9" xfId="95" applyBorder="1" applyAlignment="1">
      <alignment horizontal="center" vertical="center" wrapText="1"/>
      <protection/>
    </xf>
    <xf numFmtId="0" fontId="22" fillId="0" borderId="0" xfId="95" applyBorder="1" applyAlignment="1">
      <alignment horizontal="center" vertical="center" wrapText="1"/>
      <protection/>
    </xf>
    <xf numFmtId="0" fontId="22" fillId="0" borderId="12" xfId="95" applyBorder="1" applyAlignment="1">
      <alignment horizontal="center" vertical="center" wrapText="1"/>
      <protection/>
    </xf>
    <xf numFmtId="0" fontId="22" fillId="0" borderId="48" xfId="95" applyBorder="1" applyAlignment="1">
      <alignment horizontal="center" vertical="center" wrapText="1"/>
      <protection/>
    </xf>
    <xf numFmtId="0" fontId="22" fillId="0" borderId="15" xfId="95" applyBorder="1" applyAlignment="1">
      <alignment horizontal="center" vertical="center" wrapText="1"/>
      <protection/>
    </xf>
    <xf numFmtId="0" fontId="22" fillId="0" borderId="16" xfId="95" applyBorder="1" applyAlignment="1">
      <alignment horizontal="center" vertical="center" wrapText="1"/>
      <protection/>
    </xf>
    <xf numFmtId="0" fontId="22" fillId="0" borderId="68" xfId="95" applyBorder="1" applyAlignment="1">
      <alignment horizontal="center" vertical="center" wrapText="1"/>
      <protection/>
    </xf>
    <xf numFmtId="0" fontId="33" fillId="0" borderId="17" xfId="95" applyFont="1" applyBorder="1" applyAlignment="1">
      <alignment horizontal="center" vertical="center" wrapText="1"/>
      <protection/>
    </xf>
    <xf numFmtId="0" fontId="22" fillId="0" borderId="49" xfId="95" applyBorder="1" applyAlignment="1">
      <alignment horizontal="center" vertical="center" wrapText="1"/>
      <protection/>
    </xf>
    <xf numFmtId="0" fontId="22" fillId="0" borderId="18" xfId="95" applyBorder="1" applyAlignment="1">
      <alignment horizontal="center" vertical="center" wrapText="1"/>
      <protection/>
    </xf>
    <xf numFmtId="0" fontId="22" fillId="0" borderId="20" xfId="95" applyBorder="1" applyAlignment="1">
      <alignment horizontal="center" vertical="center" wrapText="1"/>
      <protection/>
    </xf>
    <xf numFmtId="0" fontId="22" fillId="0" borderId="59" xfId="95" applyBorder="1" applyAlignment="1">
      <alignment horizontal="center" vertical="center" wrapText="1"/>
      <protection/>
    </xf>
    <xf numFmtId="0" fontId="29" fillId="0" borderId="76" xfId="95" applyFont="1" applyBorder="1" applyAlignment="1">
      <alignment horizontal="center" vertical="center" wrapText="1"/>
      <protection/>
    </xf>
    <xf numFmtId="0" fontId="29" fillId="0" borderId="77" xfId="95" applyFont="1" applyBorder="1" applyAlignment="1">
      <alignment horizontal="center" vertical="center" wrapText="1"/>
      <protection/>
    </xf>
    <xf numFmtId="0" fontId="29" fillId="0" borderId="79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9" xfId="95" applyFont="1" applyBorder="1" applyAlignment="1">
      <alignment horizontal="center" vertical="center" wrapText="1"/>
      <protection/>
    </xf>
    <xf numFmtId="0" fontId="35" fillId="0" borderId="17" xfId="95" applyFont="1" applyBorder="1" applyAlignment="1">
      <alignment horizontal="center" vertical="center" wrapText="1"/>
      <protection/>
    </xf>
    <xf numFmtId="0" fontId="35" fillId="0" borderId="19" xfId="95" applyFont="1" applyBorder="1" applyAlignment="1">
      <alignment horizontal="center" vertical="center" wrapText="1"/>
      <protection/>
    </xf>
    <xf numFmtId="0" fontId="29" fillId="0" borderId="17" xfId="95" applyFont="1" applyBorder="1" applyAlignment="1">
      <alignment horizontal="center" vertical="center" wrapText="1"/>
      <protection/>
    </xf>
    <xf numFmtId="0" fontId="22" fillId="0" borderId="19" xfId="95" applyBorder="1" applyAlignment="1">
      <alignment horizontal="center" vertical="center" wrapText="1"/>
      <protection/>
    </xf>
    <xf numFmtId="0" fontId="22" fillId="0" borderId="22" xfId="96" applyBorder="1" applyAlignment="1">
      <alignment horizontal="center" vertical="center" wrapText="1"/>
      <protection/>
    </xf>
    <xf numFmtId="0" fontId="22" fillId="0" borderId="57" xfId="96" applyBorder="1" applyAlignment="1">
      <alignment horizontal="center" vertical="center" wrapText="1"/>
      <protection/>
    </xf>
    <xf numFmtId="0" fontId="22" fillId="0" borderId="25" xfId="96" applyBorder="1" applyAlignment="1">
      <alignment horizontal="center" vertical="center" wrapText="1"/>
      <protection/>
    </xf>
    <xf numFmtId="0" fontId="22" fillId="0" borderId="9" xfId="96" applyBorder="1" applyAlignment="1">
      <alignment horizontal="center" vertical="center" wrapText="1"/>
      <protection/>
    </xf>
    <xf numFmtId="0" fontId="22" fillId="0" borderId="0" xfId="96" applyBorder="1" applyAlignment="1">
      <alignment horizontal="center" vertical="center" wrapText="1"/>
      <protection/>
    </xf>
    <xf numFmtId="0" fontId="22" fillId="0" borderId="12" xfId="96" applyBorder="1" applyAlignment="1">
      <alignment horizontal="center" vertical="center" wrapText="1"/>
      <protection/>
    </xf>
    <xf numFmtId="0" fontId="22" fillId="0" borderId="48" xfId="96" applyBorder="1" applyAlignment="1">
      <alignment horizontal="center" vertical="center" wrapText="1"/>
      <protection/>
    </xf>
    <xf numFmtId="0" fontId="22" fillId="0" borderId="15" xfId="96" applyBorder="1" applyAlignment="1">
      <alignment horizontal="center" vertical="center" wrapText="1"/>
      <protection/>
    </xf>
    <xf numFmtId="0" fontId="22" fillId="0" borderId="16" xfId="96" applyBorder="1" applyAlignment="1">
      <alignment horizontal="center" vertical="center" wrapText="1"/>
      <protection/>
    </xf>
    <xf numFmtId="0" fontId="30" fillId="0" borderId="66" xfId="96" applyFont="1" applyBorder="1" applyAlignment="1">
      <alignment horizontal="center" vertical="center" wrapText="1"/>
      <protection/>
    </xf>
    <xf numFmtId="0" fontId="30" fillId="0" borderId="67" xfId="96" applyFont="1" applyBorder="1" applyAlignment="1">
      <alignment horizontal="center" vertical="center" wrapText="1"/>
      <protection/>
    </xf>
    <xf numFmtId="0" fontId="30" fillId="0" borderId="68" xfId="96" applyFont="1" applyBorder="1" applyAlignment="1">
      <alignment horizontal="center" vertical="center" wrapText="1"/>
      <protection/>
    </xf>
    <xf numFmtId="0" fontId="33" fillId="0" borderId="17" xfId="96" applyFont="1" applyBorder="1" applyAlignment="1">
      <alignment horizontal="center" vertical="center" wrapText="1"/>
      <protection/>
    </xf>
    <xf numFmtId="0" fontId="33" fillId="0" borderId="49" xfId="96" applyFont="1" applyBorder="1" applyAlignment="1">
      <alignment horizontal="center" vertical="center" wrapText="1"/>
      <protection/>
    </xf>
    <xf numFmtId="0" fontId="22" fillId="0" borderId="18" xfId="96" applyBorder="1" applyAlignment="1">
      <alignment horizontal="center" vertical="center" wrapText="1"/>
      <protection/>
    </xf>
    <xf numFmtId="0" fontId="22" fillId="0" borderId="20" xfId="96" applyBorder="1" applyAlignment="1">
      <alignment horizontal="center" vertical="center" wrapText="1"/>
      <protection/>
    </xf>
    <xf numFmtId="0" fontId="22" fillId="0" borderId="59" xfId="96" applyBorder="1" applyAlignment="1">
      <alignment horizontal="center" vertical="center" wrapText="1"/>
      <protection/>
    </xf>
    <xf numFmtId="0" fontId="5" fillId="0" borderId="80" xfId="96" applyFont="1" applyBorder="1" applyAlignment="1">
      <alignment horizontal="center" vertical="center" wrapText="1"/>
      <protection/>
    </xf>
    <xf numFmtId="0" fontId="5" fillId="0" borderId="81" xfId="96" applyFont="1" applyBorder="1" applyAlignment="1">
      <alignment horizontal="center" vertical="center" wrapText="1"/>
      <protection/>
    </xf>
  </cellXfs>
  <cellStyles count="11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 3" xfId="91"/>
    <cellStyle name="Normal 2_AccumulationEquation" xfId="92"/>
    <cellStyle name="Normal 3" xfId="93"/>
    <cellStyle name="Normal 4" xfId="94"/>
    <cellStyle name="Normal_AppendixTables(NationalAccountsData)" xfId="95"/>
    <cellStyle name="Normal_France" xfId="96"/>
    <cellStyle name="Normal_MainTablesFigures" xfId="97"/>
    <cellStyle name="Note" xfId="98"/>
    <cellStyle name="Output" xfId="99"/>
    <cellStyle name="Percent" xfId="100"/>
    <cellStyle name="Pourcentage 2" xfId="101"/>
    <cellStyle name="Pourcentage 3" xfId="102"/>
    <cellStyle name="Pourcentage 4" xfId="103"/>
    <cellStyle name="Remarque" xfId="104"/>
    <cellStyle name="Satisfaisant" xfId="105"/>
    <cellStyle name="Sortie" xfId="106"/>
    <cellStyle name="Standard_2 + 3" xfId="107"/>
    <cellStyle name="style_col_headings" xfId="108"/>
    <cellStyle name="Texte explicatif" xfId="109"/>
    <cellStyle name="Title" xfId="110"/>
    <cellStyle name="Titre" xfId="111"/>
    <cellStyle name="Titre 1" xfId="112"/>
    <cellStyle name="Titre 2" xfId="113"/>
    <cellStyle name="Titre 3" xfId="114"/>
    <cellStyle name="Titre 4" xfId="115"/>
    <cellStyle name="Titre " xfId="116"/>
    <cellStyle name="Titre 1" xfId="117"/>
    <cellStyle name="Titre 2" xfId="118"/>
    <cellStyle name="Titre 3" xfId="119"/>
    <cellStyle name="Titre 4" xfId="120"/>
    <cellStyle name="Total" xfId="121"/>
    <cellStyle name="Vérification" xfId="122"/>
    <cellStyle name="Vérification de cellule" xfId="123"/>
    <cellStyle name="Virgule fixe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6.1. Le partage capital-travail au Royaume-Uni, 1770-2010 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3"/>
          <c:w val="0.97325"/>
          <c:h val="0.8875"/>
        </c:manualLayout>
      </c:layout>
      <c:lineChart>
        <c:grouping val="standard"/>
        <c:varyColors val="0"/>
        <c:ser>
          <c:idx val="0"/>
          <c:order val="0"/>
          <c:tx>
            <c:v>Revenus du travail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'TS6.1'!$C$9:$C$33</c:f>
              <c:numCache>
                <c:ptCount val="25"/>
                <c:pt idx="0">
                  <c:v>0.6399999999999999</c:v>
                </c:pt>
                <c:pt idx="1">
                  <c:v>0.6499999999999999</c:v>
                </c:pt>
                <c:pt idx="2">
                  <c:v>0.6599999999999999</c:v>
                </c:pt>
                <c:pt idx="3">
                  <c:v>0.6499999999999999</c:v>
                </c:pt>
                <c:pt idx="4">
                  <c:v>0.6199999999999999</c:v>
                </c:pt>
                <c:pt idx="5">
                  <c:v>0.6000000000000001</c:v>
                </c:pt>
                <c:pt idx="6">
                  <c:v>0.59</c:v>
                </c:pt>
                <c:pt idx="7">
                  <c:v>0.5800000000000001</c:v>
                </c:pt>
                <c:pt idx="8">
                  <c:v>0.5700000000000001</c:v>
                </c:pt>
                <c:pt idx="9">
                  <c:v>0.57</c:v>
                </c:pt>
                <c:pt idx="10">
                  <c:v>0.59</c:v>
                </c:pt>
                <c:pt idx="11">
                  <c:v>0.63</c:v>
                </c:pt>
                <c:pt idx="12">
                  <c:v>0.6699999999999999</c:v>
                </c:pt>
                <c:pt idx="13">
                  <c:v>0.6499999999999999</c:v>
                </c:pt>
                <c:pt idx="14">
                  <c:v>0.64</c:v>
                </c:pt>
                <c:pt idx="15">
                  <c:v>0.7858791647232908</c:v>
                </c:pt>
                <c:pt idx="16">
                  <c:v>0.7495551206500304</c:v>
                </c:pt>
                <c:pt idx="17">
                  <c:v>0.7225911979162218</c:v>
                </c:pt>
                <c:pt idx="18">
                  <c:v>0.7389900131871547</c:v>
                </c:pt>
                <c:pt idx="19">
                  <c:v>0.7614160905779728</c:v>
                </c:pt>
                <c:pt idx="20">
                  <c:v>0.8044148439732746</c:v>
                </c:pt>
                <c:pt idx="21">
                  <c:v>0.7913828933617202</c:v>
                </c:pt>
                <c:pt idx="22">
                  <c:v>0.7558175307608829</c:v>
                </c:pt>
                <c:pt idx="23">
                  <c:v>0.7232398247497884</c:v>
                </c:pt>
                <c:pt idx="24">
                  <c:v>0.7336536161206915</c:v>
                </c:pt>
              </c:numCache>
            </c:numRef>
          </c:val>
          <c:smooth val="0"/>
        </c:ser>
        <c:ser>
          <c:idx val="1"/>
          <c:order val="1"/>
          <c:tx>
            <c:v>Revenus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'TS6.1'!$B$9:$B$33</c:f>
              <c:numCache>
                <c:ptCount val="25"/>
                <c:pt idx="0">
                  <c:v>0.36000000000000004</c:v>
                </c:pt>
                <c:pt idx="1">
                  <c:v>0.35000000000000003</c:v>
                </c:pt>
                <c:pt idx="2">
                  <c:v>0.34</c:v>
                </c:pt>
                <c:pt idx="3">
                  <c:v>0.35000000000000003</c:v>
                </c:pt>
                <c:pt idx="4">
                  <c:v>0.38000000000000006</c:v>
                </c:pt>
                <c:pt idx="5">
                  <c:v>0.39999999999999997</c:v>
                </c:pt>
                <c:pt idx="6">
                  <c:v>0.41000000000000003</c:v>
                </c:pt>
                <c:pt idx="7">
                  <c:v>0.42</c:v>
                </c:pt>
                <c:pt idx="8">
                  <c:v>0.43</c:v>
                </c:pt>
                <c:pt idx="9">
                  <c:v>0.43000000000000005</c:v>
                </c:pt>
                <c:pt idx="10">
                  <c:v>0.41000000000000003</c:v>
                </c:pt>
                <c:pt idx="11">
                  <c:v>0.37</c:v>
                </c:pt>
                <c:pt idx="12">
                  <c:v>0.33</c:v>
                </c:pt>
                <c:pt idx="13">
                  <c:v>0.35000000000000003</c:v>
                </c:pt>
                <c:pt idx="14">
                  <c:v>0.36</c:v>
                </c:pt>
                <c:pt idx="15">
                  <c:v>0.21412083527670928</c:v>
                </c:pt>
                <c:pt idx="16">
                  <c:v>0.2504448793499696</c:v>
                </c:pt>
                <c:pt idx="17">
                  <c:v>0.27740880208377816</c:v>
                </c:pt>
                <c:pt idx="18">
                  <c:v>0.26100998681284526</c:v>
                </c:pt>
                <c:pt idx="19">
                  <c:v>0.23858390942202728</c:v>
                </c:pt>
                <c:pt idx="20">
                  <c:v>0.19558515602672544</c:v>
                </c:pt>
                <c:pt idx="21">
                  <c:v>0.20861710663827981</c:v>
                </c:pt>
                <c:pt idx="22">
                  <c:v>0.24418246923911716</c:v>
                </c:pt>
                <c:pt idx="23">
                  <c:v>0.27676017525021157</c:v>
                </c:pt>
                <c:pt idx="24">
                  <c:v>0.2663463838793086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au 19e siècle, les revenus du capital (loyers, profits, dividendes, intérêts,.) représentent environ 40% du revenu national, contre 60%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30438376"/>
        <c:crossesAt val="0"/>
        <c:auto val="1"/>
        <c:lblOffset val="100"/>
        <c:tickLblSkip val="2"/>
        <c:tickMarkSkip val="2"/>
        <c:noMultiLvlLbl val="0"/>
      </c:catAx>
      <c:valAx>
        <c:axId val="304383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25751663"/>
        <c:crossesAt val="1"/>
        <c:crossBetween val="midCat"/>
        <c:dispUnits/>
        <c:majorUnit val="0.1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315"/>
          <c:w val="0.254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S6.2. La part du capital en France, 1820-2010 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Part du capital (observée)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'TS6.2'!$B$7:$B$26</c:f>
              <c:numCache>
                <c:ptCount val="2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  <c:pt idx="10">
                  <c:v>0.2908804523264281</c:v>
                </c:pt>
                <c:pt idx="11">
                  <c:v>0.2783115319194618</c:v>
                </c:pt>
                <c:pt idx="12">
                  <c:v>0.14199680430866188</c:v>
                </c:pt>
                <c:pt idx="13">
                  <c:v>0.2309950066646827</c:v>
                </c:pt>
                <c:pt idx="14">
                  <c:v>0.23047528055307262</c:v>
                </c:pt>
                <c:pt idx="15">
                  <c:v>0.2133757138333802</c:v>
                </c:pt>
                <c:pt idx="16">
                  <c:v>0.19067950903054132</c:v>
                </c:pt>
                <c:pt idx="17">
                  <c:v>0.23872322754854922</c:v>
                </c:pt>
                <c:pt idx="18">
                  <c:v>0.24579567638753802</c:v>
                </c:pt>
                <c:pt idx="19">
                  <c:v>0.25979567638753803</c:v>
                </c:pt>
              </c:numCache>
            </c:numRef>
          </c:val>
          <c:smooth val="0"/>
        </c:ser>
        <c:ser>
          <c:idx val="0"/>
          <c:order val="1"/>
          <c:tx>
            <c:v>Part du capital pur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'TS6.2'!$G$7:$G$26</c:f>
              <c:numCache>
                <c:ptCount val="20"/>
                <c:pt idx="0">
                  <c:v>0.24871286195140116</c:v>
                </c:pt>
                <c:pt idx="1">
                  <c:v>0.29044721362521575</c:v>
                </c:pt>
                <c:pt idx="2">
                  <c:v>0.3112471622706727</c:v>
                </c:pt>
                <c:pt idx="3">
                  <c:v>0.35667531366403316</c:v>
                </c:pt>
                <c:pt idx="4">
                  <c:v>0.354598059543765</c:v>
                </c:pt>
                <c:pt idx="5">
                  <c:v>0.3548391943450124</c:v>
                </c:pt>
                <c:pt idx="6">
                  <c:v>0.2658799548070056</c:v>
                </c:pt>
                <c:pt idx="7">
                  <c:v>0.22499308596798348</c:v>
                </c:pt>
                <c:pt idx="8">
                  <c:v>0.22971255838978738</c:v>
                </c:pt>
                <c:pt idx="9">
                  <c:v>0.28191820324954925</c:v>
                </c:pt>
                <c:pt idx="10">
                  <c:v>0.20148749134924054</c:v>
                </c:pt>
                <c:pt idx="11">
                  <c:v>0.21084678722021133</c:v>
                </c:pt>
                <c:pt idx="12">
                  <c:v>0.11988914814803632</c:v>
                </c:pt>
                <c:pt idx="13">
                  <c:v>0.1462263595474059</c:v>
                </c:pt>
                <c:pt idx="14">
                  <c:v>0.15076480762697406</c:v>
                </c:pt>
                <c:pt idx="15">
                  <c:v>0.15497173442094564</c:v>
                </c:pt>
                <c:pt idx="16">
                  <c:v>0.13388450079797293</c:v>
                </c:pt>
                <c:pt idx="17">
                  <c:v>0.1798877871875882</c:v>
                </c:pt>
                <c:pt idx="18">
                  <c:v>0.20442614261922695</c:v>
                </c:pt>
                <c:pt idx="19">
                  <c:v>0.20421420792083916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dans les années 1850-1860, les revenus du capital (loyers, profits, dividendes, intérêts,.) représentent 45% du revenu national, contre 55%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0"/>
        <c:auto val="1"/>
        <c:lblOffset val="100"/>
        <c:tickLblSkip val="2"/>
        <c:tickMarkSkip val="2"/>
        <c:noMultiLvlLbl val="0"/>
      </c:catAx>
      <c:valAx>
        <c:axId val="11422018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269113"/>
        <c:crossesAt val="1"/>
        <c:crossBetween val="midCat"/>
        <c:dispUnits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3"/>
          <c:y val="0.12475"/>
          <c:w val="0.2292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S6.3. La part du capital dans le revenu disponible 
en France, 1896-2010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35"/>
          <c:w val="0.94475"/>
          <c:h val="0.87025"/>
        </c:manualLayout>
      </c:layout>
      <c:lineChart>
        <c:grouping val="standard"/>
        <c:varyColors val="0"/>
        <c:ser>
          <c:idx val="1"/>
          <c:order val="0"/>
          <c:tx>
            <c:v>Part des revenus du capital (hors bénéfices non distribués) dans le revenu disponible des ménages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'DetailsTS6.4(4)'!$A$13:$A$123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'DetailsTS6.4(4)'!$O$13:$O$123</c:f>
              <c:numCache>
                <c:ptCount val="111"/>
                <c:pt idx="0">
                  <c:v>0.27537062957152186</c:v>
                </c:pt>
                <c:pt idx="1">
                  <c:v>0.2451767849297815</c:v>
                </c:pt>
                <c:pt idx="2">
                  <c:v>0.24764081792096543</c:v>
                </c:pt>
                <c:pt idx="3">
                  <c:v>0.24834092422452525</c:v>
                </c:pt>
                <c:pt idx="4">
                  <c:v>0.25169692697774537</c:v>
                </c:pt>
                <c:pt idx="5">
                  <c:v>0.27029288161375853</c:v>
                </c:pt>
                <c:pt idx="6">
                  <c:v>0.25382665948542593</c:v>
                </c:pt>
                <c:pt idx="7">
                  <c:v>0.2996925134341069</c:v>
                </c:pt>
                <c:pt idx="8">
                  <c:v>0.27159356629014764</c:v>
                </c:pt>
                <c:pt idx="9">
                  <c:v>0.2864105435846102</c:v>
                </c:pt>
                <c:pt idx="10">
                  <c:v>0.2781041283851301</c:v>
                </c:pt>
                <c:pt idx="11">
                  <c:v>0.30698993836617156</c:v>
                </c:pt>
                <c:pt idx="12">
                  <c:v>0.3456203558702505</c:v>
                </c:pt>
                <c:pt idx="13">
                  <c:v>0.3387341602528294</c:v>
                </c:pt>
                <c:pt idx="14">
                  <c:v>0.22418410011693846</c:v>
                </c:pt>
                <c:pt idx="15">
                  <c:v>0.18183917613798511</c:v>
                </c:pt>
                <c:pt idx="16">
                  <c:v>0.24438688337537787</c:v>
                </c:pt>
                <c:pt idx="17">
                  <c:v>0.247448437520954</c:v>
                </c:pt>
                <c:pt idx="18">
                  <c:v>0.20380595045824434</c:v>
                </c:pt>
                <c:pt idx="19">
                  <c:v>0.2550587109514957</c:v>
                </c:pt>
                <c:pt idx="20">
                  <c:v>0.24694451500259385</c:v>
                </c:pt>
                <c:pt idx="21">
                  <c:v>0.25373138094222975</c:v>
                </c:pt>
                <c:pt idx="22">
                  <c:v>0.2657461057095923</c:v>
                </c:pt>
                <c:pt idx="23">
                  <c:v>0.2815996438813133</c:v>
                </c:pt>
                <c:pt idx="24">
                  <c:v>0.2840686174787876</c:v>
                </c:pt>
                <c:pt idx="25">
                  <c:v>0.2864681910436767</c:v>
                </c:pt>
                <c:pt idx="26">
                  <c:v>0.2930317418451486</c:v>
                </c:pt>
                <c:pt idx="27">
                  <c:v>0.2922043387652225</c:v>
                </c:pt>
                <c:pt idx="28">
                  <c:v>0.28119010912581227</c:v>
                </c:pt>
                <c:pt idx="29">
                  <c:v>0.28312683613241185</c:v>
                </c:pt>
                <c:pt idx="30">
                  <c:v>0.2580671522673586</c:v>
                </c:pt>
                <c:pt idx="31">
                  <c:v>0.2391575075335415</c:v>
                </c:pt>
                <c:pt idx="32">
                  <c:v>0.21489012177423789</c:v>
                </c:pt>
                <c:pt idx="33">
                  <c:v>0.2239829782909512</c:v>
                </c:pt>
                <c:pt idx="34">
                  <c:v>0.23370637870296568</c:v>
                </c:pt>
                <c:pt idx="35">
                  <c:v>0.24708188953206311</c:v>
                </c:pt>
                <c:pt idx="36">
                  <c:v>0.24234982536393707</c:v>
                </c:pt>
                <c:pt idx="37">
                  <c:v>0.2317008909493485</c:v>
                </c:pt>
                <c:pt idx="38">
                  <c:v>0.23881227685957523</c:v>
                </c:pt>
                <c:pt idx="39">
                  <c:v>0.23791341728732313</c:v>
                </c:pt>
                <c:pt idx="40">
                  <c:v>0.1802873366376925</c:v>
                </c:pt>
                <c:pt idx="41">
                  <c:v>0.1540103609412212</c:v>
                </c:pt>
                <c:pt idx="42">
                  <c:v>0.129529134295954</c:v>
                </c:pt>
                <c:pt idx="43">
                  <c:v>0.09606343228431398</c:v>
                </c:pt>
                <c:pt idx="44">
                  <c:v>0.04108985206238386</c:v>
                </c:pt>
                <c:pt idx="45">
                  <c:v>0.024947747061325742</c:v>
                </c:pt>
                <c:pt idx="46">
                  <c:v>0.08559262848244291</c:v>
                </c:pt>
                <c:pt idx="47">
                  <c:v>0.07426717635619769</c:v>
                </c:pt>
                <c:pt idx="48">
                  <c:v>0.09124134741453012</c:v>
                </c:pt>
                <c:pt idx="49">
                  <c:v>0.1733890823805539</c:v>
                </c:pt>
                <c:pt idx="50">
                  <c:v>0.19203133556254834</c:v>
                </c:pt>
                <c:pt idx="51">
                  <c:v>0.18007763820239353</c:v>
                </c:pt>
                <c:pt idx="52">
                  <c:v>0.16496208728739617</c:v>
                </c:pt>
                <c:pt idx="53">
                  <c:v>0.17676558395681743</c:v>
                </c:pt>
                <c:pt idx="54">
                  <c:v>0.1759605153225321</c:v>
                </c:pt>
                <c:pt idx="55">
                  <c:v>0.17451305469554879</c:v>
                </c:pt>
                <c:pt idx="56">
                  <c:v>0.16940623498621343</c:v>
                </c:pt>
                <c:pt idx="57">
                  <c:v>0.1727227964066931</c:v>
                </c:pt>
                <c:pt idx="58">
                  <c:v>0.1712984264630465</c:v>
                </c:pt>
                <c:pt idx="59">
                  <c:v>0.1674637864307005</c:v>
                </c:pt>
                <c:pt idx="60">
                  <c:v>0.17476951011099143</c:v>
                </c:pt>
                <c:pt idx="61">
                  <c:v>0.17054236933191105</c:v>
                </c:pt>
                <c:pt idx="62">
                  <c:v>0.16926020801635572</c:v>
                </c:pt>
                <c:pt idx="63">
                  <c:v>0.16182575507871091</c:v>
                </c:pt>
                <c:pt idx="64">
                  <c:v>0.1597457035717055</c:v>
                </c:pt>
                <c:pt idx="65">
                  <c:v>0.16252975137359105</c:v>
                </c:pt>
                <c:pt idx="66">
                  <c:v>0.1643439800672121</c:v>
                </c:pt>
                <c:pt idx="67">
                  <c:v>0.1695656681030816</c:v>
                </c:pt>
                <c:pt idx="68">
                  <c:v>0.169767747214036</c:v>
                </c:pt>
                <c:pt idx="69">
                  <c:v>0.1749387770794302</c:v>
                </c:pt>
                <c:pt idx="70">
                  <c:v>0.1755637122155622</c:v>
                </c:pt>
                <c:pt idx="71">
                  <c:v>0.17432910116339762</c:v>
                </c:pt>
                <c:pt idx="72">
                  <c:v>0.1726323228144509</c:v>
                </c:pt>
                <c:pt idx="73">
                  <c:v>0.17109712107428424</c:v>
                </c:pt>
                <c:pt idx="74">
                  <c:v>0.1820845563862043</c:v>
                </c:pt>
                <c:pt idx="75">
                  <c:v>0.16259672984218043</c:v>
                </c:pt>
                <c:pt idx="76">
                  <c:v>0.1590420466069727</c:v>
                </c:pt>
                <c:pt idx="77">
                  <c:v>0.15632228209078539</c:v>
                </c:pt>
                <c:pt idx="78">
                  <c:v>0.14954557003202593</c:v>
                </c:pt>
                <c:pt idx="79">
                  <c:v>0.15502419039310986</c:v>
                </c:pt>
                <c:pt idx="80">
                  <c:v>0.15223821977122404</c:v>
                </c:pt>
                <c:pt idx="81">
                  <c:v>0.16538406547997733</c:v>
                </c:pt>
                <c:pt idx="82">
                  <c:v>0.1610947331667326</c:v>
                </c:pt>
                <c:pt idx="83">
                  <c:v>0.1665714703283894</c:v>
                </c:pt>
                <c:pt idx="84">
                  <c:v>0.17479164951107826</c:v>
                </c:pt>
                <c:pt idx="85">
                  <c:v>0.18001468376029497</c:v>
                </c:pt>
                <c:pt idx="86">
                  <c:v>0.1767766078758113</c:v>
                </c:pt>
                <c:pt idx="87">
                  <c:v>0.18727258932063118</c:v>
                </c:pt>
                <c:pt idx="88">
                  <c:v>0.1863840499141714</c:v>
                </c:pt>
                <c:pt idx="89">
                  <c:v>0.2004016177366891</c:v>
                </c:pt>
                <c:pt idx="90">
                  <c:v>0.2015565713287426</c:v>
                </c:pt>
                <c:pt idx="91">
                  <c:v>0.20635653605320212</c:v>
                </c:pt>
                <c:pt idx="92">
                  <c:v>0.21006820276113708</c:v>
                </c:pt>
                <c:pt idx="93">
                  <c:v>0.2152102118619223</c:v>
                </c:pt>
                <c:pt idx="94">
                  <c:v>0.21214090128524277</c:v>
                </c:pt>
                <c:pt idx="95">
                  <c:v>0.2181899816044299</c:v>
                </c:pt>
                <c:pt idx="96">
                  <c:v>0.21747050865318424</c:v>
                </c:pt>
                <c:pt idx="97">
                  <c:v>0.2159004908194138</c:v>
                </c:pt>
                <c:pt idx="98">
                  <c:v>0.21271838683382374</c:v>
                </c:pt>
                <c:pt idx="99">
                  <c:v>0.20263849773560977</c:v>
                </c:pt>
                <c:pt idx="100">
                  <c:v>0.20930985772467903</c:v>
                </c:pt>
                <c:pt idx="101">
                  <c:v>0.210892796830797</c:v>
                </c:pt>
                <c:pt idx="102">
                  <c:v>0.21002043208348797</c:v>
                </c:pt>
                <c:pt idx="103">
                  <c:v>0.20788843686461797</c:v>
                </c:pt>
                <c:pt idx="104">
                  <c:v>0.21319269382733472</c:v>
                </c:pt>
                <c:pt idx="105">
                  <c:v>0.2146200038008643</c:v>
                </c:pt>
                <c:pt idx="106">
                  <c:v>0.21943737111805192</c:v>
                </c:pt>
                <c:pt idx="107">
                  <c:v>0.22073983152813476</c:v>
                </c:pt>
                <c:pt idx="108">
                  <c:v>0.22241000137230563</c:v>
                </c:pt>
                <c:pt idx="109">
                  <c:v>0.21241000137230598</c:v>
                </c:pt>
                <c:pt idx="110">
                  <c:v>0.226410001372306</c:v>
                </c:pt>
              </c:numCache>
            </c:numRef>
          </c:val>
          <c:smooth val="0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les revenus du capital représentent 15-20% du revenu disponible des ménages dans les années 1950-1980, et 20-25% dans les années 1990-2010.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At val="0"/>
        <c:auto val="1"/>
        <c:lblOffset val="100"/>
        <c:tickLblSkip val="10"/>
        <c:tickMarkSkip val="10"/>
        <c:noMultiLvlLbl val="0"/>
      </c:catAx>
      <c:valAx>
        <c:axId val="5276823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capital (% revenu disponible des ménages)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95"/>
          <c:y val="0.20225"/>
          <c:w val="0.510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6.2. Le partage capital-travail en France, 1820-2010 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9475"/>
        </c:manualLayout>
      </c:layout>
      <c:lineChart>
        <c:grouping val="standard"/>
        <c:varyColors val="0"/>
        <c:ser>
          <c:idx val="0"/>
          <c:order val="0"/>
          <c:tx>
            <c:v>Revenus du travail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'TS6.2'!$C$7:$C$26</c:f>
              <c:numCache>
                <c:ptCount val="20"/>
                <c:pt idx="0">
                  <c:v>0.699845106105178</c:v>
                </c:pt>
                <c:pt idx="1">
                  <c:v>0.6536590957954593</c:v>
                </c:pt>
                <c:pt idx="2">
                  <c:v>0.6340311321995182</c:v>
                </c:pt>
                <c:pt idx="3">
                  <c:v>0.567387226021427</c:v>
                </c:pt>
                <c:pt idx="4">
                  <c:v>0.566338570251848</c:v>
                </c:pt>
                <c:pt idx="5">
                  <c:v>0.5837350952763803</c:v>
                </c:pt>
                <c:pt idx="6">
                  <c:v>0.7012015603365039</c:v>
                </c:pt>
                <c:pt idx="7">
                  <c:v>0.7437420826459425</c:v>
                </c:pt>
                <c:pt idx="8">
                  <c:v>0.7394431673803722</c:v>
                </c:pt>
                <c:pt idx="9">
                  <c:v>0.6565002460164109</c:v>
                </c:pt>
                <c:pt idx="10">
                  <c:v>0.7091195476735718</c:v>
                </c:pt>
                <c:pt idx="11">
                  <c:v>0.721688468080538</c:v>
                </c:pt>
                <c:pt idx="12">
                  <c:v>0.8580031956913381</c:v>
                </c:pt>
                <c:pt idx="13">
                  <c:v>0.7690049933353174</c:v>
                </c:pt>
                <c:pt idx="14">
                  <c:v>0.7695247194469274</c:v>
                </c:pt>
                <c:pt idx="15">
                  <c:v>0.7866242861666198</c:v>
                </c:pt>
                <c:pt idx="16">
                  <c:v>0.8093204909694588</c:v>
                </c:pt>
                <c:pt idx="17">
                  <c:v>0.7612767724514509</c:v>
                </c:pt>
                <c:pt idx="18">
                  <c:v>0.754204323612462</c:v>
                </c:pt>
                <c:pt idx="19">
                  <c:v>0.740204323612462</c:v>
                </c:pt>
              </c:numCache>
            </c:numRef>
          </c:val>
          <c:smooth val="0"/>
        </c:ser>
        <c:ser>
          <c:idx val="1"/>
          <c:order val="1"/>
          <c:tx>
            <c:v>Revenus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'TS6.2'!$B$7:$B$26</c:f>
              <c:numCache>
                <c:ptCount val="2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  <c:pt idx="10">
                  <c:v>0.2908804523264281</c:v>
                </c:pt>
                <c:pt idx="11">
                  <c:v>0.2783115319194618</c:v>
                </c:pt>
                <c:pt idx="12">
                  <c:v>0.14199680430866188</c:v>
                </c:pt>
                <c:pt idx="13">
                  <c:v>0.2309950066646827</c:v>
                </c:pt>
                <c:pt idx="14">
                  <c:v>0.23047528055307262</c:v>
                </c:pt>
                <c:pt idx="15">
                  <c:v>0.2133757138333802</c:v>
                </c:pt>
                <c:pt idx="16">
                  <c:v>0.19067950903054132</c:v>
                </c:pt>
                <c:pt idx="17">
                  <c:v>0.23872322754854922</c:v>
                </c:pt>
                <c:pt idx="18">
                  <c:v>0.24579567638753802</c:v>
                </c:pt>
                <c:pt idx="19">
                  <c:v>0.25979567638753803</c:v>
                </c:pt>
              </c:numCache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Lecture: au 21e siècle, les revenus du capital (loyers, profits, dividendes, intérêts,.) représentent environ 30% du revenu national, contre 70% pour les revenus du travail (salarié et non salarié).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9589362"/>
        <c:crossesAt val="0"/>
        <c:auto val="1"/>
        <c:lblOffset val="100"/>
        <c:tickLblSkip val="2"/>
        <c:tickMarkSkip val="2"/>
        <c:noMultiLvlLbl val="0"/>
      </c:catAx>
      <c:valAx>
        <c:axId val="495893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509929"/>
        <c:crossesAt val="1"/>
        <c:crossBetween val="midCat"/>
        <c:dispUnits/>
        <c:majorUnit val="0.1"/>
        <c:minorUnit val="0.002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085"/>
          <c:w val="0.22925"/>
          <c:h val="0.1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6.3. Le rendement pur du capital au Royaume-Uni, 1770-2010 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15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Taux de rendement moyen observé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'TS6.1'!$D$9:$D$33</c:f>
              <c:numCache>
                <c:ptCount val="25"/>
                <c:pt idx="0">
                  <c:v>0.05285126788878921</c:v>
                </c:pt>
                <c:pt idx="1">
                  <c:v>0.05138317711410062</c:v>
                </c:pt>
                <c:pt idx="2">
                  <c:v>0.04991508633941203</c:v>
                </c:pt>
                <c:pt idx="3">
                  <c:v>0.05138317711410062</c:v>
                </c:pt>
                <c:pt idx="4">
                  <c:v>0.05528297610592465</c:v>
                </c:pt>
                <c:pt idx="5">
                  <c:v>0.05819260642728909</c:v>
                </c:pt>
                <c:pt idx="6">
                  <c:v>0.059647421587971323</c:v>
                </c:pt>
                <c:pt idx="7">
                  <c:v>0.061102236748653546</c:v>
                </c:pt>
                <c:pt idx="8">
                  <c:v>0.061930807543987394</c:v>
                </c:pt>
                <c:pt idx="9">
                  <c:v>0.06294096003118824</c:v>
                </c:pt>
                <c:pt idx="10">
                  <c:v>0.061008583624581336</c:v>
                </c:pt>
                <c:pt idx="11">
                  <c:v>0.05475912295823541</c:v>
                </c:pt>
                <c:pt idx="12">
                  <c:v>0.04883921777356131</c:v>
                </c:pt>
                <c:pt idx="13">
                  <c:v>0.05179917036589836</c:v>
                </c:pt>
                <c:pt idx="14">
                  <c:v>0.05299289026275118</c:v>
                </c:pt>
                <c:pt idx="15">
                  <c:v>0.074420561366253</c:v>
                </c:pt>
                <c:pt idx="16">
                  <c:v>0.06933915181061491</c:v>
                </c:pt>
                <c:pt idx="17">
                  <c:v>0.10621028557535843</c:v>
                </c:pt>
                <c:pt idx="18">
                  <c:v>0.11122937508855853</c:v>
                </c:pt>
                <c:pt idx="19">
                  <c:v>0.0840441286612587</c:v>
                </c:pt>
                <c:pt idx="20">
                  <c:v>0.05871674759086303</c:v>
                </c:pt>
                <c:pt idx="21">
                  <c:v>0.052457239706875484</c:v>
                </c:pt>
                <c:pt idx="22">
                  <c:v>0.05282131031987801</c:v>
                </c:pt>
                <c:pt idx="23">
                  <c:v>0.05620437171637026</c:v>
                </c:pt>
                <c:pt idx="24">
                  <c:v>0.050970036044518455</c:v>
                </c:pt>
              </c:numCache>
            </c:numRef>
          </c:val>
          <c:smooth val="0"/>
        </c:ser>
        <c:ser>
          <c:idx val="0"/>
          <c:order val="1"/>
          <c:tx>
            <c:v>Taux de rendement pur du capital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'TS6.1'!$E$9:$E$33</c:f>
              <c:numCache>
                <c:ptCount val="25"/>
                <c:pt idx="0">
                  <c:v>0.04285126788878921</c:v>
                </c:pt>
                <c:pt idx="1">
                  <c:v>0.04138317711410062</c:v>
                </c:pt>
                <c:pt idx="2">
                  <c:v>0.03991508633941203</c:v>
                </c:pt>
                <c:pt idx="3">
                  <c:v>0.04138317711410062</c:v>
                </c:pt>
                <c:pt idx="4">
                  <c:v>0.04528297610592465</c:v>
                </c:pt>
                <c:pt idx="5">
                  <c:v>0.048192606427289085</c:v>
                </c:pt>
                <c:pt idx="6">
                  <c:v>0.04964742158797132</c:v>
                </c:pt>
                <c:pt idx="7">
                  <c:v>0.051102236748653544</c:v>
                </c:pt>
                <c:pt idx="8">
                  <c:v>0.046930807543987395</c:v>
                </c:pt>
                <c:pt idx="9">
                  <c:v>0.04794096003118824</c:v>
                </c:pt>
                <c:pt idx="10">
                  <c:v>0.051008583624581334</c:v>
                </c:pt>
                <c:pt idx="11">
                  <c:v>0.04975912295823541</c:v>
                </c:pt>
                <c:pt idx="12">
                  <c:v>0.04383921777356131</c:v>
                </c:pt>
                <c:pt idx="13">
                  <c:v>0.04679917036589836</c:v>
                </c:pt>
                <c:pt idx="14">
                  <c:v>0.04299289026275118</c:v>
                </c:pt>
                <c:pt idx="15">
                  <c:v>0.044420561366253</c:v>
                </c:pt>
                <c:pt idx="16">
                  <c:v>0.049339151810614906</c:v>
                </c:pt>
                <c:pt idx="17">
                  <c:v>0.06621028557535844</c:v>
                </c:pt>
                <c:pt idx="18">
                  <c:v>0.061229375088558524</c:v>
                </c:pt>
                <c:pt idx="19">
                  <c:v>0.0540441286612587</c:v>
                </c:pt>
                <c:pt idx="20">
                  <c:v>0.038716747590863035</c:v>
                </c:pt>
                <c:pt idx="21">
                  <c:v>0.03245723970687549</c:v>
                </c:pt>
                <c:pt idx="22">
                  <c:v>0.032821310319878005</c:v>
                </c:pt>
                <c:pt idx="23">
                  <c:v>0.046204371716370256</c:v>
                </c:pt>
                <c:pt idx="24">
                  <c:v>0.04097003604451845</c:v>
                </c:pt>
              </c:numCache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le taux de rendement pur du capital est relativement stable autour de 4%-5% dans le long terme. 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57315356"/>
        <c:crossesAt val="0"/>
        <c:auto val="1"/>
        <c:lblOffset val="100"/>
        <c:tickLblSkip val="2"/>
        <c:tickMarkSkip val="2"/>
        <c:noMultiLvlLbl val="0"/>
      </c:catAx>
      <c:valAx>
        <c:axId val="57315356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3651075"/>
        <c:crossesAt val="1"/>
        <c:crossBetween val="midCat"/>
        <c:dispUnits/>
        <c:majorUnit val="0.02"/>
        <c:minorUnit val="0.002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52"/>
          <c:w val="0.2902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6.4. Le rendement pur du capital en France, 1820-2010 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3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Taux de rendement moyen observé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'TS6.2'!$D$7:$D$26</c:f>
              <c:numCache>
                <c:ptCount val="20"/>
                <c:pt idx="0">
                  <c:v>0.058348179991208615</c:v>
                </c:pt>
                <c:pt idx="1">
                  <c:v>0.06196422183162336</c:v>
                </c:pt>
                <c:pt idx="2">
                  <c:v>0.06687819106828168</c:v>
                </c:pt>
                <c:pt idx="3">
                  <c:v>0.074060497130487</c:v>
                </c:pt>
                <c:pt idx="4">
                  <c:v>0.0713048099537396</c:v>
                </c:pt>
                <c:pt idx="5">
                  <c:v>0.06776721053088418</c:v>
                </c:pt>
                <c:pt idx="6">
                  <c:v>0.045384597888712186</c:v>
                </c:pt>
                <c:pt idx="7">
                  <c:v>0.04098181662802763</c:v>
                </c:pt>
                <c:pt idx="8">
                  <c:v>0.042237471804013285</c:v>
                </c:pt>
                <c:pt idx="9">
                  <c:v>0.05577965314110154</c:v>
                </c:pt>
                <c:pt idx="10">
                  <c:v>0.09761857616529515</c:v>
                </c:pt>
                <c:pt idx="11">
                  <c:v>0.08250576894943884</c:v>
                </c:pt>
                <c:pt idx="12">
                  <c:v>0.06422969638977954</c:v>
                </c:pt>
                <c:pt idx="13">
                  <c:v>0.10900020916700619</c:v>
                </c:pt>
                <c:pt idx="14">
                  <c:v>0.08674215774635471</c:v>
                </c:pt>
                <c:pt idx="15">
                  <c:v>0.07306889564033757</c:v>
                </c:pt>
                <c:pt idx="16">
                  <c:v>0.06714657325155508</c:v>
                </c:pt>
                <c:pt idx="17">
                  <c:v>0.0811494657247263</c:v>
                </c:pt>
                <c:pt idx="18">
                  <c:v>0.059414659532812206</c:v>
                </c:pt>
                <c:pt idx="19">
                  <c:v>0.04674142003700247</c:v>
                </c:pt>
              </c:numCache>
            </c:numRef>
          </c:val>
          <c:smooth val="0"/>
        </c:ser>
        <c:ser>
          <c:idx val="0"/>
          <c:order val="1"/>
          <c:tx>
            <c:v>Taux de rendement pur du capital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'TS6.2'!$E$7:$E$26</c:f>
              <c:numCache>
                <c:ptCount val="20"/>
                <c:pt idx="0">
                  <c:v>0.04834817999120861</c:v>
                </c:pt>
                <c:pt idx="1">
                  <c:v>0.05196422183162336</c:v>
                </c:pt>
                <c:pt idx="2">
                  <c:v>0.056878191068281674</c:v>
                </c:pt>
                <c:pt idx="3">
                  <c:v>0.061060497130487</c:v>
                </c:pt>
                <c:pt idx="4">
                  <c:v>0.0583048099537396</c:v>
                </c:pt>
                <c:pt idx="5">
                  <c:v>0.057767210530884176</c:v>
                </c:pt>
                <c:pt idx="6">
                  <c:v>0.04038459788871219</c:v>
                </c:pt>
                <c:pt idx="7">
                  <c:v>0.03598181662802763</c:v>
                </c:pt>
                <c:pt idx="8">
                  <c:v>0.03723747180401329</c:v>
                </c:pt>
                <c:pt idx="9">
                  <c:v>0.04577965314110154</c:v>
                </c:pt>
                <c:pt idx="10">
                  <c:v>0.06761857616529515</c:v>
                </c:pt>
                <c:pt idx="11">
                  <c:v>0.06250576894943884</c:v>
                </c:pt>
                <c:pt idx="12">
                  <c:v>0.05422969638977954</c:v>
                </c:pt>
                <c:pt idx="13">
                  <c:v>0.0690002091670062</c:v>
                </c:pt>
                <c:pt idx="14">
                  <c:v>0.056742157746354716</c:v>
                </c:pt>
                <c:pt idx="15">
                  <c:v>0.053068895640337566</c:v>
                </c:pt>
                <c:pt idx="16">
                  <c:v>0.04714657325155508</c:v>
                </c:pt>
                <c:pt idx="17">
                  <c:v>0.06114946572472629</c:v>
                </c:pt>
                <c:pt idx="18">
                  <c:v>0.049414659532812204</c:v>
                </c:pt>
                <c:pt idx="19">
                  <c:v>0.03674142003700247</c:v>
                </c:pt>
              </c:numCache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le rendement moyen observé a connu des variations plus fortes que le rendement pur du capital au 20e siècle. 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2032230"/>
        <c:crossesAt val="0"/>
        <c:auto val="1"/>
        <c:lblOffset val="100"/>
        <c:tickLblSkip val="2"/>
        <c:tickMarkSkip val="2"/>
        <c:noMultiLvlLbl val="0"/>
      </c:catAx>
      <c:valAx>
        <c:axId val="12032230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6076157"/>
        <c:crossesAt val="1"/>
        <c:crossBetween val="midCat"/>
        <c:dispUnits/>
        <c:majorUnit val="0.02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52"/>
          <c:w val="0.29025"/>
          <c:h val="0.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6.5. La part du capital dans les pays riches, 1975-2010</a:t>
            </a:r>
          </a:p>
        </c:rich>
      </c:tx>
      <c:layout>
        <c:manualLayout>
          <c:xMode val="factor"/>
          <c:yMode val="factor"/>
          <c:x val="-0.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5"/>
          <c:w val="0.973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'TS6.3'!$B$4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'TS6.3'!$B$10:$B$45</c:f>
              <c:numCache>
                <c:ptCount val="36"/>
                <c:pt idx="0">
                  <c:v>0.21280907018057846</c:v>
                </c:pt>
                <c:pt idx="1">
                  <c:v>0.21424958791978646</c:v>
                </c:pt>
                <c:pt idx="2">
                  <c:v>0.22215831673864292</c:v>
                </c:pt>
                <c:pt idx="3">
                  <c:v>0.22161522345166135</c:v>
                </c:pt>
                <c:pt idx="4">
                  <c:v>0.21243927539904298</c:v>
                </c:pt>
                <c:pt idx="5">
                  <c:v>0.20306914906910287</c:v>
                </c:pt>
                <c:pt idx="6">
                  <c:v>0.21715903397799402</c:v>
                </c:pt>
                <c:pt idx="7">
                  <c:v>0.21359462936559698</c:v>
                </c:pt>
                <c:pt idx="8">
                  <c:v>0.22852142340865034</c:v>
                </c:pt>
                <c:pt idx="9">
                  <c:v>0.24023950869902272</c:v>
                </c:pt>
                <c:pt idx="10">
                  <c:v>0.23504437053624128</c:v>
                </c:pt>
                <c:pt idx="11">
                  <c:v>0.22360284788426524</c:v>
                </c:pt>
                <c:pt idx="12">
                  <c:v>0.22824970022673405</c:v>
                </c:pt>
                <c:pt idx="13">
                  <c:v>0.23348337438967381</c:v>
                </c:pt>
                <c:pt idx="14">
                  <c:v>0.23300213563554933</c:v>
                </c:pt>
                <c:pt idx="15">
                  <c:v>0.22756657597884963</c:v>
                </c:pt>
                <c:pt idx="16">
                  <c:v>0.22509499356826637</c:v>
                </c:pt>
                <c:pt idx="17">
                  <c:v>0.2235247977675507</c:v>
                </c:pt>
                <c:pt idx="18">
                  <c:v>0.22780800342842492</c:v>
                </c:pt>
                <c:pt idx="19">
                  <c:v>0.23894871134605966</c:v>
                </c:pt>
                <c:pt idx="20">
                  <c:v>0.24767733193664856</c:v>
                </c:pt>
                <c:pt idx="21">
                  <c:v>0.25815284257970905</c:v>
                </c:pt>
                <c:pt idx="22">
                  <c:v>0.26330903594449795</c:v>
                </c:pt>
                <c:pt idx="23">
                  <c:v>0.25141296601537233</c:v>
                </c:pt>
                <c:pt idx="24">
                  <c:v>0.2474499827748442</c:v>
                </c:pt>
                <c:pt idx="25">
                  <c:v>0.23544944322678948</c:v>
                </c:pt>
                <c:pt idx="26">
                  <c:v>0.2288577170312108</c:v>
                </c:pt>
                <c:pt idx="27">
                  <c:v>0.22999781208634243</c:v>
                </c:pt>
                <c:pt idx="28">
                  <c:v>0.23133731795816984</c:v>
                </c:pt>
                <c:pt idx="29">
                  <c:v>0.2475636789978991</c:v>
                </c:pt>
                <c:pt idx="30">
                  <c:v>0.263003336664594</c:v>
                </c:pt>
                <c:pt idx="31">
                  <c:v>0.272151511853458</c:v>
                </c:pt>
                <c:pt idx="32">
                  <c:v>0.2581530192654821</c:v>
                </c:pt>
                <c:pt idx="33">
                  <c:v>0.2407397862234929</c:v>
                </c:pt>
                <c:pt idx="34">
                  <c:v>0.2615519861001744</c:v>
                </c:pt>
                <c:pt idx="35">
                  <c:v>0.28927795128254624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'TS6.3'!$C$4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'TS6.3'!$C$10:$C$45</c:f>
              <c:numCache>
                <c:ptCount val="36"/>
                <c:pt idx="0">
                  <c:v>0.23241539920377538</c:v>
                </c:pt>
                <c:pt idx="1">
                  <c:v>0.23750706401311433</c:v>
                </c:pt>
                <c:pt idx="2">
                  <c:v>0.24066890950182812</c:v>
                </c:pt>
                <c:pt idx="3">
                  <c:v>0.2600972382322782</c:v>
                </c:pt>
                <c:pt idx="4">
                  <c:v>0.258848750387658</c:v>
                </c:pt>
                <c:pt idx="5">
                  <c:v>0.2703847181837989</c:v>
                </c:pt>
                <c:pt idx="6">
                  <c:v>0.26168186752025285</c:v>
                </c:pt>
                <c:pt idx="7">
                  <c:v>0.2610121130045173</c:v>
                </c:pt>
                <c:pt idx="8">
                  <c:v>0.25764713251744864</c:v>
                </c:pt>
                <c:pt idx="9">
                  <c:v>0.26600668784882064</c:v>
                </c:pt>
                <c:pt idx="10">
                  <c:v>0.2763923211090131</c:v>
                </c:pt>
                <c:pt idx="11">
                  <c:v>0.2842237494437507</c:v>
                </c:pt>
                <c:pt idx="12">
                  <c:v>0.2867262175217533</c:v>
                </c:pt>
                <c:pt idx="13">
                  <c:v>0.29649023448053863</c:v>
                </c:pt>
                <c:pt idx="14">
                  <c:v>0.2965421948658272</c:v>
                </c:pt>
                <c:pt idx="15">
                  <c:v>0.2991093527884</c:v>
                </c:pt>
                <c:pt idx="16">
                  <c:v>0.2907900221722883</c:v>
                </c:pt>
                <c:pt idx="17">
                  <c:v>0.2669152852761565</c:v>
                </c:pt>
                <c:pt idx="18">
                  <c:v>0.25713734763816504</c:v>
                </c:pt>
                <c:pt idx="19">
                  <c:v>0.24113308723584628</c:v>
                </c:pt>
                <c:pt idx="20">
                  <c:v>0.23772719450828478</c:v>
                </c:pt>
                <c:pt idx="21">
                  <c:v>0.24969821361611516</c:v>
                </c:pt>
                <c:pt idx="22">
                  <c:v>0.25036114985132707</c:v>
                </c:pt>
                <c:pt idx="23">
                  <c:v>0.2308458325982302</c:v>
                </c:pt>
                <c:pt idx="24">
                  <c:v>0.23767283323307906</c:v>
                </c:pt>
                <c:pt idx="25">
                  <c:v>0.2450050570515188</c:v>
                </c:pt>
                <c:pt idx="26">
                  <c:v>0.23909433735715438</c:v>
                </c:pt>
                <c:pt idx="27">
                  <c:v>0.2509311677406816</c:v>
                </c:pt>
                <c:pt idx="28">
                  <c:v>0.2644709184015743</c:v>
                </c:pt>
                <c:pt idx="29">
                  <c:v>0.28417987143956164</c:v>
                </c:pt>
                <c:pt idx="30">
                  <c:v>0.28767619067493705</c:v>
                </c:pt>
                <c:pt idx="31">
                  <c:v>0.28883907541889325</c:v>
                </c:pt>
                <c:pt idx="32">
                  <c:v>0.3034181754325174</c:v>
                </c:pt>
                <c:pt idx="33">
                  <c:v>0.2752083189694053</c:v>
                </c:pt>
                <c:pt idx="34">
                  <c:v>0.2560089064874735</c:v>
                </c:pt>
                <c:pt idx="35">
                  <c:v>0.2703488572854205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'TS6.3'!$D$4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'TS6.3'!$D$10:$D$45</c:f>
              <c:numCache>
                <c:ptCount val="36"/>
                <c:pt idx="0">
                  <c:v>0.19141611824332563</c:v>
                </c:pt>
                <c:pt idx="1">
                  <c:v>0.19969458495538067</c:v>
                </c:pt>
                <c:pt idx="2">
                  <c:v>0.19653562144528536</c:v>
                </c:pt>
                <c:pt idx="3">
                  <c:v>0.19964838754394357</c:v>
                </c:pt>
                <c:pt idx="4">
                  <c:v>0.2012438723352487</c:v>
                </c:pt>
                <c:pt idx="5">
                  <c:v>0.1852109333909399</c:v>
                </c:pt>
                <c:pt idx="6">
                  <c:v>0.18088556817896076</c:v>
                </c:pt>
                <c:pt idx="7">
                  <c:v>0.18576151569825547</c:v>
                </c:pt>
                <c:pt idx="8">
                  <c:v>0.20411502193631959</c:v>
                </c:pt>
                <c:pt idx="9">
                  <c:v>0.2155325236643781</c:v>
                </c:pt>
                <c:pt idx="10">
                  <c:v>0.22346311538560798</c:v>
                </c:pt>
                <c:pt idx="11">
                  <c:v>0.2272382847734285</c:v>
                </c:pt>
                <c:pt idx="12">
                  <c:v>0.21310121288341213</c:v>
                </c:pt>
                <c:pt idx="13">
                  <c:v>0.23058655656219365</c:v>
                </c:pt>
                <c:pt idx="14">
                  <c:v>0.24789581493683238</c:v>
                </c:pt>
                <c:pt idx="15">
                  <c:v>0.25406648074409255</c:v>
                </c:pt>
                <c:pt idx="16">
                  <c:v>0.2315062681367981</c:v>
                </c:pt>
                <c:pt idx="17">
                  <c:v>0.21822054066904803</c:v>
                </c:pt>
                <c:pt idx="18">
                  <c:v>0.21111115480876524</c:v>
                </c:pt>
                <c:pt idx="19">
                  <c:v>0.22603443435962506</c:v>
                </c:pt>
                <c:pt idx="20">
                  <c:v>0.23146798193562512</c:v>
                </c:pt>
                <c:pt idx="21">
                  <c:v>0.23653583813789147</c:v>
                </c:pt>
                <c:pt idx="22">
                  <c:v>0.2500975356115728</c:v>
                </c:pt>
                <c:pt idx="23">
                  <c:v>0.2551223646337555</c:v>
                </c:pt>
                <c:pt idx="24">
                  <c:v>0.24685475952137095</c:v>
                </c:pt>
                <c:pt idx="25">
                  <c:v>0.23534088031386563</c:v>
                </c:pt>
                <c:pt idx="26">
                  <c:v>0.2441255222337551</c:v>
                </c:pt>
                <c:pt idx="27">
                  <c:v>0.24916916821359422</c:v>
                </c:pt>
                <c:pt idx="28">
                  <c:v>0.25824930828183396</c:v>
                </c:pt>
                <c:pt idx="29">
                  <c:v>0.29160437277285756</c:v>
                </c:pt>
                <c:pt idx="30">
                  <c:v>0.3063843701876456</c:v>
                </c:pt>
                <c:pt idx="31">
                  <c:v>0.3322761021787558</c:v>
                </c:pt>
                <c:pt idx="32">
                  <c:v>0.3425049125954604</c:v>
                </c:pt>
                <c:pt idx="33">
                  <c:v>0.32110877219689876</c:v>
                </c:pt>
                <c:pt idx="34">
                  <c:v>0.28854583454727883</c:v>
                </c:pt>
                <c:pt idx="35">
                  <c:v>0.3096919630323519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'TS6.3'!$E$4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'TS6.3'!$E$10:$E$45</c:f>
              <c:numCache>
                <c:ptCount val="36"/>
                <c:pt idx="0">
                  <c:v>0.18475748344970258</c:v>
                </c:pt>
                <c:pt idx="1">
                  <c:v>0.17714205487057744</c:v>
                </c:pt>
                <c:pt idx="2">
                  <c:v>0.1792558013940416</c:v>
                </c:pt>
                <c:pt idx="3">
                  <c:v>0.16410348712472966</c:v>
                </c:pt>
                <c:pt idx="4">
                  <c:v>0.16800624239682768</c:v>
                </c:pt>
                <c:pt idx="5">
                  <c:v>0.15819078785051824</c:v>
                </c:pt>
                <c:pt idx="6">
                  <c:v>0.1563126527259694</c:v>
                </c:pt>
                <c:pt idx="7">
                  <c:v>0.14714281965958695</c:v>
                </c:pt>
                <c:pt idx="8">
                  <c:v>0.15196954580437752</c:v>
                </c:pt>
                <c:pt idx="9">
                  <c:v>0.16995550908818546</c:v>
                </c:pt>
                <c:pt idx="10">
                  <c:v>0.18352963695567975</c:v>
                </c:pt>
                <c:pt idx="11">
                  <c:v>0.21906765117457225</c:v>
                </c:pt>
                <c:pt idx="12">
                  <c:v>0.22680715972855406</c:v>
                </c:pt>
                <c:pt idx="13">
                  <c:v>0.24703076643219388</c:v>
                </c:pt>
                <c:pt idx="14">
                  <c:v>0.2556715432364214</c:v>
                </c:pt>
                <c:pt idx="15">
                  <c:v>0.2454986683877788</c:v>
                </c:pt>
                <c:pt idx="16">
                  <c:v>0.2382926160691406</c:v>
                </c:pt>
                <c:pt idx="17">
                  <c:v>0.23999978476897516</c:v>
                </c:pt>
                <c:pt idx="18">
                  <c:v>0.2339347986693609</c:v>
                </c:pt>
                <c:pt idx="19">
                  <c:v>0.23587614000101662</c:v>
                </c:pt>
                <c:pt idx="20">
                  <c:v>0.23532581441990574</c:v>
                </c:pt>
                <c:pt idx="21">
                  <c:v>0.2292577973753287</c:v>
                </c:pt>
                <c:pt idx="22">
                  <c:v>0.24013911262905596</c:v>
                </c:pt>
                <c:pt idx="23">
                  <c:v>0.25143021000854787</c:v>
                </c:pt>
                <c:pt idx="24">
                  <c:v>0.24851548182621971</c:v>
                </c:pt>
                <c:pt idx="25">
                  <c:v>0.2513078530900576</c:v>
                </c:pt>
                <c:pt idx="26">
                  <c:v>0.2439089406622051</c:v>
                </c:pt>
                <c:pt idx="27">
                  <c:v>0.22570141308920877</c:v>
                </c:pt>
                <c:pt idx="28">
                  <c:v>0.231569375017709</c:v>
                </c:pt>
                <c:pt idx="29">
                  <c:v>0.23453973330835032</c:v>
                </c:pt>
                <c:pt idx="30">
                  <c:v>0.23483105300949197</c:v>
                </c:pt>
                <c:pt idx="31">
                  <c:v>0.240032272478683</c:v>
                </c:pt>
                <c:pt idx="32">
                  <c:v>0.24854866609647502</c:v>
                </c:pt>
                <c:pt idx="33">
                  <c:v>0.250389299578843</c:v>
                </c:pt>
                <c:pt idx="34">
                  <c:v>0.237442112710585</c:v>
                </c:pt>
                <c:pt idx="35">
                  <c:v>0.24775889274871998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'TS6.3'!$F$4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'TS6.3'!$F$10:$F$45</c:f>
              <c:numCache>
                <c:ptCount val="36"/>
                <c:pt idx="0">
                  <c:v>0.17098444513256392</c:v>
                </c:pt>
                <c:pt idx="1">
                  <c:v>0.1374648550253359</c:v>
                </c:pt>
                <c:pt idx="2">
                  <c:v>0.1603840651977868</c:v>
                </c:pt>
                <c:pt idx="3">
                  <c:v>0.19448443052391853</c:v>
                </c:pt>
                <c:pt idx="4">
                  <c:v>0.1958463433141032</c:v>
                </c:pt>
                <c:pt idx="5">
                  <c:v>0.1835142619751747</c:v>
                </c:pt>
                <c:pt idx="6">
                  <c:v>0.15623693223875768</c:v>
                </c:pt>
                <c:pt idx="7">
                  <c:v>0.16003629258671623</c:v>
                </c:pt>
                <c:pt idx="8">
                  <c:v>0.1885945903453362</c:v>
                </c:pt>
                <c:pt idx="9">
                  <c:v>0.22162464205307594</c:v>
                </c:pt>
                <c:pt idx="10">
                  <c:v>0.22659684862744772</c:v>
                </c:pt>
                <c:pt idx="11">
                  <c:v>0.23784077092086042</c:v>
                </c:pt>
                <c:pt idx="12">
                  <c:v>0.230103823886211</c:v>
                </c:pt>
                <c:pt idx="13">
                  <c:v>0.23820487925758632</c:v>
                </c:pt>
                <c:pt idx="14">
                  <c:v>0.24341802449163197</c:v>
                </c:pt>
                <c:pt idx="15">
                  <c:v>0.2333256056966347</c:v>
                </c:pt>
                <c:pt idx="16">
                  <c:v>0.2108226791710815</c:v>
                </c:pt>
                <c:pt idx="17">
                  <c:v>0.18926356520757456</c:v>
                </c:pt>
                <c:pt idx="18">
                  <c:v>0.1974225939956753</c:v>
                </c:pt>
                <c:pt idx="19">
                  <c:v>0.22556161926142895</c:v>
                </c:pt>
                <c:pt idx="20">
                  <c:v>0.25691191383869266</c:v>
                </c:pt>
                <c:pt idx="21">
                  <c:v>0.2644701203296641</c:v>
                </c:pt>
                <c:pt idx="22">
                  <c:v>0.2819655567465699</c:v>
                </c:pt>
                <c:pt idx="23">
                  <c:v>0.2937024143576539</c:v>
                </c:pt>
                <c:pt idx="24">
                  <c:v>0.2883786237861958</c:v>
                </c:pt>
                <c:pt idx="25">
                  <c:v>0.2631675108527371</c:v>
                </c:pt>
                <c:pt idx="26">
                  <c:v>0.24836752976898802</c:v>
                </c:pt>
                <c:pt idx="27">
                  <c:v>0.24902152745481257</c:v>
                </c:pt>
                <c:pt idx="28">
                  <c:v>0.26801238459333326</c:v>
                </c:pt>
                <c:pt idx="29">
                  <c:v>0.2765797749097195</c:v>
                </c:pt>
                <c:pt idx="30">
                  <c:v>0.2856329416110967</c:v>
                </c:pt>
                <c:pt idx="31">
                  <c:v>0.2864705990981781</c:v>
                </c:pt>
                <c:pt idx="32">
                  <c:v>0.2867331865971647</c:v>
                </c:pt>
                <c:pt idx="33">
                  <c:v>0.3004508802474406</c:v>
                </c:pt>
                <c:pt idx="34">
                  <c:v>0.3031654173686453</c:v>
                </c:pt>
                <c:pt idx="35">
                  <c:v>0.2658099858651118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'TS6.3'!$G$4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'TS6.3'!$G$10:$G$45</c:f>
              <c:numCache>
                <c:ptCount val="36"/>
                <c:pt idx="0">
                  <c:v>0.2366561250860226</c:v>
                </c:pt>
                <c:pt idx="1">
                  <c:v>0.2511588251547888</c:v>
                </c:pt>
                <c:pt idx="2">
                  <c:v>0.24258458353384532</c:v>
                </c:pt>
                <c:pt idx="3">
                  <c:v>0.2550059207616314</c:v>
                </c:pt>
                <c:pt idx="4">
                  <c:v>0.2737966021064611</c:v>
                </c:pt>
                <c:pt idx="5">
                  <c:v>0.281426517093994</c:v>
                </c:pt>
                <c:pt idx="6">
                  <c:v>0.2580530878592326</c:v>
                </c:pt>
                <c:pt idx="7">
                  <c:v>0.26042710177661965</c:v>
                </c:pt>
                <c:pt idx="8">
                  <c:v>0.2623461864471384</c:v>
                </c:pt>
                <c:pt idx="9">
                  <c:v>0.28046116236501345</c:v>
                </c:pt>
                <c:pt idx="10">
                  <c:v>0.28481856818646867</c:v>
                </c:pt>
                <c:pt idx="11">
                  <c:v>0.2999509994711221</c:v>
                </c:pt>
                <c:pt idx="12">
                  <c:v>0.3049511188781359</c:v>
                </c:pt>
                <c:pt idx="13">
                  <c:v>0.3089154088547141</c:v>
                </c:pt>
                <c:pt idx="14">
                  <c:v>0.3105055718029304</c:v>
                </c:pt>
                <c:pt idx="15">
                  <c:v>0.2936017293542731</c:v>
                </c:pt>
                <c:pt idx="16">
                  <c:v>0.28066649109258</c:v>
                </c:pt>
                <c:pt idx="17">
                  <c:v>0.2788755064224686</c:v>
                </c:pt>
                <c:pt idx="18">
                  <c:v>0.28260564382492</c:v>
                </c:pt>
                <c:pt idx="19">
                  <c:v>0.30489041185883076</c:v>
                </c:pt>
                <c:pt idx="20">
                  <c:v>0.32802676756518373</c:v>
                </c:pt>
                <c:pt idx="21">
                  <c:v>0.3332719008922564</c:v>
                </c:pt>
                <c:pt idx="22">
                  <c:v>0.32719492322856836</c:v>
                </c:pt>
                <c:pt idx="23">
                  <c:v>0.33161921115525045</c:v>
                </c:pt>
                <c:pt idx="24">
                  <c:v>0.3369127382546583</c:v>
                </c:pt>
                <c:pt idx="25">
                  <c:v>0.3446460493297802</c:v>
                </c:pt>
                <c:pt idx="26">
                  <c:v>0.34858217204690617</c:v>
                </c:pt>
                <c:pt idx="27">
                  <c:v>0.34059406012503424</c:v>
                </c:pt>
                <c:pt idx="28">
                  <c:v>0.3330899466766563</c:v>
                </c:pt>
                <c:pt idx="29">
                  <c:v>0.3368276354634478</c:v>
                </c:pt>
                <c:pt idx="30">
                  <c:v>0.3275459442267922</c:v>
                </c:pt>
                <c:pt idx="31">
                  <c:v>0.3196323552567299</c:v>
                </c:pt>
                <c:pt idx="32">
                  <c:v>0.32274279747797824</c:v>
                </c:pt>
                <c:pt idx="33">
                  <c:v>0.2999630837027246</c:v>
                </c:pt>
                <c:pt idx="34">
                  <c:v>0.28123295769882656</c:v>
                </c:pt>
                <c:pt idx="35">
                  <c:v>0.28569753453989566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'TS6.3'!$H$4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'TS6.3'!$H$10:$H$45</c:f>
              <c:numCache>
                <c:ptCount val="36"/>
                <c:pt idx="0">
                  <c:v>0.2408206027462403</c:v>
                </c:pt>
                <c:pt idx="1">
                  <c:v>0.23120064117601058</c:v>
                </c:pt>
                <c:pt idx="2">
                  <c:v>0.21923201167715536</c:v>
                </c:pt>
                <c:pt idx="3">
                  <c:v>0.23574620677772637</c:v>
                </c:pt>
                <c:pt idx="4">
                  <c:v>0.2538635213880197</c:v>
                </c:pt>
                <c:pt idx="5">
                  <c:v>0.2597926959056821</c:v>
                </c:pt>
                <c:pt idx="6">
                  <c:v>0.23840284388386487</c:v>
                </c:pt>
                <c:pt idx="7">
                  <c:v>0.22199355557778325</c:v>
                </c:pt>
                <c:pt idx="8">
                  <c:v>0.2511684767528784</c:v>
                </c:pt>
                <c:pt idx="9">
                  <c:v>0.2628183891775188</c:v>
                </c:pt>
                <c:pt idx="10">
                  <c:v>0.26098011625697676</c:v>
                </c:pt>
                <c:pt idx="11">
                  <c:v>0.23779978325873422</c:v>
                </c:pt>
                <c:pt idx="12">
                  <c:v>0.2465589608795108</c:v>
                </c:pt>
                <c:pt idx="13">
                  <c:v>0.24679802411533663</c:v>
                </c:pt>
                <c:pt idx="14">
                  <c:v>0.23606549497398172</c:v>
                </c:pt>
                <c:pt idx="15">
                  <c:v>0.21279394368560858</c:v>
                </c:pt>
                <c:pt idx="16">
                  <c:v>0.19218177465981692</c:v>
                </c:pt>
                <c:pt idx="17">
                  <c:v>0.1801239570238924</c:v>
                </c:pt>
                <c:pt idx="18">
                  <c:v>0.1931584336863953</c:v>
                </c:pt>
                <c:pt idx="19">
                  <c:v>0.2234946740378057</c:v>
                </c:pt>
                <c:pt idx="20">
                  <c:v>0.2386901810881406</c:v>
                </c:pt>
                <c:pt idx="21">
                  <c:v>0.24189250225835593</c:v>
                </c:pt>
                <c:pt idx="22">
                  <c:v>0.24873570543345638</c:v>
                </c:pt>
                <c:pt idx="23">
                  <c:v>0.23518554165993955</c:v>
                </c:pt>
                <c:pt idx="24">
                  <c:v>0.2534518805936738</c:v>
                </c:pt>
                <c:pt idx="25">
                  <c:v>0.2811366267234526</c:v>
                </c:pt>
                <c:pt idx="26">
                  <c:v>0.26766158460384903</c:v>
                </c:pt>
                <c:pt idx="27">
                  <c:v>0.2650373389280467</c:v>
                </c:pt>
                <c:pt idx="28">
                  <c:v>0.27976924009705456</c:v>
                </c:pt>
                <c:pt idx="29">
                  <c:v>0.2915427953220444</c:v>
                </c:pt>
                <c:pt idx="30">
                  <c:v>0.30113228360081334</c:v>
                </c:pt>
                <c:pt idx="31">
                  <c:v>0.3049412722153792</c:v>
                </c:pt>
                <c:pt idx="32">
                  <c:v>0.3013710354261943</c:v>
                </c:pt>
                <c:pt idx="33">
                  <c:v>0.30623308213722633</c:v>
                </c:pt>
                <c:pt idx="34">
                  <c:v>0.24406295521062946</c:v>
                </c:pt>
                <c:pt idx="35">
                  <c:v>0.26013086585752676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'TS6.3'!$I$4</c:f>
              <c:strCache>
                <c:ptCount val="1"/>
                <c:pt idx="0">
                  <c:v>Australie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'TS6.3'!$I$10:$I$45</c:f>
              <c:numCache>
                <c:ptCount val="36"/>
                <c:pt idx="0">
                  <c:v>0.17027559055118108</c:v>
                </c:pt>
                <c:pt idx="1">
                  <c:v>0.16819288922629214</c:v>
                </c:pt>
                <c:pt idx="2">
                  <c:v>0.18252040886327775</c:v>
                </c:pt>
                <c:pt idx="3">
                  <c:v>0.17999696559746123</c:v>
                </c:pt>
                <c:pt idx="4">
                  <c:v>0.19859351453926444</c:v>
                </c:pt>
                <c:pt idx="5">
                  <c:v>0.20679836930170883</c:v>
                </c:pt>
                <c:pt idx="6">
                  <c:v>0.20893858141996838</c:v>
                </c:pt>
                <c:pt idx="7">
                  <c:v>0.2015907087278163</c:v>
                </c:pt>
                <c:pt idx="8">
                  <c:v>0.19866240445746114</c:v>
                </c:pt>
                <c:pt idx="9">
                  <c:v>0.22557786642743985</c:v>
                </c:pt>
                <c:pt idx="10">
                  <c:v>0.22326470383194297</c:v>
                </c:pt>
                <c:pt idx="11">
                  <c:v>0.21948453936375073</c:v>
                </c:pt>
                <c:pt idx="12">
                  <c:v>0.22524246070212522</c:v>
                </c:pt>
                <c:pt idx="13">
                  <c:v>0.24916921084678315</c:v>
                </c:pt>
                <c:pt idx="14">
                  <c:v>0.24973850165236636</c:v>
                </c:pt>
                <c:pt idx="15">
                  <c:v>0.23162659821639736</c:v>
                </c:pt>
                <c:pt idx="16">
                  <c:v>0.21473306078174928</c:v>
                </c:pt>
                <c:pt idx="17">
                  <c:v>0.23052996589411412</c:v>
                </c:pt>
                <c:pt idx="18">
                  <c:v>0.24691432492730364</c:v>
                </c:pt>
                <c:pt idx="19">
                  <c:v>0.2533892911249429</c:v>
                </c:pt>
                <c:pt idx="20">
                  <c:v>0.24548238853603363</c:v>
                </c:pt>
                <c:pt idx="21">
                  <c:v>0.2393173635742063</c:v>
                </c:pt>
                <c:pt idx="22">
                  <c:v>0.2374415542233289</c:v>
                </c:pt>
                <c:pt idx="23">
                  <c:v>0.2406608051959776</c:v>
                </c:pt>
                <c:pt idx="24">
                  <c:v>0.238833028366429</c:v>
                </c:pt>
                <c:pt idx="25">
                  <c:v>0.2469801335098869</c:v>
                </c:pt>
                <c:pt idx="26">
                  <c:v>0.2431010600396392</c:v>
                </c:pt>
                <c:pt idx="27">
                  <c:v>0.24807565743736149</c:v>
                </c:pt>
                <c:pt idx="28">
                  <c:v>0.24897020976493758</c:v>
                </c:pt>
                <c:pt idx="29">
                  <c:v>0.2558891982336469</c:v>
                </c:pt>
                <c:pt idx="30">
                  <c:v>0.24466269841269842</c:v>
                </c:pt>
                <c:pt idx="31">
                  <c:v>0.2502953604386597</c:v>
                </c:pt>
                <c:pt idx="32">
                  <c:v>0.2428661273131942</c:v>
                </c:pt>
                <c:pt idx="33">
                  <c:v>0.25179902009298266</c:v>
                </c:pt>
                <c:pt idx="34">
                  <c:v>0.2801414137626405</c:v>
                </c:pt>
                <c:pt idx="35">
                  <c:v>0.27015861365513</c:v>
                </c:pt>
              </c:numCache>
            </c:numRef>
          </c:yVal>
          <c:smooth val="0"/>
        </c:ser>
        <c:axId val="41181207"/>
        <c:axId val="35086544"/>
      </c:scatterChart>
      <c:valAx>
        <c:axId val="41181207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revenus du capital représentaient entre 15% et 25% du revenu national dans les pays riches en 1975, et entre 25% et 35%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 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 val="autoZero"/>
        <c:crossBetween val="midCat"/>
        <c:dispUnits/>
      </c:valAx>
      <c:valAx>
        <c:axId val="35086544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375"/>
          <c:y val="0.58425"/>
          <c:w val="0.327"/>
          <c:h val="0.2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6.6. La part des profits dans la valeur ajoutée des entreprises en France, 1900-2010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925"/>
          <c:w val="0.95975"/>
          <c:h val="0.79325"/>
        </c:manualLayout>
      </c:layout>
      <c:lineChart>
        <c:grouping val="standard"/>
        <c:varyColors val="0"/>
        <c:ser>
          <c:idx val="0"/>
          <c:order val="0"/>
          <c:tx>
            <c:v>Part des profits bruts dans la valeur ajoutée brute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'DetailsTS6.4(2)'!$A$13:$A$123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'DetailsTS6.4(2)'!$I$13:$I$123</c:f>
              <c:numCache>
                <c:ptCount val="111"/>
                <c:pt idx="0">
                  <c:v>0.2753720063569184</c:v>
                </c:pt>
                <c:pt idx="1">
                  <c:v>0.231570293122886</c:v>
                </c:pt>
                <c:pt idx="2">
                  <c:v>0.25029327471303114</c:v>
                </c:pt>
                <c:pt idx="3">
                  <c:v>0.25109874937080034</c:v>
                </c:pt>
                <c:pt idx="4">
                  <c:v>0.2512999715535973</c:v>
                </c:pt>
                <c:pt idx="5">
                  <c:v>0.28741615314758934</c:v>
                </c:pt>
                <c:pt idx="6">
                  <c:v>0.25100525059722195</c:v>
                </c:pt>
                <c:pt idx="7">
                  <c:v>0.3205217983311063</c:v>
                </c:pt>
                <c:pt idx="8">
                  <c:v>0.2754456862580029</c:v>
                </c:pt>
                <c:pt idx="9">
                  <c:v>0.30028152227831184</c:v>
                </c:pt>
                <c:pt idx="10">
                  <c:v>0.28123090763452085</c:v>
                </c:pt>
                <c:pt idx="11">
                  <c:v>0.3322026330055467</c:v>
                </c:pt>
                <c:pt idx="12">
                  <c:v>0.40137031580806587</c:v>
                </c:pt>
                <c:pt idx="13">
                  <c:v>0.39370073984517456</c:v>
                </c:pt>
                <c:pt idx="14">
                  <c:v>0.26010933048267376</c:v>
                </c:pt>
                <c:pt idx="15">
                  <c:v>0.22727708689720924</c:v>
                </c:pt>
                <c:pt idx="16">
                  <c:v>0.359210124218619</c:v>
                </c:pt>
                <c:pt idx="17">
                  <c:v>0.3684345542484613</c:v>
                </c:pt>
                <c:pt idx="18">
                  <c:v>0.31295689536649235</c:v>
                </c:pt>
                <c:pt idx="19">
                  <c:v>0.3718713611446218</c:v>
                </c:pt>
                <c:pt idx="20">
                  <c:v>0.36995729701860747</c:v>
                </c:pt>
                <c:pt idx="21">
                  <c:v>0.3523581009665319</c:v>
                </c:pt>
                <c:pt idx="22">
                  <c:v>0.3738189743210756</c:v>
                </c:pt>
                <c:pt idx="23">
                  <c:v>0.38354892650672084</c:v>
                </c:pt>
                <c:pt idx="24">
                  <c:v>0.38663236937536216</c:v>
                </c:pt>
                <c:pt idx="25">
                  <c:v>0.3913295831426728</c:v>
                </c:pt>
                <c:pt idx="26">
                  <c:v>0.4002276949884532</c:v>
                </c:pt>
                <c:pt idx="27">
                  <c:v>0.40926759576989297</c:v>
                </c:pt>
                <c:pt idx="28">
                  <c:v>0.3980693906517582</c:v>
                </c:pt>
                <c:pt idx="29">
                  <c:v>0.387066410608453</c:v>
                </c:pt>
                <c:pt idx="30">
                  <c:v>0.3706119962400767</c:v>
                </c:pt>
                <c:pt idx="31">
                  <c:v>0.35787965903000357</c:v>
                </c:pt>
                <c:pt idx="32">
                  <c:v>0.32148156780402054</c:v>
                </c:pt>
                <c:pt idx="33">
                  <c:v>0.33802019995013266</c:v>
                </c:pt>
                <c:pt idx="34">
                  <c:v>0.3318271730641883</c:v>
                </c:pt>
                <c:pt idx="35">
                  <c:v>0.33686023846228086</c:v>
                </c:pt>
                <c:pt idx="36">
                  <c:v>0.32257768266487635</c:v>
                </c:pt>
                <c:pt idx="37">
                  <c:v>0.3356516991554386</c:v>
                </c:pt>
                <c:pt idx="38">
                  <c:v>0.34859675036927623</c:v>
                </c:pt>
                <c:pt idx="39">
                  <c:v>0.37273391074983964</c:v>
                </c:pt>
                <c:pt idx="40">
                  <c:v>0.3423899892001149</c:v>
                </c:pt>
                <c:pt idx="41">
                  <c:v>0.3115265703303374</c:v>
                </c:pt>
                <c:pt idx="42">
                  <c:v>0.2754301824050839</c:v>
                </c:pt>
                <c:pt idx="43">
                  <c:v>0.2292701204489246</c:v>
                </c:pt>
                <c:pt idx="44">
                  <c:v>0.163846596744589</c:v>
                </c:pt>
                <c:pt idx="45">
                  <c:v>0.20131993307052803</c:v>
                </c:pt>
                <c:pt idx="46">
                  <c:v>0.2577677676167916</c:v>
                </c:pt>
                <c:pt idx="47">
                  <c:v>0.22957411030292696</c:v>
                </c:pt>
                <c:pt idx="48">
                  <c:v>0.2668568615714777</c:v>
                </c:pt>
                <c:pt idx="49">
                  <c:v>0.2994430881448807</c:v>
                </c:pt>
                <c:pt idx="50">
                  <c:v>0.3369328476729148</c:v>
                </c:pt>
                <c:pt idx="51">
                  <c:v>0.33067102372256396</c:v>
                </c:pt>
                <c:pt idx="52">
                  <c:v>0.30248389900583944</c:v>
                </c:pt>
                <c:pt idx="53">
                  <c:v>0.31267100337631626</c:v>
                </c:pt>
                <c:pt idx="54">
                  <c:v>0.30073144099360294</c:v>
                </c:pt>
                <c:pt idx="55">
                  <c:v>0.303104152753542</c:v>
                </c:pt>
                <c:pt idx="56">
                  <c:v>0.29692583991527477</c:v>
                </c:pt>
                <c:pt idx="57">
                  <c:v>0.3043425781219846</c:v>
                </c:pt>
                <c:pt idx="58">
                  <c:v>0.3111792801215167</c:v>
                </c:pt>
                <c:pt idx="59">
                  <c:v>0.3153782617397198</c:v>
                </c:pt>
                <c:pt idx="60">
                  <c:v>0.3262734888990626</c:v>
                </c:pt>
                <c:pt idx="61">
                  <c:v>0.31502577059928133</c:v>
                </c:pt>
                <c:pt idx="62">
                  <c:v>0.2959765003059687</c:v>
                </c:pt>
                <c:pt idx="63">
                  <c:v>0.28761522363102876</c:v>
                </c:pt>
                <c:pt idx="64">
                  <c:v>0.29201344369743243</c:v>
                </c:pt>
                <c:pt idx="65">
                  <c:v>0.2966737184768667</c:v>
                </c:pt>
                <c:pt idx="66">
                  <c:v>0.29965476978217076</c:v>
                </c:pt>
                <c:pt idx="67">
                  <c:v>0.30204385192930194</c:v>
                </c:pt>
                <c:pt idx="68">
                  <c:v>0.2961083418346525</c:v>
                </c:pt>
                <c:pt idx="69">
                  <c:v>0.31462154850094853</c:v>
                </c:pt>
                <c:pt idx="70">
                  <c:v>0.31527341356405797</c:v>
                </c:pt>
                <c:pt idx="71">
                  <c:v>0.31886578568216206</c:v>
                </c:pt>
                <c:pt idx="72">
                  <c:v>0.3128245223012402</c:v>
                </c:pt>
                <c:pt idx="73">
                  <c:v>0.3215988344497867</c:v>
                </c:pt>
                <c:pt idx="74">
                  <c:v>0.31672999052734885</c:v>
                </c:pt>
                <c:pt idx="75">
                  <c:v>0.2813052164408259</c:v>
                </c:pt>
                <c:pt idx="76">
                  <c:v>0.27753626937429726</c:v>
                </c:pt>
                <c:pt idx="77">
                  <c:v>0.27986890763662514</c:v>
                </c:pt>
                <c:pt idx="78">
                  <c:v>0.2665822299812006</c:v>
                </c:pt>
                <c:pt idx="79">
                  <c:v>0.2639432859768114</c:v>
                </c:pt>
                <c:pt idx="80">
                  <c:v>0.25582232963944357</c:v>
                </c:pt>
                <c:pt idx="81">
                  <c:v>0.2501653459172505</c:v>
                </c:pt>
                <c:pt idx="82">
                  <c:v>0.24774845554191224</c:v>
                </c:pt>
                <c:pt idx="83">
                  <c:v>0.2569262061915108</c:v>
                </c:pt>
                <c:pt idx="84">
                  <c:v>0.2764123163476587</c:v>
                </c:pt>
                <c:pt idx="85">
                  <c:v>0.2900380970409566</c:v>
                </c:pt>
                <c:pt idx="86">
                  <c:v>0.32646799099631996</c:v>
                </c:pt>
                <c:pt idx="87">
                  <c:v>0.33173348630599425</c:v>
                </c:pt>
                <c:pt idx="88">
                  <c:v>0.3475689488896459</c:v>
                </c:pt>
                <c:pt idx="89">
                  <c:v>0.35355995041669575</c:v>
                </c:pt>
                <c:pt idx="90">
                  <c:v>0.3414005142424832</c:v>
                </c:pt>
                <c:pt idx="91">
                  <c:v>0.334975636163921</c:v>
                </c:pt>
                <c:pt idx="92">
                  <c:v>0.33319510259466467</c:v>
                </c:pt>
                <c:pt idx="93">
                  <c:v>0.324708106577645</c:v>
                </c:pt>
                <c:pt idx="94">
                  <c:v>0.3283450734716125</c:v>
                </c:pt>
                <c:pt idx="95">
                  <c:v>0.3295252847466614</c:v>
                </c:pt>
                <c:pt idx="96">
                  <c:v>0.3218319538428832</c:v>
                </c:pt>
                <c:pt idx="97">
                  <c:v>0.3287477300561371</c:v>
                </c:pt>
                <c:pt idx="98">
                  <c:v>0.33818563248264094</c:v>
                </c:pt>
                <c:pt idx="99">
                  <c:v>0.32833043419328606</c:v>
                </c:pt>
                <c:pt idx="100">
                  <c:v>0.33226609324001927</c:v>
                </c:pt>
                <c:pt idx="101">
                  <c:v>0.3263835044627536</c:v>
                </c:pt>
                <c:pt idx="102">
                  <c:v>0.323217585718598</c:v>
                </c:pt>
                <c:pt idx="103">
                  <c:v>0.3268317203784783</c:v>
                </c:pt>
                <c:pt idx="104">
                  <c:v>0.32509048632034504</c:v>
                </c:pt>
                <c:pt idx="105">
                  <c:v>0.32406422065899065</c:v>
                </c:pt>
                <c:pt idx="106">
                  <c:v>0.3248450153184904</c:v>
                </c:pt>
                <c:pt idx="107">
                  <c:v>0.3287738076125205</c:v>
                </c:pt>
                <c:pt idx="108">
                  <c:v>0.325807578477512</c:v>
                </c:pt>
                <c:pt idx="109">
                  <c:v>0.320807578477512</c:v>
                </c:pt>
                <c:pt idx="110">
                  <c:v>0.330807578477512</c:v>
                </c:pt>
              </c:numCache>
            </c:numRef>
          </c:val>
          <c:smooth val="0"/>
        </c:ser>
        <c:ser>
          <c:idx val="1"/>
          <c:order val="1"/>
          <c:tx>
            <c:v>Part des profits nets dans la valeur ajoutée nette (après déduction de la dépréciation du capital)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'DetailsTS6.4(2)'!$A$13:$A$123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'DetailsTS6.4(2)'!$C$13:$C$123</c:f>
              <c:numCache>
                <c:ptCount val="111"/>
                <c:pt idx="0">
                  <c:v>0.19074001074080904</c:v>
                </c:pt>
                <c:pt idx="1">
                  <c:v>0.1294794901834718</c:v>
                </c:pt>
                <c:pt idx="2">
                  <c:v>0.14392224944169715</c:v>
                </c:pt>
                <c:pt idx="3">
                  <c:v>0.1476736800665114</c:v>
                </c:pt>
                <c:pt idx="4">
                  <c:v>0.1474010083849586</c:v>
                </c:pt>
                <c:pt idx="5">
                  <c:v>0.18773123292677726</c:v>
                </c:pt>
                <c:pt idx="6">
                  <c:v>0.1383036569856076</c:v>
                </c:pt>
                <c:pt idx="7">
                  <c:v>0.22892970324468104</c:v>
                </c:pt>
                <c:pt idx="8">
                  <c:v>0.1723636481270856</c:v>
                </c:pt>
                <c:pt idx="9">
                  <c:v>0.2016297280318068</c:v>
                </c:pt>
                <c:pt idx="10">
                  <c:v>0.17074523961604582</c:v>
                </c:pt>
                <c:pt idx="11">
                  <c:v>0.2408567996034972</c:v>
                </c:pt>
                <c:pt idx="12">
                  <c:v>0.3250042279728005</c:v>
                </c:pt>
                <c:pt idx="13">
                  <c:v>0.3069375243754884</c:v>
                </c:pt>
                <c:pt idx="14">
                  <c:v>0.1292890271171955</c:v>
                </c:pt>
                <c:pt idx="15">
                  <c:v>0.08667375616017184</c:v>
                </c:pt>
                <c:pt idx="16">
                  <c:v>0.231779779530313</c:v>
                </c:pt>
                <c:pt idx="17">
                  <c:v>0.24567066068898924</c:v>
                </c:pt>
                <c:pt idx="18">
                  <c:v>0.18911870730077113</c:v>
                </c:pt>
                <c:pt idx="19">
                  <c:v>0.2562910977020898</c:v>
                </c:pt>
                <c:pt idx="20">
                  <c:v>0.2540331834418854</c:v>
                </c:pt>
                <c:pt idx="21">
                  <c:v>0.24675148935376073</c:v>
                </c:pt>
                <c:pt idx="22">
                  <c:v>0.27520767465110146</c:v>
                </c:pt>
                <c:pt idx="23">
                  <c:v>0.29630259690614175</c:v>
                </c:pt>
                <c:pt idx="24">
                  <c:v>0.3010517620219083</c:v>
                </c:pt>
                <c:pt idx="25">
                  <c:v>0.31046032774915794</c:v>
                </c:pt>
                <c:pt idx="26">
                  <c:v>0.3133661148782825</c:v>
                </c:pt>
                <c:pt idx="27">
                  <c:v>0.32105426765434625</c:v>
                </c:pt>
                <c:pt idx="28">
                  <c:v>0.3173581558430549</c:v>
                </c:pt>
                <c:pt idx="29">
                  <c:v>0.30186451684113413</c:v>
                </c:pt>
                <c:pt idx="30">
                  <c:v>0.2741746623908229</c:v>
                </c:pt>
                <c:pt idx="31">
                  <c:v>0.24797196789652018</c:v>
                </c:pt>
                <c:pt idx="32">
                  <c:v>0.19850004198827384</c:v>
                </c:pt>
                <c:pt idx="33">
                  <c:v>0.22657899859269545</c:v>
                </c:pt>
                <c:pt idx="34">
                  <c:v>0.21314420236839382</c:v>
                </c:pt>
                <c:pt idx="35">
                  <c:v>0.23227288250130848</c:v>
                </c:pt>
                <c:pt idx="36">
                  <c:v>0.22382230047911766</c:v>
                </c:pt>
                <c:pt idx="37">
                  <c:v>0.21849757938258807</c:v>
                </c:pt>
                <c:pt idx="38">
                  <c:v>0.22881706615126576</c:v>
                </c:pt>
                <c:pt idx="39">
                  <c:v>0.27145985978939996</c:v>
                </c:pt>
                <c:pt idx="40">
                  <c:v>0.23599835025598662</c:v>
                </c:pt>
                <c:pt idx="41">
                  <c:v>0.19120228266635472</c:v>
                </c:pt>
                <c:pt idx="42">
                  <c:v>0.15388690622822526</c:v>
                </c:pt>
                <c:pt idx="43">
                  <c:v>0.09839943384670335</c:v>
                </c:pt>
                <c:pt idx="44">
                  <c:v>0.023242610203276004</c:v>
                </c:pt>
                <c:pt idx="45">
                  <c:v>0.043500792479552644</c:v>
                </c:pt>
                <c:pt idx="46">
                  <c:v>0.139441773611414</c:v>
                </c:pt>
                <c:pt idx="47">
                  <c:v>0.11450295094817435</c:v>
                </c:pt>
                <c:pt idx="48">
                  <c:v>0.15779994817323015</c:v>
                </c:pt>
                <c:pt idx="49">
                  <c:v>0.2207418626669951</c:v>
                </c:pt>
                <c:pt idx="50">
                  <c:v>0.26687873202923323</c:v>
                </c:pt>
                <c:pt idx="51">
                  <c:v>0.24842592298123908</c:v>
                </c:pt>
                <c:pt idx="52">
                  <c:v>0.2080594082482655</c:v>
                </c:pt>
                <c:pt idx="53">
                  <c:v>0.22879414937352044</c:v>
                </c:pt>
                <c:pt idx="54">
                  <c:v>0.22118070068895634</c:v>
                </c:pt>
                <c:pt idx="55">
                  <c:v>0.22753836330699048</c:v>
                </c:pt>
                <c:pt idx="56">
                  <c:v>0.2171647821457474</c:v>
                </c:pt>
                <c:pt idx="57">
                  <c:v>0.22617304181165912</c:v>
                </c:pt>
                <c:pt idx="58">
                  <c:v>0.22821320429879813</c:v>
                </c:pt>
                <c:pt idx="59">
                  <c:v>0.22866032748857862</c:v>
                </c:pt>
                <c:pt idx="60">
                  <c:v>0.24460447547151629</c:v>
                </c:pt>
                <c:pt idx="61">
                  <c:v>0.23182032762752044</c:v>
                </c:pt>
                <c:pt idx="62">
                  <c:v>0.2110658888112149</c:v>
                </c:pt>
                <c:pt idx="63">
                  <c:v>0.20241550548843432</c:v>
                </c:pt>
                <c:pt idx="64">
                  <c:v>0.20829037124944658</c:v>
                </c:pt>
                <c:pt idx="65">
                  <c:v>0.21383484724093896</c:v>
                </c:pt>
                <c:pt idx="66">
                  <c:v>0.2166546072109179</c:v>
                </c:pt>
                <c:pt idx="67">
                  <c:v>0.21888772716003588</c:v>
                </c:pt>
                <c:pt idx="68">
                  <c:v>0.21412311135403161</c:v>
                </c:pt>
                <c:pt idx="69">
                  <c:v>0.23632469439866768</c:v>
                </c:pt>
                <c:pt idx="70">
                  <c:v>0.23446375112366377</c:v>
                </c:pt>
                <c:pt idx="71">
                  <c:v>0.23720918260818805</c:v>
                </c:pt>
                <c:pt idx="72">
                  <c:v>0.2298408845416486</c:v>
                </c:pt>
                <c:pt idx="73">
                  <c:v>0.2415322990902283</c:v>
                </c:pt>
                <c:pt idx="74">
                  <c:v>0.23107022570599994</c:v>
                </c:pt>
                <c:pt idx="75">
                  <c:v>0.18047420285170562</c:v>
                </c:pt>
                <c:pt idx="76">
                  <c:v>0.17218016318986973</c:v>
                </c:pt>
                <c:pt idx="77">
                  <c:v>0.17414992560394557</c:v>
                </c:pt>
                <c:pt idx="78">
                  <c:v>0.15571349949512758</c:v>
                </c:pt>
                <c:pt idx="79">
                  <c:v>0.15128786002602237</c:v>
                </c:pt>
                <c:pt idx="80">
                  <c:v>0.13562862150024718</c:v>
                </c:pt>
                <c:pt idx="81">
                  <c:v>0.12430307785595421</c:v>
                </c:pt>
                <c:pt idx="82">
                  <c:v>0.11749001989864888</c:v>
                </c:pt>
                <c:pt idx="83">
                  <c:v>0.12745772250605214</c:v>
                </c:pt>
                <c:pt idx="84">
                  <c:v>0.1524584907372549</c:v>
                </c:pt>
                <c:pt idx="85">
                  <c:v>0.16907596254189175</c:v>
                </c:pt>
                <c:pt idx="86">
                  <c:v>0.21570922513770036</c:v>
                </c:pt>
                <c:pt idx="87">
                  <c:v>0.2211620004034623</c:v>
                </c:pt>
                <c:pt idx="88">
                  <c:v>0.24223732962145364</c:v>
                </c:pt>
                <c:pt idx="89">
                  <c:v>0.24992106266783973</c:v>
                </c:pt>
                <c:pt idx="90">
                  <c:v>0.23402540408154496</c:v>
                </c:pt>
                <c:pt idx="91">
                  <c:v>0.22195590868296455</c:v>
                </c:pt>
                <c:pt idx="92">
                  <c:v>0.22076560332519687</c:v>
                </c:pt>
                <c:pt idx="93">
                  <c:v>0.20849659669944315</c:v>
                </c:pt>
                <c:pt idx="94">
                  <c:v>0.2129825092998209</c:v>
                </c:pt>
                <c:pt idx="95">
                  <c:v>0.21642167158883327</c:v>
                </c:pt>
                <c:pt idx="96">
                  <c:v>0.20517988525338426</c:v>
                </c:pt>
                <c:pt idx="97">
                  <c:v>0.2155220967828781</c:v>
                </c:pt>
                <c:pt idx="98">
                  <c:v>0.22862961873485071</c:v>
                </c:pt>
                <c:pt idx="99">
                  <c:v>0.21532487925892693</c:v>
                </c:pt>
                <c:pt idx="100">
                  <c:v>0.21665301385760125</c:v>
                </c:pt>
                <c:pt idx="101">
                  <c:v>0.20669157557848855</c:v>
                </c:pt>
                <c:pt idx="102">
                  <c:v>0.20164178369912306</c:v>
                </c:pt>
                <c:pt idx="103">
                  <c:v>0.20662360290799137</c:v>
                </c:pt>
                <c:pt idx="104">
                  <c:v>0.2033971331286661</c:v>
                </c:pt>
                <c:pt idx="105">
                  <c:v>0.2001341491900808</c:v>
                </c:pt>
                <c:pt idx="106">
                  <c:v>0.2001372473320163</c:v>
                </c:pt>
                <c:pt idx="107">
                  <c:v>0.2042235798428357</c:v>
                </c:pt>
                <c:pt idx="108">
                  <c:v>0.19579021691321155</c:v>
                </c:pt>
                <c:pt idx="109">
                  <c:v>0.190790216913212</c:v>
                </c:pt>
                <c:pt idx="110">
                  <c:v>0.200790216913212</c:v>
                </c:pt>
              </c:numCache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Lecture: la part des profits bruts dans la valeur ajoutée brute des entreprises est passée de 25% en 1982 à 33% en 2010; la part des profits nets dans la valeur ajoutée nette de 12% à 20%.
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3437786"/>
        <c:crossesAt val="0"/>
        <c:auto val="1"/>
        <c:lblOffset val="100"/>
        <c:tickLblSkip val="10"/>
        <c:tickMarkSkip val="10"/>
        <c:noMultiLvlLbl val="0"/>
      </c:catAx>
      <c:valAx>
        <c:axId val="23437786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Part des profits dans la valeur ajoutée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7343441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14925"/>
          <c:w val="0.477"/>
          <c:h val="0.1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6.7. La part des loyers dans le revenu national 
en France, 1900-2010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35"/>
          <c:w val="0.9605"/>
          <c:h val="0.8145"/>
        </c:manualLayout>
      </c:layout>
      <c:lineChart>
        <c:grouping val="standard"/>
        <c:varyColors val="0"/>
        <c:ser>
          <c:idx val="1"/>
          <c:order val="0"/>
          <c:tx>
            <c:v>Part des loyers (nets de dépréciation) dans le revenu national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'TS6.4'!$A$10:$A$120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'TS6.4'!$B$10:$B$120</c:f>
              <c:numCache>
                <c:ptCount val="111"/>
                <c:pt idx="0">
                  <c:v>0.07695289091793958</c:v>
                </c:pt>
                <c:pt idx="1">
                  <c:v>0.07682205758686407</c:v>
                </c:pt>
                <c:pt idx="2">
                  <c:v>0.07528612941449513</c:v>
                </c:pt>
                <c:pt idx="3">
                  <c:v>0.07689663591742962</c:v>
                </c:pt>
                <c:pt idx="4">
                  <c:v>0.07901137899549403</c:v>
                </c:pt>
                <c:pt idx="5">
                  <c:v>0.07775588281691424</c:v>
                </c:pt>
                <c:pt idx="6">
                  <c:v>0.07612766412192357</c:v>
                </c:pt>
                <c:pt idx="7">
                  <c:v>0.07707989537285394</c:v>
                </c:pt>
                <c:pt idx="8">
                  <c:v>0.07718210573770806</c:v>
                </c:pt>
                <c:pt idx="9">
                  <c:v>0.07613867897475965</c:v>
                </c:pt>
                <c:pt idx="10">
                  <c:v>0.0750862610444347</c:v>
                </c:pt>
                <c:pt idx="11">
                  <c:v>0.07686470555733932</c:v>
                </c:pt>
                <c:pt idx="12">
                  <c:v>0.07691899932641304</c:v>
                </c:pt>
                <c:pt idx="13">
                  <c:v>0.0765193032109506</c:v>
                </c:pt>
                <c:pt idx="14">
                  <c:v>0.08116221977452748</c:v>
                </c:pt>
                <c:pt idx="15">
                  <c:v>0.07236298624488544</c:v>
                </c:pt>
                <c:pt idx="16">
                  <c:v>0.0620876264359466</c:v>
                </c:pt>
                <c:pt idx="17">
                  <c:v>0.056376563781342516</c:v>
                </c:pt>
                <c:pt idx="18">
                  <c:v>0.05226637016549531</c:v>
                </c:pt>
                <c:pt idx="19">
                  <c:v>0.04240467515067319</c:v>
                </c:pt>
                <c:pt idx="20">
                  <c:v>0.029655404235750603</c:v>
                </c:pt>
                <c:pt idx="21">
                  <c:v>0.0352202886852076</c:v>
                </c:pt>
                <c:pt idx="22">
                  <c:v>0.04602797745477191</c:v>
                </c:pt>
                <c:pt idx="23">
                  <c:v>0.042539893271979</c:v>
                </c:pt>
                <c:pt idx="24">
                  <c:v>0.04245881031547125</c:v>
                </c:pt>
                <c:pt idx="25">
                  <c:v>0.04290506529770691</c:v>
                </c:pt>
                <c:pt idx="26">
                  <c:v>0.04075286121244052</c:v>
                </c:pt>
                <c:pt idx="27">
                  <c:v>0.044390735327504025</c:v>
                </c:pt>
                <c:pt idx="28">
                  <c:v>0.044994107963738046</c:v>
                </c:pt>
                <c:pt idx="29">
                  <c:v>0.045845395165671245</c:v>
                </c:pt>
                <c:pt idx="30">
                  <c:v>0.052154335391689816</c:v>
                </c:pt>
                <c:pt idx="31">
                  <c:v>0.05962071885217115</c:v>
                </c:pt>
                <c:pt idx="32">
                  <c:v>0.06833005104181636</c:v>
                </c:pt>
                <c:pt idx="33">
                  <c:v>0.06770214778893424</c:v>
                </c:pt>
                <c:pt idx="34">
                  <c:v>0.07161408446688307</c:v>
                </c:pt>
                <c:pt idx="35">
                  <c:v>0.06998573717865054</c:v>
                </c:pt>
                <c:pt idx="36">
                  <c:v>0.05823792487182762</c:v>
                </c:pt>
                <c:pt idx="37">
                  <c:v>0.04980499270398542</c:v>
                </c:pt>
                <c:pt idx="38">
                  <c:v>0.0492684681840175</c:v>
                </c:pt>
                <c:pt idx="39">
                  <c:v>0.04579302456379483</c:v>
                </c:pt>
                <c:pt idx="40">
                  <c:v>0.04499668670913139</c:v>
                </c:pt>
                <c:pt idx="41">
                  <c:v>0.04356363849734103</c:v>
                </c:pt>
                <c:pt idx="42">
                  <c:v>0.04166366277197368</c:v>
                </c:pt>
                <c:pt idx="43">
                  <c:v>0.04000640669864862</c:v>
                </c:pt>
                <c:pt idx="44">
                  <c:v>0.03811548556979093</c:v>
                </c:pt>
                <c:pt idx="45">
                  <c:v>0.02188791330000559</c:v>
                </c:pt>
                <c:pt idx="46">
                  <c:v>0.020036995057956006</c:v>
                </c:pt>
                <c:pt idx="47">
                  <c:v>0.018431348417631763</c:v>
                </c:pt>
                <c:pt idx="48">
                  <c:v>0.016866401311603628</c:v>
                </c:pt>
                <c:pt idx="49">
                  <c:v>0.029616709605576698</c:v>
                </c:pt>
                <c:pt idx="50">
                  <c:v>0.03079877576683161</c:v>
                </c:pt>
                <c:pt idx="51">
                  <c:v>0.028064891463682896</c:v>
                </c:pt>
                <c:pt idx="52">
                  <c:v>0.02878222644415529</c:v>
                </c:pt>
                <c:pt idx="53">
                  <c:v>0.029648192431415865</c:v>
                </c:pt>
                <c:pt idx="54">
                  <c:v>0.03364691210378166</c:v>
                </c:pt>
                <c:pt idx="55">
                  <c:v>0.03333392150457398</c:v>
                </c:pt>
                <c:pt idx="56">
                  <c:v>0.03499462394422185</c:v>
                </c:pt>
                <c:pt idx="57">
                  <c:v>0.034849356786623015</c:v>
                </c:pt>
                <c:pt idx="58">
                  <c:v>0.03387432319658585</c:v>
                </c:pt>
                <c:pt idx="59">
                  <c:v>0.03460597618152007</c:v>
                </c:pt>
                <c:pt idx="60">
                  <c:v>0.03585281980023757</c:v>
                </c:pt>
                <c:pt idx="61">
                  <c:v>0.03853598145653526</c:v>
                </c:pt>
                <c:pt idx="62">
                  <c:v>0.040044069152257514</c:v>
                </c:pt>
                <c:pt idx="63">
                  <c:v>0.041938678276363786</c:v>
                </c:pt>
                <c:pt idx="64">
                  <c:v>0.04233536644527569</c:v>
                </c:pt>
                <c:pt idx="65">
                  <c:v>0.04518806457181797</c:v>
                </c:pt>
                <c:pt idx="66">
                  <c:v>0.047555236347758705</c:v>
                </c:pt>
                <c:pt idx="67">
                  <c:v>0.05040887824618348</c:v>
                </c:pt>
                <c:pt idx="68">
                  <c:v>0.051965025574389284</c:v>
                </c:pt>
                <c:pt idx="69">
                  <c:v>0.052093429342091525</c:v>
                </c:pt>
                <c:pt idx="70">
                  <c:v>0.051969874318162204</c:v>
                </c:pt>
                <c:pt idx="71">
                  <c:v>0.04989827386938631</c:v>
                </c:pt>
                <c:pt idx="72">
                  <c:v>0.04975196266892119</c:v>
                </c:pt>
                <c:pt idx="73">
                  <c:v>0.04914438160139019</c:v>
                </c:pt>
                <c:pt idx="74">
                  <c:v>0.05091337873642826</c:v>
                </c:pt>
                <c:pt idx="75">
                  <c:v>0.04805459404631991</c:v>
                </c:pt>
                <c:pt idx="76">
                  <c:v>0.0472978756997084</c:v>
                </c:pt>
                <c:pt idx="77">
                  <c:v>0.048711509909870644</c:v>
                </c:pt>
                <c:pt idx="78">
                  <c:v>0.05028848196927868</c:v>
                </c:pt>
                <c:pt idx="79">
                  <c:v>0.05173082121879722</c:v>
                </c:pt>
                <c:pt idx="80">
                  <c:v>0.050225396044232457</c:v>
                </c:pt>
                <c:pt idx="81">
                  <c:v>0.05399850563566461</c:v>
                </c:pt>
                <c:pt idx="82">
                  <c:v>0.053647115787198586</c:v>
                </c:pt>
                <c:pt idx="83">
                  <c:v>0.05631098111597961</c:v>
                </c:pt>
                <c:pt idx="84">
                  <c:v>0.058872624969079065</c:v>
                </c:pt>
                <c:pt idx="85">
                  <c:v>0.05976474678372312</c:v>
                </c:pt>
                <c:pt idx="86">
                  <c:v>0.05771172187474064</c:v>
                </c:pt>
                <c:pt idx="87">
                  <c:v>0.06299218047586676</c:v>
                </c:pt>
                <c:pt idx="88">
                  <c:v>0.06481572265458517</c:v>
                </c:pt>
                <c:pt idx="89">
                  <c:v>0.06531829191526982</c:v>
                </c:pt>
                <c:pt idx="90">
                  <c:v>0.06725281225383893</c:v>
                </c:pt>
                <c:pt idx="91">
                  <c:v>0.07003291304161925</c:v>
                </c:pt>
                <c:pt idx="92">
                  <c:v>0.07581450486713744</c:v>
                </c:pt>
                <c:pt idx="93">
                  <c:v>0.07906104392586505</c:v>
                </c:pt>
                <c:pt idx="94">
                  <c:v>0.08191850449770274</c:v>
                </c:pt>
                <c:pt idx="95">
                  <c:v>0.0818568286443744</c:v>
                </c:pt>
                <c:pt idx="96">
                  <c:v>0.08309767917402874</c:v>
                </c:pt>
                <c:pt idx="97">
                  <c:v>0.08464767929536854</c:v>
                </c:pt>
                <c:pt idx="98">
                  <c:v>0.08308077089691066</c:v>
                </c:pt>
                <c:pt idx="99">
                  <c:v>0.08133460576042953</c:v>
                </c:pt>
                <c:pt idx="100">
                  <c:v>0.08343709014521034</c:v>
                </c:pt>
                <c:pt idx="101">
                  <c:v>0.08482100069221349</c:v>
                </c:pt>
                <c:pt idx="102">
                  <c:v>0.0853896185845075</c:v>
                </c:pt>
                <c:pt idx="103">
                  <c:v>0.08581817814436668</c:v>
                </c:pt>
                <c:pt idx="104">
                  <c:v>0.08742308446650061</c:v>
                </c:pt>
                <c:pt idx="105">
                  <c:v>0.09043779935764336</c:v>
                </c:pt>
                <c:pt idx="106">
                  <c:v>0.09137452272215131</c:v>
                </c:pt>
                <c:pt idx="107">
                  <c:v>0.0942249451469444</c:v>
                </c:pt>
                <c:pt idx="108">
                  <c:v>0.09487573444874373</c:v>
                </c:pt>
                <c:pt idx="109">
                  <c:v>0.09687573444874373</c:v>
                </c:pt>
                <c:pt idx="110">
                  <c:v>0.09887573444874373</c:v>
                </c:pt>
              </c:numCache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part des loyers (valeur locative des habitations) est passée de 2% du revenu national en 1948 à 10% en 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At val="0"/>
        <c:auto val="1"/>
        <c:lblOffset val="100"/>
        <c:tickLblSkip val="10"/>
        <c:tickMarkSkip val="10"/>
        <c:noMultiLvlLbl val="0"/>
      </c:catAx>
      <c:valAx>
        <c:axId val="19412484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Part des loyers dans le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613483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45"/>
          <c:y val="0.2035"/>
          <c:w val="0.38625"/>
          <c:h val="0.1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6.8. La part du capital dans le revenu national 
en France, 1900-2010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4775"/>
          <c:h val="0.82075"/>
        </c:manualLayout>
      </c:layout>
      <c:lineChart>
        <c:grouping val="standard"/>
        <c:varyColors val="0"/>
        <c:ser>
          <c:idx val="1"/>
          <c:order val="0"/>
          <c:tx>
            <c:v>Capital income as a fraction of factor-price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'DetailsTS6.4(3)'!$A$16:$A$126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'DetailsTS6.4(3)'!$N$16:$N$126</c:f>
              <c:numCache>
                <c:ptCount val="111"/>
                <c:pt idx="0">
                  <c:v>0.29971438004702006</c:v>
                </c:pt>
                <c:pt idx="1">
                  <c:v>0.2512988512585</c:v>
                </c:pt>
                <c:pt idx="2">
                  <c:v>0.25991495600357983</c:v>
                </c:pt>
                <c:pt idx="3">
                  <c:v>0.2628693728162672</c:v>
                </c:pt>
                <c:pt idx="4">
                  <c:v>0.26437798577777916</c:v>
                </c:pt>
                <c:pt idx="5">
                  <c:v>0.2999347961903644</c:v>
                </c:pt>
                <c:pt idx="6">
                  <c:v>0.26006052780947486</c:v>
                </c:pt>
                <c:pt idx="7">
                  <c:v>0.3381142302404826</c:v>
                </c:pt>
                <c:pt idx="8">
                  <c:v>0.2899310571003384</c:v>
                </c:pt>
                <c:pt idx="9">
                  <c:v>0.3167533763933096</c:v>
                </c:pt>
                <c:pt idx="10">
                  <c:v>0.28892423626189906</c:v>
                </c:pt>
                <c:pt idx="11">
                  <c:v>0.34608047116356</c:v>
                </c:pt>
                <c:pt idx="12">
                  <c:v>0.4192374093120065</c:v>
                </c:pt>
                <c:pt idx="13">
                  <c:v>0.4006868089872707</c:v>
                </c:pt>
                <c:pt idx="14">
                  <c:v>0.24920964766387285</c:v>
                </c:pt>
                <c:pt idx="15">
                  <c:v>0.20283191298747005</c:v>
                </c:pt>
                <c:pt idx="16">
                  <c:v>0.3098183153033785</c:v>
                </c:pt>
                <c:pt idx="17">
                  <c:v>0.32500879695464047</c:v>
                </c:pt>
                <c:pt idx="18">
                  <c:v>0.2669846904814115</c:v>
                </c:pt>
                <c:pt idx="19">
                  <c:v>0.34453866290016705</c:v>
                </c:pt>
                <c:pt idx="20">
                  <c:v>0.3469496044982071</c:v>
                </c:pt>
                <c:pt idx="21">
                  <c:v>0.35402610268957496</c:v>
                </c:pt>
                <c:pt idx="22">
                  <c:v>0.37640555598181874</c:v>
                </c:pt>
                <c:pt idx="23">
                  <c:v>0.3982267015130424</c:v>
                </c:pt>
                <c:pt idx="24">
                  <c:v>0.398538122524456</c:v>
                </c:pt>
                <c:pt idx="25">
                  <c:v>0.39508757631232455</c:v>
                </c:pt>
                <c:pt idx="26">
                  <c:v>0.39815898367387187</c:v>
                </c:pt>
                <c:pt idx="27">
                  <c:v>0.4024112387769461</c:v>
                </c:pt>
                <c:pt idx="28">
                  <c:v>0.39287773880549215</c:v>
                </c:pt>
                <c:pt idx="29">
                  <c:v>0.38386465360172123</c:v>
                </c:pt>
                <c:pt idx="30">
                  <c:v>0.3541812874970423</c:v>
                </c:pt>
                <c:pt idx="31">
                  <c:v>0.33392942338881526</c:v>
                </c:pt>
                <c:pt idx="32">
                  <c:v>0.2975709457568814</c:v>
                </c:pt>
                <c:pt idx="33">
                  <c:v>0.3218757118165183</c:v>
                </c:pt>
                <c:pt idx="34">
                  <c:v>0.3206590378239047</c:v>
                </c:pt>
                <c:pt idx="35">
                  <c:v>0.34453631755398634</c:v>
                </c:pt>
                <c:pt idx="36">
                  <c:v>0.32705025169577523</c:v>
                </c:pt>
                <c:pt idx="37">
                  <c:v>0.31178417781930773</c:v>
                </c:pt>
                <c:pt idx="38">
                  <c:v>0.3191355421389889</c:v>
                </c:pt>
                <c:pt idx="39">
                  <c:v>0.3209802974395994</c:v>
                </c:pt>
                <c:pt idx="40">
                  <c:v>0.24750292279098934</c:v>
                </c:pt>
                <c:pt idx="41">
                  <c:v>0.20724324521268228</c:v>
                </c:pt>
                <c:pt idx="42">
                  <c:v>0.17332632487909186</c:v>
                </c:pt>
                <c:pt idx="43">
                  <c:v>0.12407049212726202</c:v>
                </c:pt>
                <c:pt idx="44">
                  <c:v>0.0552658667644733</c:v>
                </c:pt>
                <c:pt idx="45">
                  <c:v>0.046262619675212294</c:v>
                </c:pt>
                <c:pt idx="46">
                  <c:v>0.14073368887535512</c:v>
                </c:pt>
                <c:pt idx="47">
                  <c:v>0.11737090960800588</c:v>
                </c:pt>
                <c:pt idx="48">
                  <c:v>0.1529259651938095</c:v>
                </c:pt>
                <c:pt idx="49">
                  <c:v>0.2296172393260011</c:v>
                </c:pt>
                <c:pt idx="50">
                  <c:v>0.2668726827528404</c:v>
                </c:pt>
                <c:pt idx="51">
                  <c:v>0.24604866013227494</c:v>
                </c:pt>
                <c:pt idx="52">
                  <c:v>0.2124101193809367</c:v>
                </c:pt>
                <c:pt idx="53">
                  <c:v>0.22834880867811555</c:v>
                </c:pt>
                <c:pt idx="54">
                  <c:v>0.22543629190193265</c:v>
                </c:pt>
                <c:pt idx="55">
                  <c:v>0.23124071013660433</c:v>
                </c:pt>
                <c:pt idx="56">
                  <c:v>0.22453599334606072</c:v>
                </c:pt>
                <c:pt idx="57">
                  <c:v>0.23401668735567302</c:v>
                </c:pt>
                <c:pt idx="58">
                  <c:v>0.2340460620222503</c:v>
                </c:pt>
                <c:pt idx="59">
                  <c:v>0.23147230024679627</c:v>
                </c:pt>
                <c:pt idx="60">
                  <c:v>0.2467680892380791</c:v>
                </c:pt>
                <c:pt idx="61">
                  <c:v>0.2351954214867444</c:v>
                </c:pt>
                <c:pt idx="62">
                  <c:v>0.2202716301383993</c:v>
                </c:pt>
                <c:pt idx="63">
                  <c:v>0.2120038216475614</c:v>
                </c:pt>
                <c:pt idx="64">
                  <c:v>0.21716546470695441</c:v>
                </c:pt>
                <c:pt idx="65">
                  <c:v>0.22390895657335974</c:v>
                </c:pt>
                <c:pt idx="66">
                  <c:v>0.22738497290575985</c:v>
                </c:pt>
                <c:pt idx="67">
                  <c:v>0.23380075657968752</c:v>
                </c:pt>
                <c:pt idx="68">
                  <c:v>0.23022842980607092</c:v>
                </c:pt>
                <c:pt idx="69">
                  <c:v>0.24560038779620186</c:v>
                </c:pt>
                <c:pt idx="70">
                  <c:v>0.24040226397822295</c:v>
                </c:pt>
                <c:pt idx="71">
                  <c:v>0.23810792278896747</c:v>
                </c:pt>
                <c:pt idx="72">
                  <c:v>0.23084715973260933</c:v>
                </c:pt>
                <c:pt idx="73">
                  <c:v>0.239516411166656</c:v>
                </c:pt>
                <c:pt idx="74">
                  <c:v>0.2318173665255233</c:v>
                </c:pt>
                <c:pt idx="75">
                  <c:v>0.1888295270191679</c:v>
                </c:pt>
                <c:pt idx="76">
                  <c:v>0.18362726075665056</c:v>
                </c:pt>
                <c:pt idx="77">
                  <c:v>0.18653726489653855</c:v>
                </c:pt>
                <c:pt idx="78">
                  <c:v>0.1716731462772514</c:v>
                </c:pt>
                <c:pt idx="79">
                  <c:v>0.17434372060995182</c:v>
                </c:pt>
                <c:pt idx="80">
                  <c:v>0.16354156452500204</c:v>
                </c:pt>
                <c:pt idx="81">
                  <c:v>0.16306074020375358</c:v>
                </c:pt>
                <c:pt idx="82">
                  <c:v>0.15147009990429935</c:v>
                </c:pt>
                <c:pt idx="83">
                  <c:v>0.15869325961682332</c:v>
                </c:pt>
                <c:pt idx="84">
                  <c:v>0.18016976559673073</c:v>
                </c:pt>
                <c:pt idx="85">
                  <c:v>0.19569822341587167</c:v>
                </c:pt>
                <c:pt idx="86">
                  <c:v>0.2327845802928826</c:v>
                </c:pt>
                <c:pt idx="87">
                  <c:v>0.24416217425760028</c:v>
                </c:pt>
                <c:pt idx="88">
                  <c:v>0.2634434528372062</c:v>
                </c:pt>
                <c:pt idx="89">
                  <c:v>0.2719972226851164</c:v>
                </c:pt>
                <c:pt idx="90">
                  <c:v>0.26370012226167355</c:v>
                </c:pt>
                <c:pt idx="91">
                  <c:v>0.25588645884348477</c:v>
                </c:pt>
                <c:pt idx="92">
                  <c:v>0.26060789359887676</c:v>
                </c:pt>
                <c:pt idx="93">
                  <c:v>0.25771893763509574</c:v>
                </c:pt>
                <c:pt idx="94">
                  <c:v>0.26308618578880494</c:v>
                </c:pt>
                <c:pt idx="95">
                  <c:v>0.26333204901273427</c:v>
                </c:pt>
                <c:pt idx="96">
                  <c:v>0.2629342243210902</c:v>
                </c:pt>
                <c:pt idx="97">
                  <c:v>0.27437369723246363</c:v>
                </c:pt>
                <c:pt idx="98">
                  <c:v>0.28245996690915387</c:v>
                </c:pt>
                <c:pt idx="99">
                  <c:v>0.27589969715426826</c:v>
                </c:pt>
                <c:pt idx="100">
                  <c:v>0.27691079848693995</c:v>
                </c:pt>
                <c:pt idx="101">
                  <c:v>0.2677582907490815</c:v>
                </c:pt>
                <c:pt idx="102">
                  <c:v>0.253281282331864</c:v>
                </c:pt>
                <c:pt idx="103">
                  <c:v>0.26128752723139226</c:v>
                </c:pt>
                <c:pt idx="104">
                  <c:v>0.2613704402215844</c:v>
                </c:pt>
                <c:pt idx="105">
                  <c:v>0.25908442952770133</c:v>
                </c:pt>
                <c:pt idx="106">
                  <c:v>0.2620950227233899</c:v>
                </c:pt>
                <c:pt idx="107">
                  <c:v>0.26882794440189234</c:v>
                </c:pt>
                <c:pt idx="108">
                  <c:v>0.25985500221350233</c:v>
                </c:pt>
                <c:pt idx="109">
                  <c:v>0.256855002213502</c:v>
                </c:pt>
                <c:pt idx="110">
                  <c:v>0.265855002213502</c:v>
                </c:pt>
              </c:numCache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Lecture: la part des revenus du capital (profits et loyers nets) est passée de 15% du revenu national en 1982 à 27% en 2010.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0"/>
        <c:auto val="1"/>
        <c:lblOffset val="100"/>
        <c:tickLblSkip val="10"/>
        <c:tickMarkSkip val="10"/>
        <c:noMultiLvlLbl val="0"/>
      </c:catAx>
      <c:valAx>
        <c:axId val="28907342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Part du capital dans le revenu national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049462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S6.1. La part du capital au Royaume-Uni, 1770-2010 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9475"/>
        </c:manualLayout>
      </c:layout>
      <c:lineChart>
        <c:grouping val="standard"/>
        <c:varyColors val="0"/>
        <c:ser>
          <c:idx val="1"/>
          <c:order val="0"/>
          <c:tx>
            <c:v>Part du capital (observée)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'TS6.1'!$B$9:$B$33</c:f>
              <c:numCache>
                <c:ptCount val="25"/>
                <c:pt idx="0">
                  <c:v>0.36000000000000004</c:v>
                </c:pt>
                <c:pt idx="1">
                  <c:v>0.35000000000000003</c:v>
                </c:pt>
                <c:pt idx="2">
                  <c:v>0.34</c:v>
                </c:pt>
                <c:pt idx="3">
                  <c:v>0.35000000000000003</c:v>
                </c:pt>
                <c:pt idx="4">
                  <c:v>0.38000000000000006</c:v>
                </c:pt>
                <c:pt idx="5">
                  <c:v>0.39999999999999997</c:v>
                </c:pt>
                <c:pt idx="6">
                  <c:v>0.41000000000000003</c:v>
                </c:pt>
                <c:pt idx="7">
                  <c:v>0.42</c:v>
                </c:pt>
                <c:pt idx="8">
                  <c:v>0.43</c:v>
                </c:pt>
                <c:pt idx="9">
                  <c:v>0.43000000000000005</c:v>
                </c:pt>
                <c:pt idx="10">
                  <c:v>0.41000000000000003</c:v>
                </c:pt>
                <c:pt idx="11">
                  <c:v>0.37</c:v>
                </c:pt>
                <c:pt idx="12">
                  <c:v>0.33</c:v>
                </c:pt>
                <c:pt idx="13">
                  <c:v>0.35000000000000003</c:v>
                </c:pt>
                <c:pt idx="14">
                  <c:v>0.36</c:v>
                </c:pt>
                <c:pt idx="15">
                  <c:v>0.21412083527670928</c:v>
                </c:pt>
                <c:pt idx="16">
                  <c:v>0.2504448793499696</c:v>
                </c:pt>
                <c:pt idx="17">
                  <c:v>0.27740880208377816</c:v>
                </c:pt>
                <c:pt idx="18">
                  <c:v>0.26100998681284526</c:v>
                </c:pt>
                <c:pt idx="19">
                  <c:v>0.23858390942202728</c:v>
                </c:pt>
                <c:pt idx="20">
                  <c:v>0.19558515602672544</c:v>
                </c:pt>
                <c:pt idx="21">
                  <c:v>0.20861710663827981</c:v>
                </c:pt>
                <c:pt idx="22">
                  <c:v>0.24418246923911716</c:v>
                </c:pt>
                <c:pt idx="23">
                  <c:v>0.27676017525021157</c:v>
                </c:pt>
                <c:pt idx="24">
                  <c:v>0.2663463838793086</c:v>
                </c:pt>
              </c:numCache>
            </c:numRef>
          </c:val>
          <c:smooth val="0"/>
        </c:ser>
        <c:ser>
          <c:idx val="0"/>
          <c:order val="1"/>
          <c:tx>
            <c:v>Part du capital pur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'TS6.1'!$G$9:$G$33</c:f>
              <c:numCache>
                <c:ptCount val="25"/>
                <c:pt idx="0">
                  <c:v>0.29188432096699746</c:v>
                </c:pt>
                <c:pt idx="1">
                  <c:v>0.28188432096699745</c:v>
                </c:pt>
                <c:pt idx="2">
                  <c:v>0.27188432096699744</c:v>
                </c:pt>
                <c:pt idx="3">
                  <c:v>0.28188432096699745</c:v>
                </c:pt>
                <c:pt idx="4">
                  <c:v>0.3112627454658188</c:v>
                </c:pt>
                <c:pt idx="5">
                  <c:v>0.33126274546581874</c:v>
                </c:pt>
                <c:pt idx="6">
                  <c:v>0.3412627454658188</c:v>
                </c:pt>
                <c:pt idx="7">
                  <c:v>0.35126274546581876</c:v>
                </c:pt>
                <c:pt idx="8">
                  <c:v>0.3258515114562525</c:v>
                </c:pt>
                <c:pt idx="9">
                  <c:v>0.32752301209254003</c:v>
                </c:pt>
                <c:pt idx="10">
                  <c:v>0.3427963418192183</c:v>
                </c:pt>
                <c:pt idx="11">
                  <c:v>0.3362156751230112</c:v>
                </c:pt>
                <c:pt idx="12">
                  <c:v>0.2962156751230113</c:v>
                </c:pt>
                <c:pt idx="13">
                  <c:v>0.3162156751230113</c:v>
                </c:pt>
                <c:pt idx="14">
                  <c:v>0.29206635867282654</c:v>
                </c:pt>
                <c:pt idx="15">
                  <c:v>0.12780564307212378</c:v>
                </c:pt>
                <c:pt idx="16">
                  <c:v>0.1782072263616532</c:v>
                </c:pt>
                <c:pt idx="17">
                  <c:v>0.1729334961071453</c:v>
                </c:pt>
                <c:pt idx="18">
                  <c:v>0.14368037554557234</c:v>
                </c:pt>
                <c:pt idx="19">
                  <c:v>0.153420110395574</c:v>
                </c:pt>
                <c:pt idx="20">
                  <c:v>0.12896526849836357</c:v>
                </c:pt>
                <c:pt idx="21">
                  <c:v>0.1290791409336388</c:v>
                </c:pt>
                <c:pt idx="22">
                  <c:v>0.15172642535819694</c:v>
                </c:pt>
                <c:pt idx="23">
                  <c:v>0.22751842290986798</c:v>
                </c:pt>
                <c:pt idx="24">
                  <c:v>0.2140909011390815</c:v>
                </c:pt>
              </c:numCache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Lecture: dans les années 1850-1860, les revenus du capital (loyers, profits, dividendes, intérêts,.) représentent 45% du revenu national, contre 55%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0"/>
        <c:auto val="1"/>
        <c:lblOffset val="100"/>
        <c:tickLblSkip val="2"/>
        <c:tickMarkSkip val="2"/>
        <c:noMultiLvlLbl val="0"/>
      </c:catAx>
      <c:valAx>
        <c:axId val="5979333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8839487"/>
        <c:crossesAt val="1"/>
        <c:crossBetween val="midCat"/>
        <c:dispUnits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2475"/>
          <c:w val="0.2292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457825"/>
    <xdr:graphicFrame>
      <xdr:nvGraphicFramePr>
        <xdr:cNvPr id="1" name="Shape 1025"/>
        <xdr:cNvGraphicFramePr/>
      </xdr:nvGraphicFramePr>
      <xdr:xfrm>
        <a:off x="0" y="314325"/>
        <a:ext cx="92392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Recherche\Successions2000s\PaperLongRunInheritance\PaperSept2010(RevQJE)\RevWPVersion(Sept2010)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Recherche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April2010\AppendixEstateTaxData\VariousDMTGComputations\AggregateEstateTax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ersoRecherche\Successions2000s\PaperLongRunInheritance\PaperSept2010(RevQJE)\RevWPVersion(Sept2010)\AppendixEstateTaxData\VariousDMTGComputations\AggregateEstateTaxSe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375" defaultRowHeight="15.75"/>
  <cols>
    <col min="1" max="1" width="10.375" style="2" customWidth="1"/>
    <col min="2" max="4" width="9.625" style="2" customWidth="1"/>
    <col min="5" max="5" width="12.75390625" style="2" customWidth="1"/>
    <col min="6" max="6" width="10.375" style="2" customWidth="1"/>
    <col min="7" max="7" width="12.75390625" style="2" customWidth="1"/>
    <col min="8" max="16384" width="10.375" style="2" customWidth="1"/>
  </cols>
  <sheetData>
    <row r="1" ht="12.75">
      <c r="A1" s="1"/>
    </row>
    <row r="2" ht="12.75">
      <c r="A2" s="1"/>
    </row>
    <row r="3" ht="13.5" thickBot="1"/>
    <row r="4" spans="1:11" ht="19.5" customHeight="1" thickTop="1">
      <c r="A4" s="260" t="s">
        <v>141</v>
      </c>
      <c r="B4" s="261"/>
      <c r="C4" s="261"/>
      <c r="D4" s="261"/>
      <c r="E4" s="261"/>
      <c r="F4" s="261"/>
      <c r="G4" s="261"/>
      <c r="H4" s="262"/>
      <c r="I4" s="232"/>
      <c r="J4" s="230"/>
      <c r="K4" s="225"/>
    </row>
    <row r="5" spans="1:11" ht="19.5" customHeight="1" thickBot="1">
      <c r="A5" s="263"/>
      <c r="B5" s="264"/>
      <c r="C5" s="264"/>
      <c r="D5" s="264"/>
      <c r="E5" s="264"/>
      <c r="F5" s="264"/>
      <c r="G5" s="264"/>
      <c r="H5" s="265"/>
      <c r="I5" s="232"/>
      <c r="J5" s="231"/>
      <c r="K5" s="226"/>
    </row>
    <row r="6" spans="1:11" ht="13.5" thickTop="1">
      <c r="A6" s="6"/>
      <c r="B6" s="7"/>
      <c r="C6" s="7"/>
      <c r="D6" s="7"/>
      <c r="E6" s="7"/>
      <c r="F6" s="7"/>
      <c r="G6" s="7"/>
      <c r="H6" s="8"/>
      <c r="I6" s="8"/>
      <c r="J6" s="8"/>
      <c r="K6" s="8"/>
    </row>
    <row r="7" spans="1:11" ht="13.5" thickBot="1">
      <c r="A7" s="6"/>
      <c r="B7" s="9"/>
      <c r="C7" s="9"/>
      <c r="D7" s="9"/>
      <c r="E7" s="7"/>
      <c r="F7" s="7"/>
      <c r="G7" s="7"/>
      <c r="H7" s="8"/>
      <c r="I7" s="8"/>
      <c r="J7" s="8"/>
      <c r="K7" s="8"/>
    </row>
    <row r="8" spans="1:18" ht="80.25" thickBot="1" thickTop="1">
      <c r="A8" s="6"/>
      <c r="B8" s="240" t="s">
        <v>131</v>
      </c>
      <c r="C8" s="240" t="s">
        <v>132</v>
      </c>
      <c r="D8" s="240" t="s">
        <v>133</v>
      </c>
      <c r="E8" s="240" t="s">
        <v>134</v>
      </c>
      <c r="F8" s="240" t="s">
        <v>0</v>
      </c>
      <c r="G8" s="240" t="s">
        <v>135</v>
      </c>
      <c r="H8" s="240" t="s">
        <v>1</v>
      </c>
      <c r="I8" s="11"/>
      <c r="J8" s="11" t="s">
        <v>128</v>
      </c>
      <c r="K8" s="11" t="s">
        <v>125</v>
      </c>
      <c r="L8" s="10"/>
      <c r="M8" s="215" t="s">
        <v>127</v>
      </c>
      <c r="N8" s="216" t="s">
        <v>126</v>
      </c>
      <c r="O8" s="3"/>
      <c r="P8" s="3"/>
      <c r="Q8" s="224" t="s">
        <v>129</v>
      </c>
      <c r="R8" s="3"/>
    </row>
    <row r="9" spans="1:18" ht="13.5" thickTop="1">
      <c r="A9" s="12">
        <v>1770</v>
      </c>
      <c r="B9" s="221">
        <f aca="true" t="shared" si="0" ref="B9:B20">M9+N9-0.05</f>
        <v>0.36000000000000004</v>
      </c>
      <c r="C9" s="234">
        <f>1-B9</f>
        <v>0.6399999999999999</v>
      </c>
      <c r="D9" s="235">
        <f>B9/Q9</f>
        <v>0.05285126788878921</v>
      </c>
      <c r="E9" s="235">
        <f aca="true" t="shared" si="1" ref="E9:E14">D9-0.01</f>
        <v>0.04285126788878921</v>
      </c>
      <c r="F9" s="235">
        <v>0.03</v>
      </c>
      <c r="G9" s="235">
        <f aca="true" t="shared" si="2" ref="G9:H33">$B9*E9/$D9</f>
        <v>0.29188432096699746</v>
      </c>
      <c r="H9" s="235">
        <f t="shared" si="2"/>
        <v>0.20434703709900764</v>
      </c>
      <c r="I9" s="11"/>
      <c r="J9" s="11"/>
      <c r="K9" s="11"/>
      <c r="L9" s="10"/>
      <c r="M9" s="217">
        <v>0.2</v>
      </c>
      <c r="N9" s="218">
        <v>0.21</v>
      </c>
      <c r="O9" s="3"/>
      <c r="P9" s="12">
        <v>1770</v>
      </c>
      <c r="Q9" s="227">
        <v>6.811567903300255</v>
      </c>
      <c r="R9" s="3"/>
    </row>
    <row r="10" spans="1:18" ht="12.75">
      <c r="A10" s="12">
        <v>1780</v>
      </c>
      <c r="B10" s="221">
        <f t="shared" si="0"/>
        <v>0.35000000000000003</v>
      </c>
      <c r="C10" s="234">
        <f aca="true" t="shared" si="3" ref="C10:C33">1-B10</f>
        <v>0.6499999999999999</v>
      </c>
      <c r="D10" s="235">
        <f aca="true" t="shared" si="4" ref="D10:D33">B10/Q10</f>
        <v>0.05138317711410062</v>
      </c>
      <c r="E10" s="235">
        <f t="shared" si="1"/>
        <v>0.04138317711410062</v>
      </c>
      <c r="F10" s="235">
        <v>0.03</v>
      </c>
      <c r="G10" s="235">
        <f t="shared" si="2"/>
        <v>0.28188432096699745</v>
      </c>
      <c r="H10" s="235">
        <f t="shared" si="2"/>
        <v>0.20434703709900764</v>
      </c>
      <c r="I10" s="11"/>
      <c r="J10" s="11"/>
      <c r="K10" s="11"/>
      <c r="L10" s="10"/>
      <c r="M10" s="217">
        <v>0.2</v>
      </c>
      <c r="N10" s="218">
        <v>0.2</v>
      </c>
      <c r="O10" s="3"/>
      <c r="P10" s="12">
        <v>1780</v>
      </c>
      <c r="Q10" s="221">
        <f>Q9</f>
        <v>6.811567903300255</v>
      </c>
      <c r="R10" s="3"/>
    </row>
    <row r="11" spans="1:18" ht="12.75">
      <c r="A11" s="12">
        <v>1790</v>
      </c>
      <c r="B11" s="221">
        <f t="shared" si="0"/>
        <v>0.34</v>
      </c>
      <c r="C11" s="234">
        <f t="shared" si="3"/>
        <v>0.6599999999999999</v>
      </c>
      <c r="D11" s="235">
        <f t="shared" si="4"/>
        <v>0.04991508633941203</v>
      </c>
      <c r="E11" s="235">
        <f t="shared" si="1"/>
        <v>0.03991508633941203</v>
      </c>
      <c r="F11" s="235">
        <v>0.03</v>
      </c>
      <c r="G11" s="235">
        <f t="shared" si="2"/>
        <v>0.27188432096699744</v>
      </c>
      <c r="H11" s="235">
        <f t="shared" si="2"/>
        <v>0.20434703709900767</v>
      </c>
      <c r="I11" s="11"/>
      <c r="J11" s="11"/>
      <c r="K11" s="11"/>
      <c r="L11" s="10"/>
      <c r="M11" s="217">
        <v>0.2</v>
      </c>
      <c r="N11" s="218">
        <v>0.19</v>
      </c>
      <c r="O11" s="3"/>
      <c r="P11" s="12">
        <v>1790</v>
      </c>
      <c r="Q11" s="221">
        <f>Q10</f>
        <v>6.811567903300255</v>
      </c>
      <c r="R11" s="3"/>
    </row>
    <row r="12" spans="1:18" ht="12.75">
      <c r="A12" s="12">
        <v>1800</v>
      </c>
      <c r="B12" s="221">
        <f t="shared" si="0"/>
        <v>0.35000000000000003</v>
      </c>
      <c r="C12" s="234">
        <f t="shared" si="3"/>
        <v>0.6499999999999999</v>
      </c>
      <c r="D12" s="235">
        <f t="shared" si="4"/>
        <v>0.05138317711410062</v>
      </c>
      <c r="E12" s="235">
        <f t="shared" si="1"/>
        <v>0.04138317711410062</v>
      </c>
      <c r="F12" s="235">
        <v>0.03</v>
      </c>
      <c r="G12" s="235">
        <f t="shared" si="2"/>
        <v>0.28188432096699745</v>
      </c>
      <c r="H12" s="235">
        <f t="shared" si="2"/>
        <v>0.20434703709900764</v>
      </c>
      <c r="I12" s="11"/>
      <c r="J12" s="11"/>
      <c r="K12" s="11"/>
      <c r="L12" s="10"/>
      <c r="M12" s="217">
        <v>0.22</v>
      </c>
      <c r="N12" s="218">
        <v>0.18</v>
      </c>
      <c r="O12" s="3"/>
      <c r="P12" s="12">
        <v>1800</v>
      </c>
      <c r="Q12" s="221">
        <f>Q11</f>
        <v>6.811567903300255</v>
      </c>
      <c r="R12" s="3"/>
    </row>
    <row r="13" spans="1:18" ht="12.75">
      <c r="A13" s="12">
        <v>1810</v>
      </c>
      <c r="B13" s="221">
        <f t="shared" si="0"/>
        <v>0.38000000000000006</v>
      </c>
      <c r="C13" s="234">
        <f t="shared" si="3"/>
        <v>0.6199999999999999</v>
      </c>
      <c r="D13" s="235">
        <f t="shared" si="4"/>
        <v>0.05528297610592465</v>
      </c>
      <c r="E13" s="235">
        <f t="shared" si="1"/>
        <v>0.04528297610592465</v>
      </c>
      <c r="F13" s="235">
        <v>0.03</v>
      </c>
      <c r="G13" s="235">
        <f t="shared" si="2"/>
        <v>0.3112627454658188</v>
      </c>
      <c r="H13" s="235">
        <f t="shared" si="2"/>
        <v>0.20621176360254365</v>
      </c>
      <c r="I13" s="11"/>
      <c r="J13" s="11"/>
      <c r="K13" s="11"/>
      <c r="L13" s="10"/>
      <c r="M13" s="217">
        <v>0.26</v>
      </c>
      <c r="N13" s="218">
        <v>0.17</v>
      </c>
      <c r="O13" s="3"/>
      <c r="P13" s="12">
        <v>1810</v>
      </c>
      <c r="Q13" s="222">
        <v>6.873725453418121</v>
      </c>
      <c r="R13" s="3"/>
    </row>
    <row r="14" spans="1:17" ht="12.75">
      <c r="A14" s="12">
        <f aca="true" t="shared" si="5" ref="A14:A21">A15-10</f>
        <v>1820</v>
      </c>
      <c r="B14" s="221">
        <f t="shared" si="0"/>
        <v>0.39999999999999997</v>
      </c>
      <c r="C14" s="234">
        <f t="shared" si="3"/>
        <v>0.6000000000000001</v>
      </c>
      <c r="D14" s="235">
        <f t="shared" si="4"/>
        <v>0.05819260642728909</v>
      </c>
      <c r="E14" s="235">
        <f t="shared" si="1"/>
        <v>0.048192606427289085</v>
      </c>
      <c r="F14" s="235">
        <v>0.03</v>
      </c>
      <c r="G14" s="235">
        <f t="shared" si="2"/>
        <v>0.33126274546581874</v>
      </c>
      <c r="H14" s="235">
        <f aca="true" t="shared" si="6" ref="H14:H33">$B14*F14/$D14</f>
        <v>0.20621176360254365</v>
      </c>
      <c r="I14" s="14"/>
      <c r="J14" s="14"/>
      <c r="K14" s="8"/>
      <c r="M14" s="219">
        <v>0.3</v>
      </c>
      <c r="N14" s="213">
        <v>0.15</v>
      </c>
      <c r="P14" s="12">
        <f aca="true" t="shared" si="7" ref="P14:P21">P15-10</f>
        <v>1820</v>
      </c>
      <c r="Q14" s="221">
        <f>Q13</f>
        <v>6.873725453418121</v>
      </c>
    </row>
    <row r="15" spans="1:17" ht="12.75">
      <c r="A15" s="12">
        <f t="shared" si="5"/>
        <v>1830</v>
      </c>
      <c r="B15" s="221">
        <f t="shared" si="0"/>
        <v>0.41000000000000003</v>
      </c>
      <c r="C15" s="234">
        <f t="shared" si="3"/>
        <v>0.59</v>
      </c>
      <c r="D15" s="235">
        <f t="shared" si="4"/>
        <v>0.059647421587971323</v>
      </c>
      <c r="E15" s="235">
        <f>D15-0.01</f>
        <v>0.04964742158797132</v>
      </c>
      <c r="F15" s="235">
        <v>0.03</v>
      </c>
      <c r="G15" s="235">
        <f t="shared" si="2"/>
        <v>0.3412627454658188</v>
      </c>
      <c r="H15" s="235">
        <f t="shared" si="6"/>
        <v>0.20621176360254362</v>
      </c>
      <c r="I15" s="14"/>
      <c r="J15" s="14"/>
      <c r="K15" s="8"/>
      <c r="M15" s="219">
        <v>0.32</v>
      </c>
      <c r="N15" s="213">
        <v>0.14</v>
      </c>
      <c r="P15" s="12">
        <f t="shared" si="7"/>
        <v>1830</v>
      </c>
      <c r="Q15" s="221">
        <f>Q14</f>
        <v>6.873725453418121</v>
      </c>
    </row>
    <row r="16" spans="1:17" ht="12.75">
      <c r="A16" s="238">
        <f t="shared" si="5"/>
        <v>1840</v>
      </c>
      <c r="B16" s="221">
        <f t="shared" si="0"/>
        <v>0.42</v>
      </c>
      <c r="C16" s="234">
        <f t="shared" si="3"/>
        <v>0.5800000000000001</v>
      </c>
      <c r="D16" s="235">
        <f t="shared" si="4"/>
        <v>0.061102236748653546</v>
      </c>
      <c r="E16" s="235">
        <f>D16-0.01</f>
        <v>0.051102236748653544</v>
      </c>
      <c r="F16" s="235">
        <v>0.03</v>
      </c>
      <c r="G16" s="235">
        <f t="shared" si="2"/>
        <v>0.35126274546581876</v>
      </c>
      <c r="H16" s="235">
        <f t="shared" si="6"/>
        <v>0.20621176360254362</v>
      </c>
      <c r="I16" s="14"/>
      <c r="J16" s="14"/>
      <c r="K16" s="8"/>
      <c r="M16" s="219">
        <v>0.35</v>
      </c>
      <c r="N16" s="213">
        <v>0.12</v>
      </c>
      <c r="P16" s="12">
        <f t="shared" si="7"/>
        <v>1840</v>
      </c>
      <c r="Q16" s="221">
        <f>Q15</f>
        <v>6.873725453418121</v>
      </c>
    </row>
    <row r="17" spans="1:17" ht="12.75">
      <c r="A17" s="238">
        <f t="shared" si="5"/>
        <v>1850</v>
      </c>
      <c r="B17" s="221">
        <f t="shared" si="0"/>
        <v>0.43</v>
      </c>
      <c r="C17" s="234">
        <f t="shared" si="3"/>
        <v>0.5700000000000001</v>
      </c>
      <c r="D17" s="235">
        <f t="shared" si="4"/>
        <v>0.061930807543987394</v>
      </c>
      <c r="E17" s="235">
        <f>D17-0.015</f>
        <v>0.046930807543987395</v>
      </c>
      <c r="F17" s="235">
        <v>0.03</v>
      </c>
      <c r="G17" s="235">
        <f t="shared" si="2"/>
        <v>0.3258515114562525</v>
      </c>
      <c r="H17" s="235">
        <f t="shared" si="6"/>
        <v>0.20829697708749492</v>
      </c>
      <c r="I17" s="14"/>
      <c r="J17" s="14"/>
      <c r="K17" s="8"/>
      <c r="M17" s="219">
        <v>0.38</v>
      </c>
      <c r="N17" s="213">
        <v>0.1</v>
      </c>
      <c r="P17" s="12">
        <f t="shared" si="7"/>
        <v>1850</v>
      </c>
      <c r="Q17" s="222">
        <v>6.943232569583164</v>
      </c>
    </row>
    <row r="18" spans="1:17" ht="12.75">
      <c r="A18" s="238">
        <f t="shared" si="5"/>
        <v>1860</v>
      </c>
      <c r="B18" s="221">
        <f t="shared" si="0"/>
        <v>0.43000000000000005</v>
      </c>
      <c r="C18" s="234">
        <f t="shared" si="3"/>
        <v>0.57</v>
      </c>
      <c r="D18" s="235">
        <f t="shared" si="4"/>
        <v>0.06294096003118824</v>
      </c>
      <c r="E18" s="235">
        <f>D18-0.015</f>
        <v>0.04794096003118824</v>
      </c>
      <c r="F18" s="235">
        <v>0.03</v>
      </c>
      <c r="G18" s="235">
        <f t="shared" si="2"/>
        <v>0.32752301209254003</v>
      </c>
      <c r="H18" s="235">
        <f t="shared" si="6"/>
        <v>0.20495397581492003</v>
      </c>
      <c r="I18" s="13"/>
      <c r="J18" s="221">
        <f>AVERAGE(DetailsUK!P$18:P$27)</f>
        <v>0.31629019954423454</v>
      </c>
      <c r="K18" s="221">
        <f>AVERAGE(DetailsUK!N$18:N$27)</f>
        <v>0.3421230463277719</v>
      </c>
      <c r="M18" s="219">
        <v>0.4</v>
      </c>
      <c r="N18" s="213">
        <v>0.08</v>
      </c>
      <c r="P18" s="12">
        <f t="shared" si="7"/>
        <v>1860</v>
      </c>
      <c r="Q18" s="221">
        <f>(Q17+Q19)/2</f>
        <v>6.831799193830667</v>
      </c>
    </row>
    <row r="19" spans="1:17" ht="12.75">
      <c r="A19" s="238">
        <f t="shared" si="5"/>
        <v>1870</v>
      </c>
      <c r="B19" s="221">
        <f t="shared" si="0"/>
        <v>0.41000000000000003</v>
      </c>
      <c r="C19" s="234">
        <f t="shared" si="3"/>
        <v>0.59</v>
      </c>
      <c r="D19" s="235">
        <f t="shared" si="4"/>
        <v>0.061008583624581336</v>
      </c>
      <c r="E19" s="235">
        <f>D19-0.01</f>
        <v>0.051008583624581334</v>
      </c>
      <c r="F19" s="235">
        <v>0.03</v>
      </c>
      <c r="G19" s="235">
        <f t="shared" si="2"/>
        <v>0.3427963418192183</v>
      </c>
      <c r="H19" s="235">
        <f t="shared" si="6"/>
        <v>0.2016109745423451</v>
      </c>
      <c r="I19" s="13"/>
      <c r="J19" s="221">
        <f>AVERAGE(DetailsUK!P$28:P$37)</f>
        <v>0.32282378282241914</v>
      </c>
      <c r="K19" s="221">
        <f>AVERAGE(DetailsUK!N$28:N$37)</f>
        <v>0.34071340812533957</v>
      </c>
      <c r="M19" s="219">
        <v>0.4</v>
      </c>
      <c r="N19" s="213">
        <v>0.06</v>
      </c>
      <c r="P19" s="12">
        <f t="shared" si="7"/>
        <v>1870</v>
      </c>
      <c r="Q19" s="228">
        <v>6.720365818078171</v>
      </c>
    </row>
    <row r="20" spans="1:17" ht="12.75">
      <c r="A20" s="238">
        <f t="shared" si="5"/>
        <v>1880</v>
      </c>
      <c r="B20" s="221">
        <f t="shared" si="0"/>
        <v>0.37</v>
      </c>
      <c r="C20" s="234">
        <f t="shared" si="3"/>
        <v>0.63</v>
      </c>
      <c r="D20" s="235">
        <f t="shared" si="4"/>
        <v>0.05475912295823541</v>
      </c>
      <c r="E20" s="235">
        <f>D20-0.005</f>
        <v>0.04975912295823541</v>
      </c>
      <c r="F20" s="235">
        <v>0.03</v>
      </c>
      <c r="G20" s="235">
        <f t="shared" si="2"/>
        <v>0.3362156751230112</v>
      </c>
      <c r="H20" s="235">
        <f t="shared" si="6"/>
        <v>0.20270594926193267</v>
      </c>
      <c r="I20" s="13"/>
      <c r="J20" s="221">
        <f>AVERAGE(DetailsUK!P$38:P$47)</f>
        <v>0.3129091950805093</v>
      </c>
      <c r="K20" s="221">
        <f>AVERAGE(DetailsUK!N$38:N$47)</f>
        <v>0.32823065782150157</v>
      </c>
      <c r="M20" s="219">
        <v>0.38</v>
      </c>
      <c r="N20" s="213">
        <v>0.04</v>
      </c>
      <c r="P20" s="12">
        <f t="shared" si="7"/>
        <v>1880</v>
      </c>
      <c r="Q20" s="222">
        <v>6.7568649753977565</v>
      </c>
    </row>
    <row r="21" spans="1:17" ht="12.75">
      <c r="A21" s="238">
        <f t="shared" si="5"/>
        <v>1890</v>
      </c>
      <c r="B21" s="221">
        <f>M21+N21-0.06</f>
        <v>0.33</v>
      </c>
      <c r="C21" s="234">
        <f t="shared" si="3"/>
        <v>0.6699999999999999</v>
      </c>
      <c r="D21" s="235">
        <f t="shared" si="4"/>
        <v>0.04883921777356131</v>
      </c>
      <c r="E21" s="235">
        <f>D21-0.005</f>
        <v>0.04383921777356131</v>
      </c>
      <c r="F21" s="235">
        <v>0.03</v>
      </c>
      <c r="G21" s="235">
        <f t="shared" si="2"/>
        <v>0.2962156751230113</v>
      </c>
      <c r="H21" s="235">
        <f t="shared" si="6"/>
        <v>0.2027059492619327</v>
      </c>
      <c r="I21" s="13"/>
      <c r="J21" s="221">
        <f>AVERAGE(DetailsUK!P$48:P$57)</f>
        <v>0.3230490454680516</v>
      </c>
      <c r="K21" s="221">
        <f>AVERAGE(DetailsUK!N$48:N$57)</f>
        <v>0.333097238168039</v>
      </c>
      <c r="M21" s="219">
        <v>0.36</v>
      </c>
      <c r="N21" s="213">
        <v>0.03</v>
      </c>
      <c r="P21" s="12">
        <f t="shared" si="7"/>
        <v>1890</v>
      </c>
      <c r="Q21" s="228">
        <v>6.7568649753977565</v>
      </c>
    </row>
    <row r="22" spans="1:17" ht="12.75">
      <c r="A22" s="238">
        <v>1900</v>
      </c>
      <c r="B22" s="221">
        <f>M22+N22-0.08</f>
        <v>0.35000000000000003</v>
      </c>
      <c r="C22" s="234">
        <f t="shared" si="3"/>
        <v>0.6499999999999999</v>
      </c>
      <c r="D22" s="235">
        <f t="shared" si="4"/>
        <v>0.05179917036589836</v>
      </c>
      <c r="E22" s="235">
        <f>D22-0.005</f>
        <v>0.04679917036589836</v>
      </c>
      <c r="F22" s="235">
        <v>0.03</v>
      </c>
      <c r="G22" s="235">
        <f t="shared" si="2"/>
        <v>0.3162156751230113</v>
      </c>
      <c r="H22" s="235">
        <f t="shared" si="6"/>
        <v>0.2027059492619327</v>
      </c>
      <c r="I22" s="13"/>
      <c r="J22" s="221">
        <f>AVERAGE(DetailsUK!P$58:P$67)</f>
        <v>0.3559521753730031</v>
      </c>
      <c r="K22" s="221">
        <f>AVERAGE(DetailsUK!N$58:N$67)</f>
        <v>0.3646882774275104</v>
      </c>
      <c r="M22" s="219">
        <v>0.4</v>
      </c>
      <c r="N22" s="213">
        <v>0.03</v>
      </c>
      <c r="P22" s="12">
        <v>1900</v>
      </c>
      <c r="Q22" s="228">
        <v>6.7568649753977565</v>
      </c>
    </row>
    <row r="23" spans="1:17" ht="13.5" thickBot="1">
      <c r="A23" s="238">
        <v>1910</v>
      </c>
      <c r="B23" s="221">
        <f>M23+N23-0.08</f>
        <v>0.36</v>
      </c>
      <c r="C23" s="234">
        <f t="shared" si="3"/>
        <v>0.64</v>
      </c>
      <c r="D23" s="235">
        <f t="shared" si="4"/>
        <v>0.05299289026275118</v>
      </c>
      <c r="E23" s="235">
        <f>D23-0.01</f>
        <v>0.04299289026275118</v>
      </c>
      <c r="F23" s="235">
        <v>0.03</v>
      </c>
      <c r="G23" s="235">
        <f t="shared" si="2"/>
        <v>0.29206635867282654</v>
      </c>
      <c r="H23" s="235">
        <f t="shared" si="6"/>
        <v>0.20380092398152025</v>
      </c>
      <c r="I23" s="13"/>
      <c r="J23" s="221">
        <f>AVERAGE(DetailsUK!P$68:P$71)</f>
        <v>0.37339466030758944</v>
      </c>
      <c r="K23" s="221">
        <f>AVERAGE(DetailsUK!N$68:N$71)</f>
        <v>0.38008282407181926</v>
      </c>
      <c r="M23" s="220">
        <v>0.42</v>
      </c>
      <c r="N23" s="214">
        <v>0.02</v>
      </c>
      <c r="P23" s="12">
        <v>1910</v>
      </c>
      <c r="Q23" s="222">
        <v>6.793364132717342</v>
      </c>
    </row>
    <row r="24" spans="1:17" ht="13.5" thickTop="1">
      <c r="A24" s="238">
        <v>1920</v>
      </c>
      <c r="B24" s="221">
        <f>AVERAGE(DetailsUK!P$78:P$87)</f>
        <v>0.21412083527670928</v>
      </c>
      <c r="C24" s="234">
        <f t="shared" si="3"/>
        <v>0.7858791647232908</v>
      </c>
      <c r="D24" s="235">
        <f t="shared" si="4"/>
        <v>0.074420561366253</v>
      </c>
      <c r="E24" s="235">
        <f>D24-0.03</f>
        <v>0.044420561366253</v>
      </c>
      <c r="F24" s="235">
        <v>0.03</v>
      </c>
      <c r="G24" s="235">
        <f t="shared" si="2"/>
        <v>0.12780564307212378</v>
      </c>
      <c r="H24" s="235">
        <f t="shared" si="6"/>
        <v>0.08631519220458551</v>
      </c>
      <c r="I24" s="13"/>
      <c r="J24" s="221">
        <f>B24</f>
        <v>0.21412083527670928</v>
      </c>
      <c r="K24" s="213">
        <f>AVERAGE(DetailsUK!N$78:N$87)</f>
        <v>0.2812280334969376</v>
      </c>
      <c r="P24" s="12">
        <v>1920</v>
      </c>
      <c r="Q24" s="223">
        <v>2.877173073486184</v>
      </c>
    </row>
    <row r="25" spans="1:17" ht="12.75">
      <c r="A25" s="238">
        <v>1930</v>
      </c>
      <c r="B25" s="221">
        <f>AVERAGE(DetailsUK!P$88:P$97)</f>
        <v>0.2504448793499696</v>
      </c>
      <c r="C25" s="234">
        <f t="shared" si="3"/>
        <v>0.7495551206500304</v>
      </c>
      <c r="D25" s="235">
        <f t="shared" si="4"/>
        <v>0.06933915181061491</v>
      </c>
      <c r="E25" s="235">
        <f>D25-0.02</f>
        <v>0.049339151810614906</v>
      </c>
      <c r="F25" s="235">
        <v>0.03</v>
      </c>
      <c r="G25" s="235">
        <f t="shared" si="2"/>
        <v>0.1782072263616532</v>
      </c>
      <c r="H25" s="235">
        <f t="shared" si="6"/>
        <v>0.10835647948247464</v>
      </c>
      <c r="I25" s="13"/>
      <c r="J25" s="221">
        <f aca="true" t="shared" si="8" ref="J25:J33">B25</f>
        <v>0.2504448793499696</v>
      </c>
      <c r="K25" s="213">
        <f>AVERAGE(DetailsUK!N$88:N$97)</f>
        <v>0.3022780073044028</v>
      </c>
      <c r="P25" s="12">
        <v>1930</v>
      </c>
      <c r="Q25" s="223">
        <v>3.611882649415821</v>
      </c>
    </row>
    <row r="26" spans="1:17" ht="12.75">
      <c r="A26" s="238">
        <v>1940</v>
      </c>
      <c r="B26" s="221">
        <f>AVERAGE(DetailsUK!P$98:P$107)</f>
        <v>0.27740880208377816</v>
      </c>
      <c r="C26" s="234">
        <f t="shared" si="3"/>
        <v>0.7225911979162218</v>
      </c>
      <c r="D26" s="235">
        <f t="shared" si="4"/>
        <v>0.10621028557535843</v>
      </c>
      <c r="E26" s="235">
        <f>D26-0.04</f>
        <v>0.06621028557535844</v>
      </c>
      <c r="F26" s="235">
        <v>0.03</v>
      </c>
      <c r="G26" s="235">
        <f t="shared" si="2"/>
        <v>0.1729334961071453</v>
      </c>
      <c r="H26" s="235">
        <f t="shared" si="6"/>
        <v>0.07835647948247464</v>
      </c>
      <c r="I26" s="13"/>
      <c r="J26" s="221">
        <f t="shared" si="8"/>
        <v>0.27740880208377816</v>
      </c>
      <c r="K26" s="213">
        <f>AVERAGE(DetailsUK!N$98:N$107)</f>
        <v>0.3187761985625913</v>
      </c>
      <c r="P26" s="12">
        <v>1940</v>
      </c>
      <c r="Q26" s="223">
        <v>2.611882649415821</v>
      </c>
    </row>
    <row r="27" spans="1:17" ht="12.75">
      <c r="A27" s="238">
        <v>1950</v>
      </c>
      <c r="B27" s="221">
        <f>AVERAGE(DetailsUK!P$108:P$117)</f>
        <v>0.26100998681284526</v>
      </c>
      <c r="C27" s="234">
        <f t="shared" si="3"/>
        <v>0.7389900131871547</v>
      </c>
      <c r="D27" s="235">
        <f t="shared" si="4"/>
        <v>0.11122937508855853</v>
      </c>
      <c r="E27" s="235">
        <f>D27-0.05</f>
        <v>0.061229375088558524</v>
      </c>
      <c r="F27" s="235">
        <v>0.03</v>
      </c>
      <c r="G27" s="235">
        <f t="shared" si="2"/>
        <v>0.14368037554557234</v>
      </c>
      <c r="H27" s="235">
        <f t="shared" si="6"/>
        <v>0.07039776676036376</v>
      </c>
      <c r="I27" s="13"/>
      <c r="J27" s="221">
        <f t="shared" si="8"/>
        <v>0.26100998681284526</v>
      </c>
      <c r="K27" s="213">
        <f>AVERAGE(DetailsUK!N$108:N$117)</f>
        <v>0.3004016826363231</v>
      </c>
      <c r="P27" s="12">
        <v>1950</v>
      </c>
      <c r="Q27" s="223">
        <v>2.3465922253454585</v>
      </c>
    </row>
    <row r="28" spans="1:17" ht="12.75">
      <c r="A28" s="238">
        <v>1960</v>
      </c>
      <c r="B28" s="221">
        <f>AVERAGE(DetailsUK!P$118:P$127)</f>
        <v>0.23858390942202728</v>
      </c>
      <c r="C28" s="234">
        <f t="shared" si="3"/>
        <v>0.7614160905779728</v>
      </c>
      <c r="D28" s="235">
        <f t="shared" si="4"/>
        <v>0.0840441286612587</v>
      </c>
      <c r="E28" s="235">
        <f>D28-0.03</f>
        <v>0.0540441286612587</v>
      </c>
      <c r="F28" s="235">
        <v>0.03</v>
      </c>
      <c r="G28" s="235">
        <f t="shared" si="2"/>
        <v>0.153420110395574</v>
      </c>
      <c r="H28" s="235">
        <f t="shared" si="6"/>
        <v>0.08516379902645328</v>
      </c>
      <c r="I28" s="13"/>
      <c r="J28" s="221">
        <f t="shared" si="8"/>
        <v>0.23858390942202728</v>
      </c>
      <c r="K28" s="213">
        <f>AVERAGE(DetailsUK!N$118:N$127)</f>
        <v>0.2710608910099151</v>
      </c>
      <c r="P28" s="12">
        <v>1960</v>
      </c>
      <c r="Q28" s="223">
        <v>2.8387933008817763</v>
      </c>
    </row>
    <row r="29" spans="1:17" ht="12.75">
      <c r="A29" s="238">
        <v>1970</v>
      </c>
      <c r="B29" s="221">
        <f>AVERAGE(DetailsUK!P$128:P$137)</f>
        <v>0.19558515602672544</v>
      </c>
      <c r="C29" s="234">
        <f t="shared" si="3"/>
        <v>0.8044148439732746</v>
      </c>
      <c r="D29" s="235">
        <f t="shared" si="4"/>
        <v>0.05871674759086303</v>
      </c>
      <c r="E29" s="235">
        <f>D29-0.02</f>
        <v>0.038716747590863035</v>
      </c>
      <c r="F29" s="235">
        <v>0.03</v>
      </c>
      <c r="G29" s="235">
        <f t="shared" si="2"/>
        <v>0.12896526849836357</v>
      </c>
      <c r="H29" s="235">
        <f t="shared" si="6"/>
        <v>0.09992983129254282</v>
      </c>
      <c r="I29" s="13"/>
      <c r="J29" s="221">
        <f t="shared" si="8"/>
        <v>0.19558515602672544</v>
      </c>
      <c r="K29" s="213">
        <f>AVERAGE(DetailsUK!N$128:N$137)</f>
        <v>0.22178058991885302</v>
      </c>
      <c r="P29" s="12">
        <v>1970</v>
      </c>
      <c r="Q29" s="228">
        <v>3.330994376418094</v>
      </c>
    </row>
    <row r="30" spans="1:17" ht="12.75">
      <c r="A30" s="238">
        <v>1980</v>
      </c>
      <c r="B30" s="221">
        <f>AVERAGE(DetailsUK!P$138:P$147)</f>
        <v>0.20861710663827981</v>
      </c>
      <c r="C30" s="234">
        <f t="shared" si="3"/>
        <v>0.7913828933617202</v>
      </c>
      <c r="D30" s="235">
        <f t="shared" si="4"/>
        <v>0.052457239706875484</v>
      </c>
      <c r="E30" s="235">
        <f>D30-0.02</f>
        <v>0.03245723970687549</v>
      </c>
      <c r="F30" s="235">
        <v>0.03</v>
      </c>
      <c r="G30" s="235">
        <f t="shared" si="2"/>
        <v>0.1290791409336388</v>
      </c>
      <c r="H30" s="235">
        <f t="shared" si="6"/>
        <v>0.11930694855696156</v>
      </c>
      <c r="I30" s="13"/>
      <c r="J30" s="221">
        <f t="shared" si="8"/>
        <v>0.20861710663827981</v>
      </c>
      <c r="K30" s="213">
        <f>AVERAGE(DetailsUK!N$138:N$147)</f>
        <v>0.243722596475964</v>
      </c>
      <c r="P30" s="12">
        <v>1980</v>
      </c>
      <c r="Q30" s="228">
        <v>3.9768982852320516</v>
      </c>
    </row>
    <row r="31" spans="1:17" ht="12.75">
      <c r="A31" s="238">
        <v>1990</v>
      </c>
      <c r="B31" s="221">
        <f>AVERAGE(DetailsUK!P$148:P$157)</f>
        <v>0.24418246923911716</v>
      </c>
      <c r="C31" s="234">
        <f t="shared" si="3"/>
        <v>0.7558175307608829</v>
      </c>
      <c r="D31" s="235">
        <f t="shared" si="4"/>
        <v>0.05282131031987801</v>
      </c>
      <c r="E31" s="235">
        <f>D31-0.02</f>
        <v>0.032821310319878005</v>
      </c>
      <c r="F31" s="235">
        <v>0.03</v>
      </c>
      <c r="G31" s="235">
        <f t="shared" si="2"/>
        <v>0.15172642535819694</v>
      </c>
      <c r="H31" s="235">
        <f t="shared" si="6"/>
        <v>0.13868406582138026</v>
      </c>
      <c r="I31" s="13"/>
      <c r="J31" s="221">
        <f t="shared" si="8"/>
        <v>0.24418246923911716</v>
      </c>
      <c r="K31" s="213">
        <f>AVERAGE(DetailsUK!N$148:N$157)</f>
        <v>0.27203770603264</v>
      </c>
      <c r="P31" s="12">
        <v>1990</v>
      </c>
      <c r="Q31" s="228">
        <v>4.622802194046009</v>
      </c>
    </row>
    <row r="32" spans="1:17" ht="12.75">
      <c r="A32" s="238">
        <v>2000</v>
      </c>
      <c r="B32" s="221">
        <f>AVERAGE(DetailsUK!P$158:P$167)</f>
        <v>0.27676017525021157</v>
      </c>
      <c r="C32" s="234">
        <f t="shared" si="3"/>
        <v>0.7232398247497884</v>
      </c>
      <c r="D32" s="235">
        <f t="shared" si="4"/>
        <v>0.05620437171637026</v>
      </c>
      <c r="E32" s="235">
        <f>D32-0.01</f>
        <v>0.046204371716370256</v>
      </c>
      <c r="F32" s="235">
        <v>0.03</v>
      </c>
      <c r="G32" s="235">
        <f t="shared" si="2"/>
        <v>0.22751842290986798</v>
      </c>
      <c r="H32" s="235">
        <f t="shared" si="6"/>
        <v>0.14772525702103073</v>
      </c>
      <c r="I32" s="13"/>
      <c r="J32" s="221">
        <f t="shared" si="8"/>
        <v>0.27676017525021157</v>
      </c>
      <c r="K32" s="213">
        <f>AVERAGE(DetailsUK!N$158:N$167)</f>
        <v>0.29596067437213724</v>
      </c>
      <c r="P32" s="12">
        <v>2000</v>
      </c>
      <c r="Q32" s="228">
        <v>4.924175234034358</v>
      </c>
    </row>
    <row r="33" spans="1:17" ht="13.5" thickBot="1">
      <c r="A33" s="239">
        <v>2010</v>
      </c>
      <c r="B33" s="233">
        <f>AVERAGE(DetailsUK!P$168:P$177)</f>
        <v>0.2663463838793086</v>
      </c>
      <c r="C33" s="236">
        <f t="shared" si="3"/>
        <v>0.7336536161206915</v>
      </c>
      <c r="D33" s="237">
        <f t="shared" si="4"/>
        <v>0.050970036044518455</v>
      </c>
      <c r="E33" s="237">
        <f>D33-0.01</f>
        <v>0.04097003604451845</v>
      </c>
      <c r="F33" s="237">
        <v>0.03</v>
      </c>
      <c r="G33" s="237">
        <f t="shared" si="2"/>
        <v>0.2140909011390815</v>
      </c>
      <c r="H33" s="237">
        <f t="shared" si="6"/>
        <v>0.15676644822068123</v>
      </c>
      <c r="I33" s="13"/>
      <c r="J33" s="233">
        <f t="shared" si="8"/>
        <v>0.2663463838793086</v>
      </c>
      <c r="K33" s="214">
        <f>AVERAGE(DetailsUK!N$168:N$177)</f>
        <v>0.29134843928267506</v>
      </c>
      <c r="P33" s="15">
        <v>2010</v>
      </c>
      <c r="Q33" s="229">
        <v>5.2255482740227075</v>
      </c>
    </row>
    <row r="34" spans="1:4" ht="13.5" thickTop="1">
      <c r="A34" s="4"/>
      <c r="D34" s="5"/>
    </row>
    <row r="35" ht="12.75">
      <c r="A35" s="1" t="s">
        <v>145</v>
      </c>
    </row>
    <row r="36" ht="12.75">
      <c r="A36" s="1" t="s">
        <v>130</v>
      </c>
    </row>
  </sheetData>
  <sheetProtection/>
  <mergeCells count="1">
    <mergeCell ref="A4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375" defaultRowHeight="15.75"/>
  <cols>
    <col min="1" max="1" width="10.375" style="2" customWidth="1"/>
    <col min="2" max="4" width="9.625" style="2" customWidth="1"/>
    <col min="5" max="5" width="12.75390625" style="2" customWidth="1"/>
    <col min="6" max="6" width="10.375" style="2" customWidth="1"/>
    <col min="7" max="7" width="12.75390625" style="2" customWidth="1"/>
    <col min="8" max="16384" width="10.375" style="2" customWidth="1"/>
  </cols>
  <sheetData>
    <row r="1" ht="13.5" thickBot="1"/>
    <row r="2" spans="1:9" ht="19.5" customHeight="1" thickTop="1">
      <c r="A2" s="260" t="s">
        <v>142</v>
      </c>
      <c r="B2" s="261"/>
      <c r="C2" s="261"/>
      <c r="D2" s="261"/>
      <c r="E2" s="261"/>
      <c r="F2" s="261"/>
      <c r="G2" s="261"/>
      <c r="H2" s="261"/>
      <c r="I2" s="266"/>
    </row>
    <row r="3" spans="1:9" ht="19.5" customHeight="1">
      <c r="A3" s="267"/>
      <c r="B3" s="268"/>
      <c r="C3" s="268"/>
      <c r="D3" s="268"/>
      <c r="E3" s="268"/>
      <c r="F3" s="268"/>
      <c r="G3" s="268"/>
      <c r="H3" s="268"/>
      <c r="I3" s="269"/>
    </row>
    <row r="4" spans="1:9" ht="12.75">
      <c r="A4" s="6"/>
      <c r="B4" s="7"/>
      <c r="C4" s="7"/>
      <c r="D4" s="7"/>
      <c r="E4" s="7"/>
      <c r="F4" s="7"/>
      <c r="G4" s="7"/>
      <c r="H4" s="7"/>
      <c r="I4" s="8"/>
    </row>
    <row r="5" spans="1:9" ht="13.5" thickBot="1">
      <c r="A5" s="6"/>
      <c r="B5" s="9"/>
      <c r="C5" s="9"/>
      <c r="D5" s="9"/>
      <c r="E5" s="7"/>
      <c r="F5" s="7"/>
      <c r="G5" s="7"/>
      <c r="H5" s="7"/>
      <c r="I5" s="242"/>
    </row>
    <row r="6" spans="1:16" ht="80.25" thickBot="1" thickTop="1">
      <c r="A6" s="6"/>
      <c r="B6" s="240" t="s">
        <v>131</v>
      </c>
      <c r="C6" s="240" t="s">
        <v>132</v>
      </c>
      <c r="D6" s="240" t="s">
        <v>133</v>
      </c>
      <c r="E6" s="240" t="s">
        <v>134</v>
      </c>
      <c r="F6" s="240" t="s">
        <v>0</v>
      </c>
      <c r="G6" s="240" t="s">
        <v>135</v>
      </c>
      <c r="H6" s="240" t="s">
        <v>1</v>
      </c>
      <c r="I6" s="241" t="s">
        <v>125</v>
      </c>
      <c r="J6" s="10"/>
      <c r="K6" s="10"/>
      <c r="L6" s="3"/>
      <c r="M6" s="3"/>
      <c r="N6" s="3"/>
      <c r="O6" s="3"/>
      <c r="P6" s="3"/>
    </row>
    <row r="7" spans="1:9" ht="13.5" thickTop="1">
      <c r="A7" s="12">
        <f aca="true" t="shared" si="0" ref="A7:A14">A8-10</f>
        <v>1820</v>
      </c>
      <c r="B7" s="243">
        <v>0.300154893894822</v>
      </c>
      <c r="C7" s="243">
        <v>0.699845106105178</v>
      </c>
      <c r="D7" s="244">
        <v>0.058348179991208615</v>
      </c>
      <c r="E7" s="245">
        <f>D7-0.01</f>
        <v>0.04834817999120861</v>
      </c>
      <c r="F7" s="245">
        <v>0.03</v>
      </c>
      <c r="G7" s="246">
        <f aca="true" t="shared" si="1" ref="G7:G26">$B7*E7/$D7</f>
        <v>0.24871286195140116</v>
      </c>
      <c r="H7" s="246">
        <f aca="true" t="shared" si="2" ref="H7:H26">$B7*F7/$D7</f>
        <v>0.15432609583026238</v>
      </c>
      <c r="I7" s="213">
        <v>0.320154893894822</v>
      </c>
    </row>
    <row r="8" spans="1:9" ht="12.75">
      <c r="A8" s="12">
        <f t="shared" si="0"/>
        <v>1830</v>
      </c>
      <c r="B8" s="228">
        <v>0.34634090420454067</v>
      </c>
      <c r="C8" s="228">
        <v>0.6536590957954593</v>
      </c>
      <c r="D8" s="247">
        <v>0.06196422183162336</v>
      </c>
      <c r="E8" s="235">
        <f>D8-0.01</f>
        <v>0.05196422183162336</v>
      </c>
      <c r="F8" s="235">
        <v>0.03</v>
      </c>
      <c r="G8" s="221">
        <f t="shared" si="1"/>
        <v>0.29044721362521575</v>
      </c>
      <c r="H8" s="221">
        <f t="shared" si="2"/>
        <v>0.16768107173797478</v>
      </c>
      <c r="I8" s="213">
        <v>0.3663409042045407</v>
      </c>
    </row>
    <row r="9" spans="1:9" ht="12.75">
      <c r="A9" s="12">
        <f t="shared" si="0"/>
        <v>1840</v>
      </c>
      <c r="B9" s="228">
        <v>0.36596886780048177</v>
      </c>
      <c r="C9" s="228">
        <v>0.6340311321995182</v>
      </c>
      <c r="D9" s="247">
        <v>0.06687819106828168</v>
      </c>
      <c r="E9" s="235">
        <f>D9-0.01</f>
        <v>0.056878191068281674</v>
      </c>
      <c r="F9" s="235">
        <v>0.03</v>
      </c>
      <c r="G9" s="221">
        <f t="shared" si="1"/>
        <v>0.3112471622706727</v>
      </c>
      <c r="H9" s="221">
        <f t="shared" si="2"/>
        <v>0.16416511658942723</v>
      </c>
      <c r="I9" s="213">
        <v>0.3859688678004818</v>
      </c>
    </row>
    <row r="10" spans="1:9" ht="12.75">
      <c r="A10" s="12">
        <f t="shared" si="0"/>
        <v>1850</v>
      </c>
      <c r="B10" s="228">
        <v>0.432612773978573</v>
      </c>
      <c r="C10" s="228">
        <v>0.567387226021427</v>
      </c>
      <c r="D10" s="247">
        <v>0.074060497130487</v>
      </c>
      <c r="E10" s="235">
        <f>D10-0.013</f>
        <v>0.061060497130487</v>
      </c>
      <c r="F10" s="235">
        <v>0.03</v>
      </c>
      <c r="G10" s="221">
        <f t="shared" si="1"/>
        <v>0.35667531366403316</v>
      </c>
      <c r="H10" s="221">
        <f t="shared" si="2"/>
        <v>0.1752402930335535</v>
      </c>
      <c r="I10" s="213">
        <v>0.46261277397857326</v>
      </c>
    </row>
    <row r="11" spans="1:9" ht="12.75">
      <c r="A11" s="12">
        <f t="shared" si="0"/>
        <v>1860</v>
      </c>
      <c r="B11" s="228">
        <v>0.433661429748152</v>
      </c>
      <c r="C11" s="228">
        <v>0.566338570251848</v>
      </c>
      <c r="D11" s="247">
        <v>0.0713048099537396</v>
      </c>
      <c r="E11" s="235">
        <f>D11-0.013</f>
        <v>0.0583048099537396</v>
      </c>
      <c r="F11" s="235">
        <v>0.03</v>
      </c>
      <c r="G11" s="221">
        <f t="shared" si="1"/>
        <v>0.354598059543765</v>
      </c>
      <c r="H11" s="221">
        <f t="shared" si="2"/>
        <v>0.18245393124089318</v>
      </c>
      <c r="I11" s="213">
        <v>0.4636614297481517</v>
      </c>
    </row>
    <row r="12" spans="1:9" ht="12.75">
      <c r="A12" s="12">
        <f t="shared" si="0"/>
        <v>1870</v>
      </c>
      <c r="B12" s="228">
        <v>0.41626490472361966</v>
      </c>
      <c r="C12" s="228">
        <v>0.5837350952763803</v>
      </c>
      <c r="D12" s="247">
        <v>0.06776721053088418</v>
      </c>
      <c r="E12" s="235">
        <f>D12-0.01</f>
        <v>0.057767210530884176</v>
      </c>
      <c r="F12" s="235">
        <v>0.03</v>
      </c>
      <c r="G12" s="221">
        <f t="shared" si="1"/>
        <v>0.3548391943450124</v>
      </c>
      <c r="H12" s="221">
        <f t="shared" si="2"/>
        <v>0.1842771311358218</v>
      </c>
      <c r="I12" s="213">
        <v>0.4362649047236197</v>
      </c>
    </row>
    <row r="13" spans="1:9" ht="12.75">
      <c r="A13" s="12">
        <f t="shared" si="0"/>
        <v>1880</v>
      </c>
      <c r="B13" s="228">
        <v>0.29879843966349606</v>
      </c>
      <c r="C13" s="228">
        <v>0.7012015603365039</v>
      </c>
      <c r="D13" s="247">
        <v>0.045384597888712186</v>
      </c>
      <c r="E13" s="235">
        <f>D13-0.005</f>
        <v>0.04038459788871219</v>
      </c>
      <c r="F13" s="235">
        <v>0.03</v>
      </c>
      <c r="G13" s="221">
        <f t="shared" si="1"/>
        <v>0.2658799548070056</v>
      </c>
      <c r="H13" s="221">
        <f t="shared" si="2"/>
        <v>0.19751090913894268</v>
      </c>
      <c r="I13" s="213">
        <v>0.3187984396634961</v>
      </c>
    </row>
    <row r="14" spans="1:9" ht="12.75">
      <c r="A14" s="12">
        <f t="shared" si="0"/>
        <v>1890</v>
      </c>
      <c r="B14" s="228">
        <v>0.25625791735405745</v>
      </c>
      <c r="C14" s="228">
        <v>0.7437420826459425</v>
      </c>
      <c r="D14" s="247">
        <v>0.04098181662802763</v>
      </c>
      <c r="E14" s="235">
        <f>D14-0.005</f>
        <v>0.03598181662802763</v>
      </c>
      <c r="F14" s="235">
        <v>0.03</v>
      </c>
      <c r="G14" s="221">
        <f t="shared" si="1"/>
        <v>0.22499308596798348</v>
      </c>
      <c r="H14" s="221">
        <f t="shared" si="2"/>
        <v>0.18758898831644394</v>
      </c>
      <c r="I14" s="213">
        <v>0.27625791735405747</v>
      </c>
    </row>
    <row r="15" spans="1:9" ht="12.75">
      <c r="A15" s="12">
        <v>1900</v>
      </c>
      <c r="B15" s="228">
        <v>0.2605568326196278</v>
      </c>
      <c r="C15" s="228">
        <v>0.7394431673803722</v>
      </c>
      <c r="D15" s="247">
        <v>0.042237471804013285</v>
      </c>
      <c r="E15" s="235">
        <f>D15-0.005</f>
        <v>0.03723747180401329</v>
      </c>
      <c r="F15" s="235">
        <v>0.03</v>
      </c>
      <c r="G15" s="221">
        <f t="shared" si="1"/>
        <v>0.22971255838978738</v>
      </c>
      <c r="H15" s="221">
        <f t="shared" si="2"/>
        <v>0.1850656453790426</v>
      </c>
      <c r="I15" s="213">
        <v>0.28429695336371164</v>
      </c>
    </row>
    <row r="16" spans="1:9" ht="12.75">
      <c r="A16" s="12">
        <v>1910</v>
      </c>
      <c r="B16" s="228">
        <v>0.3434997539835892</v>
      </c>
      <c r="C16" s="228">
        <v>0.6565002460164109</v>
      </c>
      <c r="D16" s="247">
        <v>0.05577965314110154</v>
      </c>
      <c r="E16" s="235">
        <f>D16-0.01</f>
        <v>0.04577965314110154</v>
      </c>
      <c r="F16" s="235">
        <v>0.03</v>
      </c>
      <c r="G16" s="221">
        <f t="shared" si="1"/>
        <v>0.28191820324954925</v>
      </c>
      <c r="H16" s="221">
        <f t="shared" si="2"/>
        <v>0.18474465220211966</v>
      </c>
      <c r="I16" s="213">
        <v>0.36373223143118405</v>
      </c>
    </row>
    <row r="17" spans="1:9" ht="12.75">
      <c r="A17" s="12">
        <v>1920</v>
      </c>
      <c r="B17" s="228">
        <v>0.2908804523264281</v>
      </c>
      <c r="C17" s="228">
        <v>0.7091195476735718</v>
      </c>
      <c r="D17" s="247">
        <v>0.09761857616529515</v>
      </c>
      <c r="E17" s="235">
        <f>D17-0.03</f>
        <v>0.06761857616529515</v>
      </c>
      <c r="F17" s="235">
        <v>0.03</v>
      </c>
      <c r="G17" s="221">
        <f t="shared" si="1"/>
        <v>0.20148749134924054</v>
      </c>
      <c r="H17" s="221">
        <f t="shared" si="2"/>
        <v>0.08939296097718759</v>
      </c>
      <c r="I17" s="213">
        <v>0.3465586440417748</v>
      </c>
    </row>
    <row r="18" spans="1:9" ht="12.75">
      <c r="A18" s="12">
        <v>1930</v>
      </c>
      <c r="B18" s="228">
        <v>0.2783115319194618</v>
      </c>
      <c r="C18" s="228">
        <v>0.721688468080538</v>
      </c>
      <c r="D18" s="247">
        <v>0.08250576894943884</v>
      </c>
      <c r="E18" s="235">
        <f>D18-0.02</f>
        <v>0.06250576894943884</v>
      </c>
      <c r="F18" s="235">
        <v>0.03</v>
      </c>
      <c r="G18" s="221">
        <f t="shared" si="1"/>
        <v>0.21084678722021133</v>
      </c>
      <c r="H18" s="221">
        <f t="shared" si="2"/>
        <v>0.10119711704887566</v>
      </c>
      <c r="I18" s="213">
        <v>0.32517029929308194</v>
      </c>
    </row>
    <row r="19" spans="1:9" ht="12.75">
      <c r="A19" s="12">
        <v>1940</v>
      </c>
      <c r="B19" s="228">
        <v>0.14199680430866188</v>
      </c>
      <c r="C19" s="228">
        <v>0.8580031956913381</v>
      </c>
      <c r="D19" s="247">
        <v>0.06422969638977954</v>
      </c>
      <c r="E19" s="235">
        <f>D19-0.01</f>
        <v>0.05422969638977954</v>
      </c>
      <c r="F19" s="235">
        <v>0.03</v>
      </c>
      <c r="G19" s="221">
        <f t="shared" si="1"/>
        <v>0.11988914814803632</v>
      </c>
      <c r="H19" s="221">
        <f t="shared" si="2"/>
        <v>0.06632296848187667</v>
      </c>
      <c r="I19" s="213">
        <v>0.14243192744528826</v>
      </c>
    </row>
    <row r="20" spans="1:9" ht="12.75">
      <c r="A20" s="12">
        <v>1950</v>
      </c>
      <c r="B20" s="228">
        <v>0.2309950066646827</v>
      </c>
      <c r="C20" s="228">
        <v>0.7690049933353174</v>
      </c>
      <c r="D20" s="247">
        <v>0.10900020916700619</v>
      </c>
      <c r="E20" s="235">
        <f>D20-0.04</f>
        <v>0.0690002091670062</v>
      </c>
      <c r="F20" s="235">
        <v>0.03</v>
      </c>
      <c r="G20" s="221">
        <f t="shared" si="1"/>
        <v>0.1462263595474059</v>
      </c>
      <c r="H20" s="221">
        <f t="shared" si="2"/>
        <v>0.0635764853379576</v>
      </c>
      <c r="I20" s="213">
        <v>0.2334428315953485</v>
      </c>
    </row>
    <row r="21" spans="1:9" ht="12.75">
      <c r="A21" s="12">
        <v>1960</v>
      </c>
      <c r="B21" s="228">
        <v>0.23047528055307262</v>
      </c>
      <c r="C21" s="228">
        <v>0.7695247194469274</v>
      </c>
      <c r="D21" s="247">
        <v>0.08674215774635471</v>
      </c>
      <c r="E21" s="235">
        <f>D21-0.03</f>
        <v>0.056742157746354716</v>
      </c>
      <c r="F21" s="235">
        <v>0.03</v>
      </c>
      <c r="G21" s="221">
        <f t="shared" si="1"/>
        <v>0.15076480762697406</v>
      </c>
      <c r="H21" s="221">
        <f t="shared" si="2"/>
        <v>0.07971047292609856</v>
      </c>
      <c r="I21" s="213">
        <v>0.22923279308788183</v>
      </c>
    </row>
    <row r="22" spans="1:9" ht="12.75">
      <c r="A22" s="12">
        <v>1970</v>
      </c>
      <c r="B22" s="228">
        <v>0.2133757138333802</v>
      </c>
      <c r="C22" s="228">
        <v>0.7866242861666198</v>
      </c>
      <c r="D22" s="247">
        <v>0.07306889564033757</v>
      </c>
      <c r="E22" s="235">
        <f>D22-0.02</f>
        <v>0.053068895640337566</v>
      </c>
      <c r="F22" s="235">
        <v>0.03</v>
      </c>
      <c r="G22" s="221">
        <f t="shared" si="1"/>
        <v>0.15497173442094564</v>
      </c>
      <c r="H22" s="221">
        <f t="shared" si="2"/>
        <v>0.08760596911865182</v>
      </c>
      <c r="I22" s="213">
        <v>0.2085702043751539</v>
      </c>
    </row>
    <row r="23" spans="1:9" ht="12.75">
      <c r="A23" s="12">
        <v>1980</v>
      </c>
      <c r="B23" s="228">
        <v>0.19067950903054132</v>
      </c>
      <c r="C23" s="228">
        <v>0.8093204909694588</v>
      </c>
      <c r="D23" s="247">
        <v>0.06714657325155508</v>
      </c>
      <c r="E23" s="235">
        <f>D23-0.02</f>
        <v>0.04714657325155508</v>
      </c>
      <c r="F23" s="235">
        <v>0.03</v>
      </c>
      <c r="G23" s="221">
        <f t="shared" si="1"/>
        <v>0.13388450079797293</v>
      </c>
      <c r="H23" s="221">
        <f t="shared" si="2"/>
        <v>0.08519251234885257</v>
      </c>
      <c r="I23" s="213">
        <v>0.2025021083335286</v>
      </c>
    </row>
    <row r="24" spans="1:9" ht="12.75">
      <c r="A24" s="12">
        <v>1990</v>
      </c>
      <c r="B24" s="228">
        <v>0.23872322754854922</v>
      </c>
      <c r="C24" s="228">
        <v>0.7612767724514509</v>
      </c>
      <c r="D24" s="247">
        <v>0.0811494657247263</v>
      </c>
      <c r="E24" s="235">
        <f>D24-0.02</f>
        <v>0.06114946572472629</v>
      </c>
      <c r="F24" s="235">
        <v>0.03</v>
      </c>
      <c r="G24" s="221">
        <f t="shared" si="1"/>
        <v>0.1798877871875882</v>
      </c>
      <c r="H24" s="221">
        <f t="shared" si="2"/>
        <v>0.08825316054144153</v>
      </c>
      <c r="I24" s="213">
        <v>0.2659999232757646</v>
      </c>
    </row>
    <row r="25" spans="1:9" ht="12.75">
      <c r="A25" s="12">
        <v>2000</v>
      </c>
      <c r="B25" s="228">
        <f>23.5795676387538%+0.01</f>
        <v>0.24579567638753802</v>
      </c>
      <c r="C25" s="228">
        <f>76.4204323612462%-0.01</f>
        <v>0.754204323612462</v>
      </c>
      <c r="D25" s="247">
        <v>0.059414659532812206</v>
      </c>
      <c r="E25" s="235">
        <f>D25-0.01</f>
        <v>0.049414659532812204</v>
      </c>
      <c r="F25" s="235">
        <v>0.03</v>
      </c>
      <c r="G25" s="221">
        <f t="shared" si="1"/>
        <v>0.20442614261922695</v>
      </c>
      <c r="H25" s="221">
        <f t="shared" si="2"/>
        <v>0.12410860130493323</v>
      </c>
      <c r="I25" s="213">
        <f>26.3032574010085%+0.01</f>
        <v>0.273032574010085</v>
      </c>
    </row>
    <row r="26" spans="1:9" ht="13.5" thickBot="1">
      <c r="A26" s="15">
        <v>2010</v>
      </c>
      <c r="B26" s="229">
        <f>23.5795676387538%+0.024</f>
        <v>0.25979567638753803</v>
      </c>
      <c r="C26" s="229">
        <f>76.4204323612462%-0.024</f>
        <v>0.740204323612462</v>
      </c>
      <c r="D26" s="248">
        <v>0.04674142003700247</v>
      </c>
      <c r="E26" s="237">
        <f>D26-0.01</f>
        <v>0.03674142003700247</v>
      </c>
      <c r="F26" s="237">
        <v>0.03</v>
      </c>
      <c r="G26" s="233">
        <f t="shared" si="1"/>
        <v>0.20421420792083916</v>
      </c>
      <c r="H26" s="233">
        <f t="shared" si="2"/>
        <v>0.16674440540009666</v>
      </c>
      <c r="I26" s="214">
        <f>26.3032574010085%+0.024</f>
        <v>0.28703257401008503</v>
      </c>
    </row>
    <row r="27" spans="1:4" ht="13.5" thickTop="1">
      <c r="A27" s="4"/>
      <c r="D27" s="5"/>
    </row>
    <row r="28" ht="12.75">
      <c r="A28" s="1" t="s">
        <v>2</v>
      </c>
    </row>
    <row r="29" ht="13.5" thickBot="1"/>
    <row r="30" spans="1:5" ht="13.5" thickTop="1">
      <c r="A30" s="207" t="s">
        <v>111</v>
      </c>
      <c r="B30" s="208"/>
      <c r="C30" s="208"/>
      <c r="D30" s="208"/>
      <c r="E30" s="209">
        <v>0.051</v>
      </c>
    </row>
    <row r="31" spans="1:5" ht="12.75">
      <c r="A31" s="210" t="s">
        <v>108</v>
      </c>
      <c r="B31" s="7"/>
      <c r="C31" s="7"/>
      <c r="D31" s="7"/>
      <c r="E31" s="14">
        <f>AVERAGE(E7:E16)</f>
        <v>0.04937066499680791</v>
      </c>
    </row>
    <row r="32" spans="1:5" ht="12.75">
      <c r="A32" s="210" t="s">
        <v>109</v>
      </c>
      <c r="B32" s="7"/>
      <c r="C32" s="7"/>
      <c r="D32" s="7"/>
      <c r="E32" s="14">
        <f>AVERAGE(E17:E19)-0.01</f>
        <v>0.051451347168171166</v>
      </c>
    </row>
    <row r="33" spans="1:5" ht="12.75">
      <c r="A33" s="210" t="s">
        <v>110</v>
      </c>
      <c r="B33" s="7"/>
      <c r="C33" s="7"/>
      <c r="D33" s="7"/>
      <c r="E33" s="14">
        <f>AVERAGE(E20:E26)</f>
        <v>0.05332334015711351</v>
      </c>
    </row>
    <row r="34" spans="1:5" ht="13.5" thickBot="1">
      <c r="A34" s="211" t="s">
        <v>112</v>
      </c>
      <c r="B34" s="212"/>
      <c r="C34" s="212"/>
      <c r="D34" s="212"/>
      <c r="E34" s="16">
        <f>AVERAGE(E25:E26)</f>
        <v>0.04307803978490733</v>
      </c>
    </row>
    <row r="35" ht="13.5" thickTop="1">
      <c r="A35" s="146" t="s">
        <v>124</v>
      </c>
    </row>
  </sheetData>
  <sheetProtection/>
  <mergeCells count="1">
    <mergeCell ref="A2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3.25390625" defaultRowHeight="15" customHeight="1"/>
  <cols>
    <col min="1" max="16384" width="13.25390625" style="132" customWidth="1"/>
  </cols>
  <sheetData>
    <row r="1" ht="15" customHeight="1">
      <c r="A1" s="131"/>
    </row>
    <row r="2" ht="15" customHeight="1" thickBot="1"/>
    <row r="3" spans="1:9" ht="34.5" customHeight="1" thickBot="1" thickTop="1">
      <c r="A3" s="270" t="s">
        <v>143</v>
      </c>
      <c r="B3" s="271"/>
      <c r="C3" s="271"/>
      <c r="D3" s="271"/>
      <c r="E3" s="271"/>
      <c r="F3" s="271"/>
      <c r="G3" s="271"/>
      <c r="H3" s="271"/>
      <c r="I3" s="272"/>
    </row>
    <row r="4" spans="1:11" ht="30.75" customHeight="1" thickTop="1">
      <c r="A4" s="133"/>
      <c r="B4" s="134" t="s">
        <v>95</v>
      </c>
      <c r="C4" s="134" t="s">
        <v>96</v>
      </c>
      <c r="D4" s="134" t="s">
        <v>97</v>
      </c>
      <c r="E4" s="134" t="s">
        <v>98</v>
      </c>
      <c r="F4" s="134" t="s">
        <v>99</v>
      </c>
      <c r="G4" s="134" t="s">
        <v>100</v>
      </c>
      <c r="H4" s="134" t="s">
        <v>101</v>
      </c>
      <c r="I4" s="249" t="s">
        <v>102</v>
      </c>
      <c r="K4" s="135" t="s">
        <v>103</v>
      </c>
    </row>
    <row r="5" spans="1:11" ht="15" customHeight="1">
      <c r="A5" s="136">
        <v>1970</v>
      </c>
      <c r="B5" s="137">
        <v>0.20538813189278027</v>
      </c>
      <c r="C5" s="137">
        <v>0.36089789660987975</v>
      </c>
      <c r="D5" s="137">
        <v>0.23439047233606825</v>
      </c>
      <c r="E5" s="137">
        <v>0.2364856678927222</v>
      </c>
      <c r="F5" s="137">
        <v>0.22886121893444106</v>
      </c>
      <c r="G5" s="137">
        <v>0.2869701291209871</v>
      </c>
      <c r="H5" s="137">
        <v>0.21234310876793577</v>
      </c>
      <c r="I5" s="138">
        <v>0.2315592477633742</v>
      </c>
      <c r="K5" s="139">
        <f aca="true" t="shared" si="0" ref="K5:K45">AVERAGE(D5:G5)</f>
        <v>0.24667687207105465</v>
      </c>
    </row>
    <row r="6" spans="1:11" ht="15" customHeight="1">
      <c r="A6" s="136">
        <v>1971</v>
      </c>
      <c r="B6" s="137">
        <v>0.2147958761793275</v>
      </c>
      <c r="C6" s="137">
        <v>0.32373584515988374</v>
      </c>
      <c r="D6" s="137">
        <v>0.22175111586133886</v>
      </c>
      <c r="E6" s="137">
        <v>0.23516612606256068</v>
      </c>
      <c r="F6" s="137">
        <v>0.21028827224001975</v>
      </c>
      <c r="G6" s="137">
        <v>0.25893027420640363</v>
      </c>
      <c r="H6" s="137">
        <v>0.2095808218801917</v>
      </c>
      <c r="I6" s="138">
        <v>0.2188037154568293</v>
      </c>
      <c r="K6" s="139">
        <f t="shared" si="0"/>
        <v>0.23153394709258074</v>
      </c>
    </row>
    <row r="7" spans="1:11" ht="15" customHeight="1">
      <c r="A7" s="136">
        <v>1972</v>
      </c>
      <c r="B7" s="137">
        <v>0.21730791331607516</v>
      </c>
      <c r="C7" s="137">
        <v>0.31878039862653806</v>
      </c>
      <c r="D7" s="137">
        <v>0.21303577288101144</v>
      </c>
      <c r="E7" s="137">
        <v>0.22810649273527986</v>
      </c>
      <c r="F7" s="137">
        <v>0.21670621035677437</v>
      </c>
      <c r="G7" s="137">
        <v>0.26077105479822515</v>
      </c>
      <c r="H7" s="137">
        <v>0.2206964376775698</v>
      </c>
      <c r="I7" s="138">
        <v>0.21398216628891803</v>
      </c>
      <c r="K7" s="139">
        <f t="shared" si="0"/>
        <v>0.22965488269282272</v>
      </c>
    </row>
    <row r="8" spans="1:11" ht="15" customHeight="1">
      <c r="A8" s="136">
        <v>1973</v>
      </c>
      <c r="B8" s="137">
        <v>0.21266626252439044</v>
      </c>
      <c r="C8" s="137">
        <v>0.30112814154953554</v>
      </c>
      <c r="D8" s="137">
        <v>0.20443206679102063</v>
      </c>
      <c r="E8" s="137">
        <v>0.23811185411077593</v>
      </c>
      <c r="F8" s="137">
        <v>0.21568589793060042</v>
      </c>
      <c r="G8" s="137">
        <v>0.26532457506266827</v>
      </c>
      <c r="H8" s="137">
        <v>0.24493120370465235</v>
      </c>
      <c r="I8" s="138">
        <v>0.2216589378815269</v>
      </c>
      <c r="K8" s="139">
        <f t="shared" si="0"/>
        <v>0.2308885984737663</v>
      </c>
    </row>
    <row r="9" spans="1:11" ht="15" customHeight="1">
      <c r="A9" s="136">
        <v>1974</v>
      </c>
      <c r="B9" s="137">
        <v>0.19931143297782816</v>
      </c>
      <c r="C9" s="137">
        <v>0.2611090561355162</v>
      </c>
      <c r="D9" s="137">
        <v>0.18961485853775914</v>
      </c>
      <c r="E9" s="137">
        <v>0.23343555067026714</v>
      </c>
      <c r="F9" s="137">
        <v>0.2251458216117103</v>
      </c>
      <c r="G9" s="137">
        <v>0.266030399631494</v>
      </c>
      <c r="H9" s="137">
        <v>0.2515070242656449</v>
      </c>
      <c r="I9" s="138">
        <v>0.2022015719310435</v>
      </c>
      <c r="K9" s="139">
        <f t="shared" si="0"/>
        <v>0.22855665761280763</v>
      </c>
    </row>
    <row r="10" spans="1:11" ht="15" customHeight="1">
      <c r="A10" s="136">
        <v>1975</v>
      </c>
      <c r="B10" s="137">
        <v>0.21280907018057846</v>
      </c>
      <c r="C10" s="137">
        <v>0.23241539920377538</v>
      </c>
      <c r="D10" s="137">
        <v>0.19141611824332563</v>
      </c>
      <c r="E10" s="137">
        <v>0.18475748344970258</v>
      </c>
      <c r="F10" s="137">
        <v>0.17098444513256392</v>
      </c>
      <c r="G10" s="137">
        <v>0.2366561250860226</v>
      </c>
      <c r="H10" s="137">
        <v>0.2408206027462403</v>
      </c>
      <c r="I10" s="138">
        <v>0.17027559055118108</v>
      </c>
      <c r="K10" s="139">
        <f t="shared" si="0"/>
        <v>0.19595354297790368</v>
      </c>
    </row>
    <row r="11" spans="1:11" ht="15" customHeight="1">
      <c r="A11" s="136">
        <v>1976</v>
      </c>
      <c r="B11" s="137">
        <v>0.21424958791978646</v>
      </c>
      <c r="C11" s="137">
        <v>0.23750706401311433</v>
      </c>
      <c r="D11" s="137">
        <v>0.19969458495538067</v>
      </c>
      <c r="E11" s="137">
        <v>0.17714205487057744</v>
      </c>
      <c r="F11" s="137">
        <v>0.1374648550253359</v>
      </c>
      <c r="G11" s="137">
        <v>0.2511588251547888</v>
      </c>
      <c r="H11" s="137">
        <v>0.23120064117601058</v>
      </c>
      <c r="I11" s="138">
        <v>0.16819288922629214</v>
      </c>
      <c r="K11" s="139">
        <f t="shared" si="0"/>
        <v>0.19136508000152072</v>
      </c>
    </row>
    <row r="12" spans="1:11" ht="15" customHeight="1">
      <c r="A12" s="136">
        <v>1977</v>
      </c>
      <c r="B12" s="137">
        <v>0.22215831673864292</v>
      </c>
      <c r="C12" s="137">
        <v>0.24066890950182812</v>
      </c>
      <c r="D12" s="137">
        <v>0.19653562144528536</v>
      </c>
      <c r="E12" s="137">
        <v>0.1792558013940416</v>
      </c>
      <c r="F12" s="137">
        <v>0.1603840651977868</v>
      </c>
      <c r="G12" s="137">
        <v>0.24258458353384532</v>
      </c>
      <c r="H12" s="137">
        <v>0.21923201167715536</v>
      </c>
      <c r="I12" s="138">
        <v>0.18252040886327775</v>
      </c>
      <c r="K12" s="139">
        <f t="shared" si="0"/>
        <v>0.19469001789273976</v>
      </c>
    </row>
    <row r="13" spans="1:11" ht="15" customHeight="1">
      <c r="A13" s="136">
        <v>1978</v>
      </c>
      <c r="B13" s="137">
        <v>0.22161522345166135</v>
      </c>
      <c r="C13" s="137">
        <v>0.2600972382322782</v>
      </c>
      <c r="D13" s="137">
        <v>0.19964838754394357</v>
      </c>
      <c r="E13" s="137">
        <v>0.16410348712472966</v>
      </c>
      <c r="F13" s="137">
        <v>0.19448443052391853</v>
      </c>
      <c r="G13" s="137">
        <v>0.2550059207616314</v>
      </c>
      <c r="H13" s="137">
        <v>0.23574620677772637</v>
      </c>
      <c r="I13" s="138">
        <v>0.17999696559746123</v>
      </c>
      <c r="K13" s="139">
        <f t="shared" si="0"/>
        <v>0.20331055648855578</v>
      </c>
    </row>
    <row r="14" spans="1:11" ht="15" customHeight="1">
      <c r="A14" s="136">
        <v>1979</v>
      </c>
      <c r="B14" s="137">
        <v>0.21243927539904298</v>
      </c>
      <c r="C14" s="137">
        <v>0.258848750387658</v>
      </c>
      <c r="D14" s="137">
        <v>0.2012438723352487</v>
      </c>
      <c r="E14" s="137">
        <v>0.16800624239682768</v>
      </c>
      <c r="F14" s="137">
        <v>0.1958463433141032</v>
      </c>
      <c r="G14" s="137">
        <v>0.2737966021064611</v>
      </c>
      <c r="H14" s="137">
        <v>0.2538635213880197</v>
      </c>
      <c r="I14" s="138">
        <v>0.19859351453926444</v>
      </c>
      <c r="K14" s="139">
        <f t="shared" si="0"/>
        <v>0.2097232650381602</v>
      </c>
    </row>
    <row r="15" spans="1:11" ht="15" customHeight="1">
      <c r="A15" s="136">
        <v>1980</v>
      </c>
      <c r="B15" s="137">
        <v>0.20306914906910287</v>
      </c>
      <c r="C15" s="137">
        <v>0.2703847181837989</v>
      </c>
      <c r="D15" s="140">
        <v>0.1852109333909399</v>
      </c>
      <c r="E15" s="137">
        <v>0.15819078785051824</v>
      </c>
      <c r="F15" s="137">
        <v>0.1835142619751747</v>
      </c>
      <c r="G15" s="140">
        <v>0.281426517093994</v>
      </c>
      <c r="H15" s="137">
        <v>0.2597926959056821</v>
      </c>
      <c r="I15" s="250">
        <v>0.20679836930170883</v>
      </c>
      <c r="K15" s="139">
        <f t="shared" si="0"/>
        <v>0.20208562507765673</v>
      </c>
    </row>
    <row r="16" spans="1:11" ht="15" customHeight="1">
      <c r="A16" s="136">
        <v>1981</v>
      </c>
      <c r="B16" s="137">
        <v>0.21715903397799402</v>
      </c>
      <c r="C16" s="137">
        <v>0.26168186752025285</v>
      </c>
      <c r="D16" s="140">
        <v>0.18088556817896076</v>
      </c>
      <c r="E16" s="137">
        <v>0.1563126527259694</v>
      </c>
      <c r="F16" s="137">
        <v>0.15623693223875768</v>
      </c>
      <c r="G16" s="140">
        <v>0.2580530878592326</v>
      </c>
      <c r="H16" s="137">
        <v>0.23840284388386487</v>
      </c>
      <c r="I16" s="250">
        <v>0.20893858141996838</v>
      </c>
      <c r="K16" s="139">
        <f t="shared" si="0"/>
        <v>0.1878720602507301</v>
      </c>
    </row>
    <row r="17" spans="1:11" ht="15" customHeight="1">
      <c r="A17" s="136">
        <v>1982</v>
      </c>
      <c r="B17" s="137">
        <v>0.21359462936559698</v>
      </c>
      <c r="C17" s="137">
        <v>0.2610121130045173</v>
      </c>
      <c r="D17" s="140">
        <v>0.18576151569825547</v>
      </c>
      <c r="E17" s="137">
        <v>0.14714281965958695</v>
      </c>
      <c r="F17" s="137">
        <v>0.16003629258671623</v>
      </c>
      <c r="G17" s="140">
        <v>0.26042710177661965</v>
      </c>
      <c r="H17" s="137">
        <v>0.22199355557778325</v>
      </c>
      <c r="I17" s="250">
        <v>0.2015907087278163</v>
      </c>
      <c r="K17" s="139">
        <f t="shared" si="0"/>
        <v>0.18834193243029457</v>
      </c>
    </row>
    <row r="18" spans="1:11" ht="15" customHeight="1">
      <c r="A18" s="136">
        <v>1983</v>
      </c>
      <c r="B18" s="137">
        <v>0.22852142340865034</v>
      </c>
      <c r="C18" s="137">
        <v>0.25764713251744864</v>
      </c>
      <c r="D18" s="140">
        <v>0.20411502193631959</v>
      </c>
      <c r="E18" s="137">
        <v>0.15196954580437752</v>
      </c>
      <c r="F18" s="137">
        <v>0.1885945903453362</v>
      </c>
      <c r="G18" s="140">
        <v>0.2623461864471384</v>
      </c>
      <c r="H18" s="137">
        <v>0.2511684767528784</v>
      </c>
      <c r="I18" s="250">
        <v>0.19866240445746114</v>
      </c>
      <c r="K18" s="139">
        <f t="shared" si="0"/>
        <v>0.2017563361332929</v>
      </c>
    </row>
    <row r="19" spans="1:11" ht="15" customHeight="1">
      <c r="A19" s="136">
        <v>1984</v>
      </c>
      <c r="B19" s="137">
        <v>0.24023950869902272</v>
      </c>
      <c r="C19" s="137">
        <v>0.26600668784882064</v>
      </c>
      <c r="D19" s="140">
        <v>0.2155325236643781</v>
      </c>
      <c r="E19" s="137">
        <v>0.16995550908818546</v>
      </c>
      <c r="F19" s="137">
        <v>0.22162464205307594</v>
      </c>
      <c r="G19" s="140">
        <v>0.28046116236501345</v>
      </c>
      <c r="H19" s="137">
        <v>0.2628183891775188</v>
      </c>
      <c r="I19" s="250">
        <v>0.22557786642743985</v>
      </c>
      <c r="K19" s="139">
        <f t="shared" si="0"/>
        <v>0.22189345929266324</v>
      </c>
    </row>
    <row r="20" spans="1:11" ht="15" customHeight="1">
      <c r="A20" s="136">
        <v>1985</v>
      </c>
      <c r="B20" s="137">
        <v>0.23504437053624128</v>
      </c>
      <c r="C20" s="137">
        <v>0.2763923211090131</v>
      </c>
      <c r="D20" s="140">
        <v>0.22346311538560798</v>
      </c>
      <c r="E20" s="137">
        <v>0.18352963695567975</v>
      </c>
      <c r="F20" s="137">
        <v>0.22659684862744772</v>
      </c>
      <c r="G20" s="140">
        <v>0.28481856818646867</v>
      </c>
      <c r="H20" s="137">
        <v>0.26098011625697676</v>
      </c>
      <c r="I20" s="250">
        <v>0.22326470383194297</v>
      </c>
      <c r="K20" s="139">
        <f t="shared" si="0"/>
        <v>0.22960204228880102</v>
      </c>
    </row>
    <row r="21" spans="1:11" ht="15" customHeight="1">
      <c r="A21" s="136">
        <v>1986</v>
      </c>
      <c r="B21" s="137">
        <v>0.22360284788426524</v>
      </c>
      <c r="C21" s="137">
        <v>0.2842237494437507</v>
      </c>
      <c r="D21" s="140">
        <v>0.2272382847734285</v>
      </c>
      <c r="E21" s="137">
        <v>0.21906765117457225</v>
      </c>
      <c r="F21" s="137">
        <v>0.23784077092086042</v>
      </c>
      <c r="G21" s="140">
        <v>0.2999509994711221</v>
      </c>
      <c r="H21" s="137">
        <v>0.23779978325873422</v>
      </c>
      <c r="I21" s="250">
        <v>0.21948453936375073</v>
      </c>
      <c r="K21" s="139">
        <f t="shared" si="0"/>
        <v>0.2460244265849958</v>
      </c>
    </row>
    <row r="22" spans="1:11" ht="15" customHeight="1">
      <c r="A22" s="136">
        <v>1987</v>
      </c>
      <c r="B22" s="137">
        <v>0.22824970022673405</v>
      </c>
      <c r="C22" s="137">
        <v>0.2867262175217533</v>
      </c>
      <c r="D22" s="140">
        <v>0.21310121288341213</v>
      </c>
      <c r="E22" s="137">
        <v>0.22680715972855406</v>
      </c>
      <c r="F22" s="137">
        <v>0.230103823886211</v>
      </c>
      <c r="G22" s="140">
        <v>0.3049511188781359</v>
      </c>
      <c r="H22" s="137">
        <v>0.2465589608795108</v>
      </c>
      <c r="I22" s="250">
        <v>0.22524246070212522</v>
      </c>
      <c r="K22" s="139">
        <f t="shared" si="0"/>
        <v>0.24374082884407827</v>
      </c>
    </row>
    <row r="23" spans="1:11" ht="15" customHeight="1">
      <c r="A23" s="136">
        <v>1988</v>
      </c>
      <c r="B23" s="137">
        <v>0.23348337438967381</v>
      </c>
      <c r="C23" s="137">
        <v>0.29649023448053863</v>
      </c>
      <c r="D23" s="140">
        <v>0.23058655656219365</v>
      </c>
      <c r="E23" s="137">
        <v>0.24703076643219388</v>
      </c>
      <c r="F23" s="137">
        <v>0.23820487925758632</v>
      </c>
      <c r="G23" s="140">
        <v>0.3089154088547141</v>
      </c>
      <c r="H23" s="137">
        <v>0.24679802411533663</v>
      </c>
      <c r="I23" s="250">
        <v>0.24916921084678315</v>
      </c>
      <c r="K23" s="139">
        <f t="shared" si="0"/>
        <v>0.256184402776672</v>
      </c>
    </row>
    <row r="24" spans="1:11" ht="15" customHeight="1">
      <c r="A24" s="136">
        <v>1989</v>
      </c>
      <c r="B24" s="137">
        <v>0.23300213563554933</v>
      </c>
      <c r="C24" s="137">
        <v>0.2965421948658272</v>
      </c>
      <c r="D24" s="140">
        <v>0.24789581493683238</v>
      </c>
      <c r="E24" s="137">
        <v>0.2556715432364214</v>
      </c>
      <c r="F24" s="137">
        <v>0.24341802449163197</v>
      </c>
      <c r="G24" s="140">
        <v>0.3105055718029304</v>
      </c>
      <c r="H24" s="137">
        <v>0.23606549497398172</v>
      </c>
      <c r="I24" s="250">
        <v>0.24973850165236636</v>
      </c>
      <c r="K24" s="139">
        <f t="shared" si="0"/>
        <v>0.26437273861695404</v>
      </c>
    </row>
    <row r="25" spans="1:11" ht="15" customHeight="1">
      <c r="A25" s="136">
        <v>1990</v>
      </c>
      <c r="B25" s="137">
        <v>0.22756657597884963</v>
      </c>
      <c r="C25" s="137">
        <v>0.2991093527884</v>
      </c>
      <c r="D25" s="140">
        <v>0.25406648074409255</v>
      </c>
      <c r="E25" s="137">
        <v>0.2454986683877788</v>
      </c>
      <c r="F25" s="137">
        <v>0.2333256056966347</v>
      </c>
      <c r="G25" s="140">
        <v>0.2936017293542731</v>
      </c>
      <c r="H25" s="137">
        <v>0.21279394368560858</v>
      </c>
      <c r="I25" s="250">
        <v>0.23162659821639736</v>
      </c>
      <c r="K25" s="139">
        <f t="shared" si="0"/>
        <v>0.2566231210456948</v>
      </c>
    </row>
    <row r="26" spans="1:11" ht="15" customHeight="1">
      <c r="A26" s="136">
        <v>1991</v>
      </c>
      <c r="B26" s="137">
        <v>0.22509499356826637</v>
      </c>
      <c r="C26" s="137">
        <v>0.2907900221722883</v>
      </c>
      <c r="D26" s="140">
        <v>0.2315062681367981</v>
      </c>
      <c r="E26" s="137">
        <v>0.2382926160691406</v>
      </c>
      <c r="F26" s="137">
        <v>0.2108226791710815</v>
      </c>
      <c r="G26" s="140">
        <v>0.28066649109258</v>
      </c>
      <c r="H26" s="137">
        <v>0.19218177465981692</v>
      </c>
      <c r="I26" s="250">
        <v>0.21473306078174928</v>
      </c>
      <c r="K26" s="139">
        <f t="shared" si="0"/>
        <v>0.24032201361740005</v>
      </c>
    </row>
    <row r="27" spans="1:11" ht="15" customHeight="1">
      <c r="A27" s="136">
        <v>1992</v>
      </c>
      <c r="B27" s="137">
        <v>0.2235247977675507</v>
      </c>
      <c r="C27" s="137">
        <v>0.2669152852761565</v>
      </c>
      <c r="D27" s="140">
        <v>0.21822054066904803</v>
      </c>
      <c r="E27" s="137">
        <v>0.23999978476897516</v>
      </c>
      <c r="F27" s="137">
        <v>0.18926356520757456</v>
      </c>
      <c r="G27" s="140">
        <v>0.2788755064224686</v>
      </c>
      <c r="H27" s="137">
        <v>0.1801239570238924</v>
      </c>
      <c r="I27" s="250">
        <v>0.23052996589411412</v>
      </c>
      <c r="K27" s="139">
        <f t="shared" si="0"/>
        <v>0.2315898492670166</v>
      </c>
    </row>
    <row r="28" spans="1:11" ht="15" customHeight="1">
      <c r="A28" s="136">
        <v>1993</v>
      </c>
      <c r="B28" s="137">
        <v>0.22780800342842492</v>
      </c>
      <c r="C28" s="137">
        <v>0.25713734763816504</v>
      </c>
      <c r="D28" s="140">
        <v>0.21111115480876524</v>
      </c>
      <c r="E28" s="137">
        <v>0.2339347986693609</v>
      </c>
      <c r="F28" s="137">
        <v>0.1974225939956753</v>
      </c>
      <c r="G28" s="140">
        <v>0.28260564382492</v>
      </c>
      <c r="H28" s="137">
        <v>0.1931584336863953</v>
      </c>
      <c r="I28" s="250">
        <v>0.24691432492730364</v>
      </c>
      <c r="K28" s="139">
        <f t="shared" si="0"/>
        <v>0.23126854782468037</v>
      </c>
    </row>
    <row r="29" spans="1:11" ht="15" customHeight="1">
      <c r="A29" s="136">
        <v>1994</v>
      </c>
      <c r="B29" s="137">
        <v>0.23894871134605966</v>
      </c>
      <c r="C29" s="137">
        <v>0.24113308723584628</v>
      </c>
      <c r="D29" s="140">
        <v>0.22603443435962506</v>
      </c>
      <c r="E29" s="137">
        <v>0.23587614000101662</v>
      </c>
      <c r="F29" s="137">
        <v>0.22556161926142895</v>
      </c>
      <c r="G29" s="140">
        <v>0.30489041185883076</v>
      </c>
      <c r="H29" s="137">
        <v>0.2234946740378057</v>
      </c>
      <c r="I29" s="250">
        <v>0.2533892911249429</v>
      </c>
      <c r="K29" s="139">
        <f t="shared" si="0"/>
        <v>0.24809065137022535</v>
      </c>
    </row>
    <row r="30" spans="1:11" ht="15" customHeight="1">
      <c r="A30" s="136">
        <v>1995</v>
      </c>
      <c r="B30" s="137">
        <v>0.24767733193664856</v>
      </c>
      <c r="C30" s="137">
        <v>0.23772719450828478</v>
      </c>
      <c r="D30" s="140">
        <v>0.23146798193562512</v>
      </c>
      <c r="E30" s="137">
        <v>0.23532581441990574</v>
      </c>
      <c r="F30" s="137">
        <v>0.25691191383869266</v>
      </c>
      <c r="G30" s="140">
        <v>0.32802676756518373</v>
      </c>
      <c r="H30" s="137">
        <v>0.2386901810881406</v>
      </c>
      <c r="I30" s="250">
        <v>0.24548238853603363</v>
      </c>
      <c r="K30" s="139">
        <f t="shared" si="0"/>
        <v>0.2629331194398518</v>
      </c>
    </row>
    <row r="31" spans="1:11" ht="15" customHeight="1">
      <c r="A31" s="136">
        <v>1996</v>
      </c>
      <c r="B31" s="137">
        <v>0.25815284257970905</v>
      </c>
      <c r="C31" s="137">
        <v>0.24969821361611516</v>
      </c>
      <c r="D31" s="140">
        <v>0.23653583813789147</v>
      </c>
      <c r="E31" s="137">
        <v>0.2292577973753287</v>
      </c>
      <c r="F31" s="137">
        <v>0.2644701203296641</v>
      </c>
      <c r="G31" s="140">
        <v>0.3332719008922564</v>
      </c>
      <c r="H31" s="137">
        <v>0.24189250225835593</v>
      </c>
      <c r="I31" s="250">
        <v>0.2393173635742063</v>
      </c>
      <c r="K31" s="139">
        <f t="shared" si="0"/>
        <v>0.26588391418378515</v>
      </c>
    </row>
    <row r="32" spans="1:11" ht="15" customHeight="1">
      <c r="A32" s="136">
        <v>1997</v>
      </c>
      <c r="B32" s="137">
        <v>0.26330903594449795</v>
      </c>
      <c r="C32" s="137">
        <v>0.25036114985132707</v>
      </c>
      <c r="D32" s="140">
        <v>0.2500975356115728</v>
      </c>
      <c r="E32" s="137">
        <v>0.24013911262905596</v>
      </c>
      <c r="F32" s="137">
        <v>0.2819655567465699</v>
      </c>
      <c r="G32" s="140">
        <v>0.32719492322856836</v>
      </c>
      <c r="H32" s="137">
        <v>0.24873570543345638</v>
      </c>
      <c r="I32" s="250">
        <v>0.2374415542233289</v>
      </c>
      <c r="K32" s="139">
        <f t="shared" si="0"/>
        <v>0.27484928205394177</v>
      </c>
    </row>
    <row r="33" spans="1:11" ht="15" customHeight="1">
      <c r="A33" s="136">
        <v>1998</v>
      </c>
      <c r="B33" s="137">
        <v>0.25141296601537233</v>
      </c>
      <c r="C33" s="137">
        <v>0.2308458325982302</v>
      </c>
      <c r="D33" s="140">
        <v>0.2551223646337555</v>
      </c>
      <c r="E33" s="137">
        <v>0.25143021000854787</v>
      </c>
      <c r="F33" s="137">
        <v>0.2937024143576539</v>
      </c>
      <c r="G33" s="140">
        <v>0.33161921115525045</v>
      </c>
      <c r="H33" s="137">
        <v>0.23518554165993955</v>
      </c>
      <c r="I33" s="250">
        <v>0.2406608051959776</v>
      </c>
      <c r="K33" s="139">
        <f t="shared" si="0"/>
        <v>0.28296855003880195</v>
      </c>
    </row>
    <row r="34" spans="1:11" ht="15" customHeight="1">
      <c r="A34" s="136">
        <v>1999</v>
      </c>
      <c r="B34" s="137">
        <v>0.2474499827748442</v>
      </c>
      <c r="C34" s="137">
        <v>0.23767283323307906</v>
      </c>
      <c r="D34" s="140">
        <v>0.24685475952137095</v>
      </c>
      <c r="E34" s="137">
        <v>0.24851548182621971</v>
      </c>
      <c r="F34" s="137">
        <v>0.2883786237861958</v>
      </c>
      <c r="G34" s="140">
        <v>0.3369127382546583</v>
      </c>
      <c r="H34" s="137">
        <v>0.2534518805936738</v>
      </c>
      <c r="I34" s="250">
        <v>0.238833028366429</v>
      </c>
      <c r="K34" s="139">
        <f t="shared" si="0"/>
        <v>0.28016540084711117</v>
      </c>
    </row>
    <row r="35" spans="1:11" ht="15" customHeight="1">
      <c r="A35" s="136">
        <v>2000</v>
      </c>
      <c r="B35" s="137">
        <v>0.23544944322678948</v>
      </c>
      <c r="C35" s="137">
        <v>0.2450050570515188</v>
      </c>
      <c r="D35" s="140">
        <v>0.23534088031386563</v>
      </c>
      <c r="E35" s="137">
        <v>0.2513078530900576</v>
      </c>
      <c r="F35" s="137">
        <v>0.2631675108527371</v>
      </c>
      <c r="G35" s="140">
        <v>0.3446460493297802</v>
      </c>
      <c r="H35" s="137">
        <v>0.2811366267234526</v>
      </c>
      <c r="I35" s="250">
        <v>0.2469801335098869</v>
      </c>
      <c r="K35" s="139">
        <f t="shared" si="0"/>
        <v>0.27361557339661013</v>
      </c>
    </row>
    <row r="36" spans="1:11" ht="15" customHeight="1">
      <c r="A36" s="136">
        <v>2001</v>
      </c>
      <c r="B36" s="137">
        <v>0.2288577170312108</v>
      </c>
      <c r="C36" s="137">
        <v>0.23909433735715438</v>
      </c>
      <c r="D36" s="140">
        <v>0.2441255222337551</v>
      </c>
      <c r="E36" s="137">
        <v>0.2439089406622051</v>
      </c>
      <c r="F36" s="137">
        <v>0.24836752976898802</v>
      </c>
      <c r="G36" s="140">
        <v>0.34858217204690617</v>
      </c>
      <c r="H36" s="137">
        <v>0.26766158460384903</v>
      </c>
      <c r="I36" s="250">
        <v>0.2431010600396392</v>
      </c>
      <c r="K36" s="139">
        <f t="shared" si="0"/>
        <v>0.2712460411779636</v>
      </c>
    </row>
    <row r="37" spans="1:11" ht="15" customHeight="1">
      <c r="A37" s="136">
        <v>2002</v>
      </c>
      <c r="B37" s="137">
        <v>0.22999781208634243</v>
      </c>
      <c r="C37" s="137">
        <v>0.2509311677406816</v>
      </c>
      <c r="D37" s="140">
        <v>0.24916916821359422</v>
      </c>
      <c r="E37" s="137">
        <v>0.22570141308920877</v>
      </c>
      <c r="F37" s="137">
        <v>0.24902152745481257</v>
      </c>
      <c r="G37" s="140">
        <v>0.34059406012503424</v>
      </c>
      <c r="H37" s="137">
        <v>0.2650373389280467</v>
      </c>
      <c r="I37" s="250">
        <v>0.24807565743736149</v>
      </c>
      <c r="K37" s="139">
        <f t="shared" si="0"/>
        <v>0.2661215422206624</v>
      </c>
    </row>
    <row r="38" spans="1:11" ht="15" customHeight="1">
      <c r="A38" s="136">
        <v>2003</v>
      </c>
      <c r="B38" s="137">
        <v>0.23133731795816984</v>
      </c>
      <c r="C38" s="137">
        <v>0.2644709184015743</v>
      </c>
      <c r="D38" s="140">
        <v>0.25824930828183396</v>
      </c>
      <c r="E38" s="137">
        <v>0.231569375017709</v>
      </c>
      <c r="F38" s="137">
        <v>0.26801238459333326</v>
      </c>
      <c r="G38" s="140">
        <v>0.3330899466766563</v>
      </c>
      <c r="H38" s="137">
        <v>0.27976924009705456</v>
      </c>
      <c r="I38" s="250">
        <v>0.24897020976493758</v>
      </c>
      <c r="K38" s="139">
        <f t="shared" si="0"/>
        <v>0.2727302536423831</v>
      </c>
    </row>
    <row r="39" spans="1:11" ht="15" customHeight="1">
      <c r="A39" s="136">
        <v>2004</v>
      </c>
      <c r="B39" s="137">
        <v>0.2475636789978991</v>
      </c>
      <c r="C39" s="137">
        <v>0.28417987143956164</v>
      </c>
      <c r="D39" s="140">
        <v>0.29160437277285756</v>
      </c>
      <c r="E39" s="137">
        <v>0.23453973330835032</v>
      </c>
      <c r="F39" s="137">
        <v>0.2765797749097195</v>
      </c>
      <c r="G39" s="140">
        <v>0.3368276354634478</v>
      </c>
      <c r="H39" s="137">
        <v>0.2915427953220444</v>
      </c>
      <c r="I39" s="250">
        <v>0.2558891982336469</v>
      </c>
      <c r="K39" s="139">
        <f t="shared" si="0"/>
        <v>0.2848878791135938</v>
      </c>
    </row>
    <row r="40" spans="1:11" ht="15" customHeight="1">
      <c r="A40" s="136">
        <v>2005</v>
      </c>
      <c r="B40" s="137">
        <v>0.263003336664594</v>
      </c>
      <c r="C40" s="137">
        <v>0.28767619067493705</v>
      </c>
      <c r="D40" s="140">
        <v>0.3063843701876456</v>
      </c>
      <c r="E40" s="137">
        <v>0.23483105300949197</v>
      </c>
      <c r="F40" s="137">
        <v>0.2856329416110967</v>
      </c>
      <c r="G40" s="140">
        <v>0.3275459442267922</v>
      </c>
      <c r="H40" s="137">
        <v>0.30113228360081334</v>
      </c>
      <c r="I40" s="250">
        <v>0.24466269841269842</v>
      </c>
      <c r="K40" s="139">
        <f t="shared" si="0"/>
        <v>0.2885985772587566</v>
      </c>
    </row>
    <row r="41" spans="1:11" ht="15" customHeight="1">
      <c r="A41" s="136">
        <v>2006</v>
      </c>
      <c r="B41" s="137">
        <v>0.272151511853458</v>
      </c>
      <c r="C41" s="137">
        <v>0.28883907541889325</v>
      </c>
      <c r="D41" s="140">
        <v>0.3322761021787558</v>
      </c>
      <c r="E41" s="137">
        <v>0.240032272478683</v>
      </c>
      <c r="F41" s="137">
        <v>0.2864705990981781</v>
      </c>
      <c r="G41" s="140">
        <v>0.3196323552567299</v>
      </c>
      <c r="H41" s="137">
        <v>0.3049412722153792</v>
      </c>
      <c r="I41" s="250">
        <v>0.2502953604386597</v>
      </c>
      <c r="K41" s="139">
        <f t="shared" si="0"/>
        <v>0.2946028322530867</v>
      </c>
    </row>
    <row r="42" spans="1:11" ht="15" customHeight="1">
      <c r="A42" s="136">
        <v>2007</v>
      </c>
      <c r="B42" s="137">
        <v>0.2581530192654821</v>
      </c>
      <c r="C42" s="137">
        <v>0.3034181754325174</v>
      </c>
      <c r="D42" s="140">
        <v>0.3425049125954604</v>
      </c>
      <c r="E42" s="137">
        <v>0.24854866609647502</v>
      </c>
      <c r="F42" s="137">
        <v>0.2867331865971647</v>
      </c>
      <c r="G42" s="140">
        <v>0.32274279747797824</v>
      </c>
      <c r="H42" s="137">
        <v>0.3013710354261943</v>
      </c>
      <c r="I42" s="250">
        <v>0.2428661273131942</v>
      </c>
      <c r="K42" s="139">
        <f t="shared" si="0"/>
        <v>0.30013239069176956</v>
      </c>
    </row>
    <row r="43" spans="1:11" ht="15" customHeight="1">
      <c r="A43" s="136">
        <v>2008</v>
      </c>
      <c r="B43" s="137">
        <v>0.2407397862234929</v>
      </c>
      <c r="C43" s="137">
        <v>0.2752083189694053</v>
      </c>
      <c r="D43" s="140">
        <v>0.32110877219689876</v>
      </c>
      <c r="E43" s="137">
        <f>0.01+24.0389299578843%</f>
        <v>0.250389299578843</v>
      </c>
      <c r="F43" s="137">
        <v>0.3004508802474406</v>
      </c>
      <c r="G43" s="140">
        <v>0.2999630837027246</v>
      </c>
      <c r="H43" s="137">
        <v>0.30623308213722633</v>
      </c>
      <c r="I43" s="250">
        <v>0.25179902009298266</v>
      </c>
      <c r="K43" s="139">
        <f t="shared" si="0"/>
        <v>0.29297800893147674</v>
      </c>
    </row>
    <row r="44" spans="1:11" ht="15" customHeight="1">
      <c r="A44" s="136">
        <v>2009</v>
      </c>
      <c r="B44" s="137">
        <v>0.2615519861001744</v>
      </c>
      <c r="C44" s="137">
        <v>0.2560089064874735</v>
      </c>
      <c r="D44" s="140">
        <v>0.28854583454727883</v>
      </c>
      <c r="E44" s="137">
        <f>0.02+21.7442112710585%</f>
        <v>0.237442112710585</v>
      </c>
      <c r="F44" s="137">
        <v>0.3031654173686453</v>
      </c>
      <c r="G44" s="140">
        <v>0.28123295769882656</v>
      </c>
      <c r="H44" s="137">
        <v>0.24406295521062946</v>
      </c>
      <c r="I44" s="250">
        <v>0.2801414137626405</v>
      </c>
      <c r="K44" s="139">
        <f t="shared" si="0"/>
        <v>0.2775965805813339</v>
      </c>
    </row>
    <row r="45" spans="1:11" ht="15" customHeight="1" thickBot="1">
      <c r="A45" s="141">
        <v>2010</v>
      </c>
      <c r="B45" s="142">
        <v>0.28927795128254624</v>
      </c>
      <c r="C45" s="142">
        <v>0.2703488572854205</v>
      </c>
      <c r="D45" s="143">
        <v>0.3096919630323519</v>
      </c>
      <c r="E45" s="142">
        <f>0.02+22.775889274872%</f>
        <v>0.24775889274871998</v>
      </c>
      <c r="F45" s="142">
        <v>0.2658099858651118</v>
      </c>
      <c r="G45" s="143">
        <v>0.28569753453989566</v>
      </c>
      <c r="H45" s="142">
        <v>0.26013086585752676</v>
      </c>
      <c r="I45" s="251">
        <v>0.27015861365513</v>
      </c>
      <c r="K45" s="139">
        <f t="shared" si="0"/>
        <v>0.2772395940465199</v>
      </c>
    </row>
    <row r="46" ht="15.75" customHeight="1" thickTop="1">
      <c r="J46" s="144"/>
    </row>
    <row r="47" spans="1:10" ht="15" customHeight="1">
      <c r="A47" s="145" t="s">
        <v>113</v>
      </c>
      <c r="J47" s="144"/>
    </row>
    <row r="48" ht="15" customHeight="1">
      <c r="J48" s="144"/>
    </row>
    <row r="49" ht="15" customHeight="1">
      <c r="J49" s="144"/>
    </row>
    <row r="50" ht="15" customHeight="1">
      <c r="J50" s="144"/>
    </row>
    <row r="51" ht="15" customHeight="1">
      <c r="J51" s="144"/>
    </row>
    <row r="52" ht="15" customHeight="1">
      <c r="J52" s="144"/>
    </row>
    <row r="53" ht="15" customHeight="1">
      <c r="J53" s="144"/>
    </row>
    <row r="54" ht="15" customHeight="1">
      <c r="J54" s="144"/>
    </row>
    <row r="55" ht="15" customHeight="1">
      <c r="J55" s="144"/>
    </row>
    <row r="56" ht="15" customHeight="1">
      <c r="J56" s="144"/>
    </row>
    <row r="57" ht="15" customHeight="1">
      <c r="J57" s="144"/>
    </row>
  </sheetData>
  <sheetProtection/>
  <mergeCells count="1">
    <mergeCell ref="A3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6" width="13.75390625" style="17" customWidth="1"/>
    <col min="7" max="7" width="8.75390625" style="17" customWidth="1"/>
    <col min="8" max="16384" width="10.375" style="17" customWidth="1"/>
  </cols>
  <sheetData>
    <row r="1" spans="2:6" ht="12.75">
      <c r="B1" s="18"/>
      <c r="C1" s="18"/>
      <c r="D1" s="18"/>
      <c r="E1" s="18"/>
      <c r="F1" s="18"/>
    </row>
    <row r="2" ht="13.5" thickBot="1"/>
    <row r="3" spans="1:6" ht="34.5" customHeight="1" thickBot="1" thickTop="1">
      <c r="A3" s="270" t="s">
        <v>144</v>
      </c>
      <c r="B3" s="271"/>
      <c r="C3" s="271"/>
      <c r="D3" s="271"/>
      <c r="E3" s="271"/>
      <c r="F3" s="272"/>
    </row>
    <row r="4" spans="1:6" ht="14.25" thickBot="1" thickTop="1">
      <c r="A4" s="259"/>
      <c r="B4" s="21"/>
      <c r="C4" s="21"/>
      <c r="D4" s="21"/>
      <c r="E4" s="21"/>
      <c r="F4" s="21"/>
    </row>
    <row r="5" spans="1:6" ht="79.5" customHeight="1" thickTop="1">
      <c r="A5" s="252"/>
      <c r="B5" s="253" t="s">
        <v>136</v>
      </c>
      <c r="C5" s="253" t="s">
        <v>137</v>
      </c>
      <c r="D5" s="253" t="s">
        <v>138</v>
      </c>
      <c r="E5" s="253" t="s">
        <v>139</v>
      </c>
      <c r="F5" s="253" t="s">
        <v>140</v>
      </c>
    </row>
    <row r="6" spans="1:6" ht="12.75">
      <c r="A6" s="254">
        <v>1896</v>
      </c>
      <c r="B6" s="255">
        <f>'DetailsTS6.4(1)'!H9</f>
        <v>0.07835259616006918</v>
      </c>
      <c r="C6" s="255">
        <f>'DetailsTS6.4(2)'!I9</f>
        <v>0.2500056975128724</v>
      </c>
      <c r="D6" s="255">
        <f>'DetailsTS6.4(2)'!C9</f>
        <v>0.1597803293684063</v>
      </c>
      <c r="E6" s="255">
        <f>'DetailsTS6.4(3)'!N12</f>
        <v>0.2732209749031421</v>
      </c>
      <c r="F6" s="255">
        <f>'DetailsTS6.4(4)'!O9</f>
        <v>0.2529209946842511</v>
      </c>
    </row>
    <row r="7" spans="1:6" ht="12.75">
      <c r="A7" s="254">
        <f>A6+1</f>
        <v>1897</v>
      </c>
      <c r="B7" s="255">
        <f>'DetailsTS6.4(1)'!H10</f>
        <v>0.07544597778688686</v>
      </c>
      <c r="C7" s="255">
        <f>'DetailsTS6.4(2)'!I10</f>
        <v>0.2238266964213158</v>
      </c>
      <c r="D7" s="255">
        <f>'DetailsTS6.4(2)'!C10</f>
        <v>0.12792679241263524</v>
      </c>
      <c r="E7" s="255">
        <f>'DetailsTS6.4(3)'!N13</f>
        <v>0.2462257704105462</v>
      </c>
      <c r="F7" s="255">
        <f>'DetailsTS6.4(4)'!O10</f>
        <v>0.2356854394042895</v>
      </c>
    </row>
    <row r="8" spans="1:6" ht="12.75">
      <c r="A8" s="254">
        <f>A7+1</f>
        <v>1898</v>
      </c>
      <c r="B8" s="255">
        <f>'DetailsTS6.4(1)'!H11</f>
        <v>0.07739151750702104</v>
      </c>
      <c r="C8" s="255">
        <f>'DetailsTS6.4(2)'!I11</f>
        <v>0.2365450618188257</v>
      </c>
      <c r="D8" s="255">
        <f>'DetailsTS6.4(2)'!C11</f>
        <v>0.14556996868759486</v>
      </c>
      <c r="E8" s="255">
        <f>'DetailsTS6.4(3)'!N14</f>
        <v>0.26066198427940496</v>
      </c>
      <c r="F8" s="255">
        <f>'DetailsTS6.4(4)'!O11</f>
        <v>0.24553550882345412</v>
      </c>
    </row>
    <row r="9" spans="1:6" ht="12.75">
      <c r="A9" s="254">
        <f>A8+1</f>
        <v>1899</v>
      </c>
      <c r="B9" s="255">
        <f>'DetailsTS6.4(1)'!H12</f>
        <v>0.07748903956469223</v>
      </c>
      <c r="C9" s="255">
        <f>'DetailsTS6.4(2)'!I12</f>
        <v>0.2548844334208957</v>
      </c>
      <c r="D9" s="255">
        <f>'DetailsTS6.4(2)'!C12</f>
        <v>0.1693140651488731</v>
      </c>
      <c r="E9" s="255">
        <f>'DetailsTS6.4(3)'!N15</f>
        <v>0.2798418290995408</v>
      </c>
      <c r="F9" s="255">
        <f>'DetailsTS6.4(4)'!O12</f>
        <v>0.25894494340160823</v>
      </c>
    </row>
    <row r="10" spans="1:6" ht="12.75">
      <c r="A10" s="254">
        <v>1900</v>
      </c>
      <c r="B10" s="255">
        <f>'DetailsTS6.4(1)'!H13</f>
        <v>0.07695289091793958</v>
      </c>
      <c r="C10" s="255">
        <f>'DetailsTS6.4(2)'!I13</f>
        <v>0.2753720063569184</v>
      </c>
      <c r="D10" s="255">
        <f>'DetailsTS6.4(2)'!C13</f>
        <v>0.19074001074080904</v>
      </c>
      <c r="E10" s="255">
        <f>'DetailsTS6.4(3)'!N16</f>
        <v>0.29971438004702006</v>
      </c>
      <c r="F10" s="255">
        <f>'DetailsTS6.4(4)'!O13</f>
        <v>0.27537062957152186</v>
      </c>
    </row>
    <row r="11" spans="1:6" ht="12.75">
      <c r="A11" s="254">
        <f aca="true" t="shared" si="0" ref="A11:A58">A10+1</f>
        <v>1901</v>
      </c>
      <c r="B11" s="255">
        <f>'DetailsTS6.4(1)'!H14</f>
        <v>0.07682205758686407</v>
      </c>
      <c r="C11" s="255">
        <f>'DetailsTS6.4(2)'!I14</f>
        <v>0.231570293122886</v>
      </c>
      <c r="D11" s="255">
        <f>'DetailsTS6.4(2)'!C14</f>
        <v>0.1294794901834718</v>
      </c>
      <c r="E11" s="255">
        <f>'DetailsTS6.4(3)'!N17</f>
        <v>0.2512988512585</v>
      </c>
      <c r="F11" s="255">
        <f>'DetailsTS6.4(4)'!O14</f>
        <v>0.2451767849297815</v>
      </c>
    </row>
    <row r="12" spans="1:6" ht="12.75">
      <c r="A12" s="254">
        <f t="shared" si="0"/>
        <v>1902</v>
      </c>
      <c r="B12" s="255">
        <f>'DetailsTS6.4(1)'!H15</f>
        <v>0.07528612941449513</v>
      </c>
      <c r="C12" s="255">
        <f>'DetailsTS6.4(2)'!I15</f>
        <v>0.25029327471303114</v>
      </c>
      <c r="D12" s="255">
        <f>'DetailsTS6.4(2)'!C15</f>
        <v>0.14392224944169715</v>
      </c>
      <c r="E12" s="255">
        <f>'DetailsTS6.4(3)'!N18</f>
        <v>0.25991495600357983</v>
      </c>
      <c r="F12" s="255">
        <f>'DetailsTS6.4(4)'!O15</f>
        <v>0.24764081792096543</v>
      </c>
    </row>
    <row r="13" spans="1:6" ht="12.75">
      <c r="A13" s="254">
        <f t="shared" si="0"/>
        <v>1903</v>
      </c>
      <c r="B13" s="255">
        <f>'DetailsTS6.4(1)'!H16</f>
        <v>0.07689663591742962</v>
      </c>
      <c r="C13" s="255">
        <f>'DetailsTS6.4(2)'!I16</f>
        <v>0.25109874937080034</v>
      </c>
      <c r="D13" s="255">
        <f>'DetailsTS6.4(2)'!C16</f>
        <v>0.1476736800665114</v>
      </c>
      <c r="E13" s="255">
        <f>'DetailsTS6.4(3)'!N19</f>
        <v>0.2628693728162672</v>
      </c>
      <c r="F13" s="255">
        <f>'DetailsTS6.4(4)'!O16</f>
        <v>0.24834092422452525</v>
      </c>
    </row>
    <row r="14" spans="1:6" ht="12.75">
      <c r="A14" s="254">
        <f t="shared" si="0"/>
        <v>1904</v>
      </c>
      <c r="B14" s="255">
        <f>'DetailsTS6.4(1)'!H17</f>
        <v>0.07901137899549403</v>
      </c>
      <c r="C14" s="255">
        <f>'DetailsTS6.4(2)'!I17</f>
        <v>0.2512999715535973</v>
      </c>
      <c r="D14" s="255">
        <f>'DetailsTS6.4(2)'!C17</f>
        <v>0.1474010083849586</v>
      </c>
      <c r="E14" s="255">
        <f>'DetailsTS6.4(3)'!N20</f>
        <v>0.26437798577777916</v>
      </c>
      <c r="F14" s="255">
        <f>'DetailsTS6.4(4)'!O17</f>
        <v>0.25169692697774537</v>
      </c>
    </row>
    <row r="15" spans="1:6" ht="12.75">
      <c r="A15" s="254">
        <f t="shared" si="0"/>
        <v>1905</v>
      </c>
      <c r="B15" s="255">
        <f>'DetailsTS6.4(1)'!H18</f>
        <v>0.07775588281691424</v>
      </c>
      <c r="C15" s="255">
        <f>'DetailsTS6.4(2)'!I18</f>
        <v>0.28741615314758934</v>
      </c>
      <c r="D15" s="255">
        <f>'DetailsTS6.4(2)'!C18</f>
        <v>0.18773123292677726</v>
      </c>
      <c r="E15" s="255">
        <f>'DetailsTS6.4(3)'!N21</f>
        <v>0.2999347961903644</v>
      </c>
      <c r="F15" s="255">
        <f>'DetailsTS6.4(4)'!O18</f>
        <v>0.27029288161375853</v>
      </c>
    </row>
    <row r="16" spans="1:6" ht="12.75">
      <c r="A16" s="254">
        <f t="shared" si="0"/>
        <v>1906</v>
      </c>
      <c r="B16" s="255">
        <f>'DetailsTS6.4(1)'!H19</f>
        <v>0.07612766412192357</v>
      </c>
      <c r="C16" s="255">
        <f>'DetailsTS6.4(2)'!I19</f>
        <v>0.25100525059722195</v>
      </c>
      <c r="D16" s="255">
        <f>'DetailsTS6.4(2)'!C19</f>
        <v>0.1383036569856076</v>
      </c>
      <c r="E16" s="255">
        <f>'DetailsTS6.4(3)'!N22</f>
        <v>0.26006052780947486</v>
      </c>
      <c r="F16" s="255">
        <f>'DetailsTS6.4(4)'!O19</f>
        <v>0.25382665948542593</v>
      </c>
    </row>
    <row r="17" spans="1:6" ht="12.75">
      <c r="A17" s="254">
        <f t="shared" si="0"/>
        <v>1907</v>
      </c>
      <c r="B17" s="255">
        <f>'DetailsTS6.4(1)'!H20</f>
        <v>0.07707989537285394</v>
      </c>
      <c r="C17" s="255">
        <f>'DetailsTS6.4(2)'!I20</f>
        <v>0.3205217983311063</v>
      </c>
      <c r="D17" s="255">
        <f>'DetailsTS6.4(2)'!C20</f>
        <v>0.22892970324468104</v>
      </c>
      <c r="E17" s="255">
        <f>'DetailsTS6.4(3)'!N23</f>
        <v>0.3381142302404826</v>
      </c>
      <c r="F17" s="255">
        <f>'DetailsTS6.4(4)'!O20</f>
        <v>0.2996925134341069</v>
      </c>
    </row>
    <row r="18" spans="1:6" ht="12.75">
      <c r="A18" s="254">
        <f t="shared" si="0"/>
        <v>1908</v>
      </c>
      <c r="B18" s="255">
        <f>'DetailsTS6.4(1)'!H21</f>
        <v>0.07718210573770806</v>
      </c>
      <c r="C18" s="255">
        <f>'DetailsTS6.4(2)'!I21</f>
        <v>0.2754456862580029</v>
      </c>
      <c r="D18" s="255">
        <f>'DetailsTS6.4(2)'!C21</f>
        <v>0.1723636481270856</v>
      </c>
      <c r="E18" s="255">
        <f>'DetailsTS6.4(3)'!N24</f>
        <v>0.2899310571003384</v>
      </c>
      <c r="F18" s="255">
        <f>'DetailsTS6.4(4)'!O21</f>
        <v>0.27159356629014764</v>
      </c>
    </row>
    <row r="19" spans="1:6" ht="12.75">
      <c r="A19" s="254">
        <f t="shared" si="0"/>
        <v>1909</v>
      </c>
      <c r="B19" s="255">
        <f>'DetailsTS6.4(1)'!H22</f>
        <v>0.07613867897475965</v>
      </c>
      <c r="C19" s="255">
        <f>'DetailsTS6.4(2)'!I22</f>
        <v>0.30028152227831184</v>
      </c>
      <c r="D19" s="255">
        <f>'DetailsTS6.4(2)'!C22</f>
        <v>0.2016297280318068</v>
      </c>
      <c r="E19" s="255">
        <f>'DetailsTS6.4(3)'!N25</f>
        <v>0.3167533763933096</v>
      </c>
      <c r="F19" s="255">
        <f>'DetailsTS6.4(4)'!O22</f>
        <v>0.2864105435846102</v>
      </c>
    </row>
    <row r="20" spans="1:6" ht="12.75">
      <c r="A20" s="254">
        <f t="shared" si="0"/>
        <v>1910</v>
      </c>
      <c r="B20" s="255">
        <f>'DetailsTS6.4(1)'!H23</f>
        <v>0.0750862610444347</v>
      </c>
      <c r="C20" s="255">
        <f>'DetailsTS6.4(2)'!I23</f>
        <v>0.28123090763452085</v>
      </c>
      <c r="D20" s="255">
        <f>'DetailsTS6.4(2)'!C23</f>
        <v>0.17074523961604582</v>
      </c>
      <c r="E20" s="255">
        <f>'DetailsTS6.4(3)'!N26</f>
        <v>0.28892423626189906</v>
      </c>
      <c r="F20" s="255">
        <f>'DetailsTS6.4(4)'!O23</f>
        <v>0.2781041283851301</v>
      </c>
    </row>
    <row r="21" spans="1:6" ht="12.75">
      <c r="A21" s="254">
        <f t="shared" si="0"/>
        <v>1911</v>
      </c>
      <c r="B21" s="255">
        <f>'DetailsTS6.4(1)'!H24</f>
        <v>0.07686470555733932</v>
      </c>
      <c r="C21" s="255">
        <f>'DetailsTS6.4(2)'!I24</f>
        <v>0.3322026330055467</v>
      </c>
      <c r="D21" s="255">
        <f>'DetailsTS6.4(2)'!C24</f>
        <v>0.2408567996034972</v>
      </c>
      <c r="E21" s="255">
        <f>'DetailsTS6.4(3)'!N27</f>
        <v>0.34608047116356</v>
      </c>
      <c r="F21" s="255">
        <f>'DetailsTS6.4(4)'!O24</f>
        <v>0.30698993836617156</v>
      </c>
    </row>
    <row r="22" spans="1:6" ht="12.75">
      <c r="A22" s="254">
        <f t="shared" si="0"/>
        <v>1912</v>
      </c>
      <c r="B22" s="255">
        <f>'DetailsTS6.4(1)'!H25</f>
        <v>0.07691899932641304</v>
      </c>
      <c r="C22" s="255">
        <f>'DetailsTS6.4(2)'!I25</f>
        <v>0.40137031580806587</v>
      </c>
      <c r="D22" s="255">
        <f>'DetailsTS6.4(2)'!C25</f>
        <v>0.3250042279728005</v>
      </c>
      <c r="E22" s="255">
        <f>'DetailsTS6.4(3)'!N28</f>
        <v>0.4192374093120065</v>
      </c>
      <c r="F22" s="255">
        <f>'DetailsTS6.4(4)'!O25</f>
        <v>0.3456203558702505</v>
      </c>
    </row>
    <row r="23" spans="1:6" ht="12.75">
      <c r="A23" s="254">
        <f t="shared" si="0"/>
        <v>1913</v>
      </c>
      <c r="B23" s="255">
        <f>'DetailsTS6.4(1)'!H26</f>
        <v>0.0765193032109506</v>
      </c>
      <c r="C23" s="255">
        <f>'DetailsTS6.4(2)'!I26</f>
        <v>0.39370073984517456</v>
      </c>
      <c r="D23" s="255">
        <f>'DetailsTS6.4(2)'!C26</f>
        <v>0.3069375243754884</v>
      </c>
      <c r="E23" s="255">
        <f>'DetailsTS6.4(3)'!N29</f>
        <v>0.4006868089872707</v>
      </c>
      <c r="F23" s="255">
        <f>'DetailsTS6.4(4)'!O26</f>
        <v>0.3387341602528294</v>
      </c>
    </row>
    <row r="24" spans="1:6" ht="12.75">
      <c r="A24" s="254">
        <f t="shared" si="0"/>
        <v>1914</v>
      </c>
      <c r="B24" s="255">
        <f>'DetailsTS6.4(1)'!H27</f>
        <v>0.08116221977452748</v>
      </c>
      <c r="C24" s="255">
        <f>'DetailsTS6.4(2)'!I27</f>
        <v>0.26010933048267376</v>
      </c>
      <c r="D24" s="255">
        <f>'DetailsTS6.4(2)'!C27</f>
        <v>0.1292890271171955</v>
      </c>
      <c r="E24" s="255">
        <f>'DetailsTS6.4(3)'!N30</f>
        <v>0.24920964766387285</v>
      </c>
      <c r="F24" s="255">
        <f>'DetailsTS6.4(4)'!O27</f>
        <v>0.22418410011693846</v>
      </c>
    </row>
    <row r="25" spans="1:6" ht="12.75">
      <c r="A25" s="254">
        <f t="shared" si="0"/>
        <v>1915</v>
      </c>
      <c r="B25" s="255">
        <f>'DetailsTS6.4(1)'!H28</f>
        <v>0.07236298624488544</v>
      </c>
      <c r="C25" s="255">
        <f>'DetailsTS6.4(2)'!I28</f>
        <v>0.22727708689720924</v>
      </c>
      <c r="D25" s="255">
        <f>'DetailsTS6.4(2)'!C28</f>
        <v>0.08667375616017184</v>
      </c>
      <c r="E25" s="255">
        <f>'DetailsTS6.4(3)'!N31</f>
        <v>0.20283191298747005</v>
      </c>
      <c r="F25" s="255">
        <f>'DetailsTS6.4(4)'!O28</f>
        <v>0.18183917613798511</v>
      </c>
    </row>
    <row r="26" spans="1:6" ht="12.75">
      <c r="A26" s="254">
        <f t="shared" si="0"/>
        <v>1916</v>
      </c>
      <c r="B26" s="255">
        <f>'DetailsTS6.4(1)'!H29</f>
        <v>0.0620876264359466</v>
      </c>
      <c r="C26" s="255">
        <f>'DetailsTS6.4(2)'!I29</f>
        <v>0.359210124218619</v>
      </c>
      <c r="D26" s="255">
        <f>'DetailsTS6.4(2)'!C29</f>
        <v>0.231779779530313</v>
      </c>
      <c r="E26" s="255">
        <f>'DetailsTS6.4(3)'!N32</f>
        <v>0.3098183153033785</v>
      </c>
      <c r="F26" s="255">
        <f>'DetailsTS6.4(4)'!O29</f>
        <v>0.24438688337537787</v>
      </c>
    </row>
    <row r="27" spans="1:6" ht="12.75">
      <c r="A27" s="254">
        <f t="shared" si="0"/>
        <v>1917</v>
      </c>
      <c r="B27" s="255">
        <f>'DetailsTS6.4(1)'!H30</f>
        <v>0.056376563781342516</v>
      </c>
      <c r="C27" s="255">
        <f>'DetailsTS6.4(2)'!I30</f>
        <v>0.3684345542484613</v>
      </c>
      <c r="D27" s="255">
        <f>'DetailsTS6.4(2)'!C30</f>
        <v>0.24567066068898924</v>
      </c>
      <c r="E27" s="255">
        <f>'DetailsTS6.4(3)'!N33</f>
        <v>0.32500879695464047</v>
      </c>
      <c r="F27" s="255">
        <f>'DetailsTS6.4(4)'!O30</f>
        <v>0.247448437520954</v>
      </c>
    </row>
    <row r="28" spans="1:6" ht="12.75">
      <c r="A28" s="254">
        <f t="shared" si="0"/>
        <v>1918</v>
      </c>
      <c r="B28" s="255">
        <f>'DetailsTS6.4(1)'!H31</f>
        <v>0.05226637016549531</v>
      </c>
      <c r="C28" s="255">
        <f>'DetailsTS6.4(2)'!I31</f>
        <v>0.31295689536649235</v>
      </c>
      <c r="D28" s="255">
        <f>'DetailsTS6.4(2)'!C31</f>
        <v>0.18911870730077113</v>
      </c>
      <c r="E28" s="255">
        <f>'DetailsTS6.4(3)'!N34</f>
        <v>0.2669846904814115</v>
      </c>
      <c r="F28" s="255">
        <f>'DetailsTS6.4(4)'!O31</f>
        <v>0.20380595045824434</v>
      </c>
    </row>
    <row r="29" spans="1:6" ht="12.75">
      <c r="A29" s="254">
        <f t="shared" si="0"/>
        <v>1919</v>
      </c>
      <c r="B29" s="255">
        <f>'DetailsTS6.4(1)'!H32</f>
        <v>0.04240467515067319</v>
      </c>
      <c r="C29" s="255">
        <f>'DetailsTS6.4(2)'!I32</f>
        <v>0.3718713611446218</v>
      </c>
      <c r="D29" s="255">
        <f>'DetailsTS6.4(2)'!C32</f>
        <v>0.2562910977020898</v>
      </c>
      <c r="E29" s="255">
        <f>'DetailsTS6.4(3)'!N35</f>
        <v>0.34453866290016705</v>
      </c>
      <c r="F29" s="255">
        <f>'DetailsTS6.4(4)'!O32</f>
        <v>0.2550587109514957</v>
      </c>
    </row>
    <row r="30" spans="1:6" ht="12.75">
      <c r="A30" s="254">
        <f t="shared" si="0"/>
        <v>1920</v>
      </c>
      <c r="B30" s="255">
        <f>'DetailsTS6.4(1)'!H33</f>
        <v>0.029655404235750603</v>
      </c>
      <c r="C30" s="255">
        <f>'DetailsTS6.4(2)'!I33</f>
        <v>0.36995729701860747</v>
      </c>
      <c r="D30" s="255">
        <f>'DetailsTS6.4(2)'!C33</f>
        <v>0.2540331834418854</v>
      </c>
      <c r="E30" s="255">
        <f>'DetailsTS6.4(3)'!N36</f>
        <v>0.3469496044982071</v>
      </c>
      <c r="F30" s="255">
        <f>'DetailsTS6.4(4)'!O33</f>
        <v>0.24694451500259385</v>
      </c>
    </row>
    <row r="31" spans="1:6" ht="12.75">
      <c r="A31" s="254">
        <f t="shared" si="0"/>
        <v>1921</v>
      </c>
      <c r="B31" s="255">
        <f>'DetailsTS6.4(1)'!H34</f>
        <v>0.0352202886852076</v>
      </c>
      <c r="C31" s="255">
        <f>'DetailsTS6.4(2)'!I34</f>
        <v>0.3523581009665319</v>
      </c>
      <c r="D31" s="255">
        <f>'DetailsTS6.4(2)'!C34</f>
        <v>0.24675148935376073</v>
      </c>
      <c r="E31" s="255">
        <f>'DetailsTS6.4(3)'!N37</f>
        <v>0.35402610268957496</v>
      </c>
      <c r="F31" s="255">
        <f>'DetailsTS6.4(4)'!O34</f>
        <v>0.25373138094222975</v>
      </c>
    </row>
    <row r="32" spans="1:6" ht="12.75">
      <c r="A32" s="254">
        <f t="shared" si="0"/>
        <v>1922</v>
      </c>
      <c r="B32" s="255">
        <f>'DetailsTS6.4(1)'!H35</f>
        <v>0.04602797745477191</v>
      </c>
      <c r="C32" s="255">
        <f>'DetailsTS6.4(2)'!I35</f>
        <v>0.3738189743210756</v>
      </c>
      <c r="D32" s="255">
        <f>'DetailsTS6.4(2)'!C35</f>
        <v>0.27520767465110146</v>
      </c>
      <c r="E32" s="255">
        <f>'DetailsTS6.4(3)'!N38</f>
        <v>0.37640555598181874</v>
      </c>
      <c r="F32" s="255">
        <f>'DetailsTS6.4(4)'!O35</f>
        <v>0.2657461057095923</v>
      </c>
    </row>
    <row r="33" spans="1:6" ht="12.75">
      <c r="A33" s="254">
        <f t="shared" si="0"/>
        <v>1923</v>
      </c>
      <c r="B33" s="255">
        <f>'DetailsTS6.4(1)'!H36</f>
        <v>0.042539893271979</v>
      </c>
      <c r="C33" s="255">
        <f>'DetailsTS6.4(2)'!I36</f>
        <v>0.38354892650672084</v>
      </c>
      <c r="D33" s="255">
        <f>'DetailsTS6.4(2)'!C36</f>
        <v>0.29630259690614175</v>
      </c>
      <c r="E33" s="255">
        <f>'DetailsTS6.4(3)'!N39</f>
        <v>0.3982267015130424</v>
      </c>
      <c r="F33" s="255">
        <f>'DetailsTS6.4(4)'!O36</f>
        <v>0.2815996438813133</v>
      </c>
    </row>
    <row r="34" spans="1:6" ht="12.75">
      <c r="A34" s="254">
        <f t="shared" si="0"/>
        <v>1924</v>
      </c>
      <c r="B34" s="255">
        <f>'DetailsTS6.4(1)'!H37</f>
        <v>0.04245881031547125</v>
      </c>
      <c r="C34" s="255">
        <f>'DetailsTS6.4(2)'!I37</f>
        <v>0.38663236937536216</v>
      </c>
      <c r="D34" s="255">
        <f>'DetailsTS6.4(2)'!C37</f>
        <v>0.3010517620219083</v>
      </c>
      <c r="E34" s="255">
        <f>'DetailsTS6.4(3)'!N40</f>
        <v>0.398538122524456</v>
      </c>
      <c r="F34" s="255">
        <f>'DetailsTS6.4(4)'!O37</f>
        <v>0.2840686174787876</v>
      </c>
    </row>
    <row r="35" spans="1:6" ht="12.75">
      <c r="A35" s="254">
        <f t="shared" si="0"/>
        <v>1925</v>
      </c>
      <c r="B35" s="255">
        <f>'DetailsTS6.4(1)'!H38</f>
        <v>0.04290506529770691</v>
      </c>
      <c r="C35" s="255">
        <f>'DetailsTS6.4(2)'!I38</f>
        <v>0.3913295831426728</v>
      </c>
      <c r="D35" s="255">
        <f>'DetailsTS6.4(2)'!C38</f>
        <v>0.31046032774915794</v>
      </c>
      <c r="E35" s="255">
        <f>'DetailsTS6.4(3)'!N41</f>
        <v>0.39508757631232455</v>
      </c>
      <c r="F35" s="255">
        <f>'DetailsTS6.4(4)'!O38</f>
        <v>0.2864681910436767</v>
      </c>
    </row>
    <row r="36" spans="1:6" ht="12.75">
      <c r="A36" s="254">
        <f t="shared" si="0"/>
        <v>1926</v>
      </c>
      <c r="B36" s="255">
        <f>'DetailsTS6.4(1)'!H39</f>
        <v>0.04075286121244052</v>
      </c>
      <c r="C36" s="255">
        <f>'DetailsTS6.4(2)'!I39</f>
        <v>0.4002276949884532</v>
      </c>
      <c r="D36" s="255">
        <f>'DetailsTS6.4(2)'!C39</f>
        <v>0.3133661148782825</v>
      </c>
      <c r="E36" s="255">
        <f>'DetailsTS6.4(3)'!N42</f>
        <v>0.39815898367387187</v>
      </c>
      <c r="F36" s="255">
        <f>'DetailsTS6.4(4)'!O39</f>
        <v>0.2930317418451486</v>
      </c>
    </row>
    <row r="37" spans="1:6" ht="12.75">
      <c r="A37" s="254">
        <f t="shared" si="0"/>
        <v>1927</v>
      </c>
      <c r="B37" s="255">
        <f>'DetailsTS6.4(1)'!H40</f>
        <v>0.044390735327504025</v>
      </c>
      <c r="C37" s="255">
        <f>'DetailsTS6.4(2)'!I40</f>
        <v>0.40926759576989297</v>
      </c>
      <c r="D37" s="255">
        <f>'DetailsTS6.4(2)'!C40</f>
        <v>0.32105426765434625</v>
      </c>
      <c r="E37" s="255">
        <f>'DetailsTS6.4(3)'!N43</f>
        <v>0.4024112387769461</v>
      </c>
      <c r="F37" s="255">
        <f>'DetailsTS6.4(4)'!O40</f>
        <v>0.2922043387652225</v>
      </c>
    </row>
    <row r="38" spans="1:6" ht="12.75">
      <c r="A38" s="254">
        <f t="shared" si="0"/>
        <v>1928</v>
      </c>
      <c r="B38" s="255">
        <f>'DetailsTS6.4(1)'!H41</f>
        <v>0.044994107963738046</v>
      </c>
      <c r="C38" s="255">
        <f>'DetailsTS6.4(2)'!I41</f>
        <v>0.3980693906517582</v>
      </c>
      <c r="D38" s="255">
        <f>'DetailsTS6.4(2)'!C41</f>
        <v>0.3173581558430549</v>
      </c>
      <c r="E38" s="255">
        <f>'DetailsTS6.4(3)'!N44</f>
        <v>0.39287773880549215</v>
      </c>
      <c r="F38" s="255">
        <f>'DetailsTS6.4(4)'!O41</f>
        <v>0.28119010912581227</v>
      </c>
    </row>
    <row r="39" spans="1:6" ht="12.75">
      <c r="A39" s="254">
        <f t="shared" si="0"/>
        <v>1929</v>
      </c>
      <c r="B39" s="255">
        <f>'DetailsTS6.4(1)'!H42</f>
        <v>0.045845395165671245</v>
      </c>
      <c r="C39" s="255">
        <f>'DetailsTS6.4(2)'!I42</f>
        <v>0.387066410608453</v>
      </c>
      <c r="D39" s="255">
        <f>'DetailsTS6.4(2)'!C42</f>
        <v>0.30186451684113413</v>
      </c>
      <c r="E39" s="255">
        <f>'DetailsTS6.4(3)'!N45</f>
        <v>0.38386465360172123</v>
      </c>
      <c r="F39" s="255">
        <f>'DetailsTS6.4(4)'!O42</f>
        <v>0.28312683613241185</v>
      </c>
    </row>
    <row r="40" spans="1:6" ht="12.75">
      <c r="A40" s="254">
        <f t="shared" si="0"/>
        <v>1930</v>
      </c>
      <c r="B40" s="255">
        <f>'DetailsTS6.4(1)'!H43</f>
        <v>0.052154335391689816</v>
      </c>
      <c r="C40" s="255">
        <f>'DetailsTS6.4(2)'!I43</f>
        <v>0.3706119962400767</v>
      </c>
      <c r="D40" s="255">
        <f>'DetailsTS6.4(2)'!C43</f>
        <v>0.2741746623908229</v>
      </c>
      <c r="E40" s="255">
        <f>'DetailsTS6.4(3)'!N46</f>
        <v>0.3541812874970423</v>
      </c>
      <c r="F40" s="255">
        <f>'DetailsTS6.4(4)'!O43</f>
        <v>0.2580671522673586</v>
      </c>
    </row>
    <row r="41" spans="1:6" ht="12.75">
      <c r="A41" s="254">
        <f t="shared" si="0"/>
        <v>1931</v>
      </c>
      <c r="B41" s="255">
        <f>'DetailsTS6.4(1)'!H44</f>
        <v>0.05962071885217115</v>
      </c>
      <c r="C41" s="255">
        <f>'DetailsTS6.4(2)'!I44</f>
        <v>0.35787965903000357</v>
      </c>
      <c r="D41" s="255">
        <f>'DetailsTS6.4(2)'!C44</f>
        <v>0.24797196789652018</v>
      </c>
      <c r="E41" s="255">
        <f>'DetailsTS6.4(3)'!N47</f>
        <v>0.33392942338881526</v>
      </c>
      <c r="F41" s="255">
        <f>'DetailsTS6.4(4)'!O44</f>
        <v>0.2391575075335415</v>
      </c>
    </row>
    <row r="42" spans="1:6" ht="12.75">
      <c r="A42" s="254">
        <f t="shared" si="0"/>
        <v>1932</v>
      </c>
      <c r="B42" s="255">
        <f>'DetailsTS6.4(1)'!H45</f>
        <v>0.06833005104181636</v>
      </c>
      <c r="C42" s="255">
        <f>'DetailsTS6.4(2)'!I45</f>
        <v>0.32148156780402054</v>
      </c>
      <c r="D42" s="255">
        <f>'DetailsTS6.4(2)'!C45</f>
        <v>0.19850004198827384</v>
      </c>
      <c r="E42" s="255">
        <f>'DetailsTS6.4(3)'!N48</f>
        <v>0.2975709457568814</v>
      </c>
      <c r="F42" s="255">
        <f>'DetailsTS6.4(4)'!O45</f>
        <v>0.21489012177423789</v>
      </c>
    </row>
    <row r="43" spans="1:6" ht="12.75">
      <c r="A43" s="254">
        <f t="shared" si="0"/>
        <v>1933</v>
      </c>
      <c r="B43" s="255">
        <f>'DetailsTS6.4(1)'!H46</f>
        <v>0.06770214778893424</v>
      </c>
      <c r="C43" s="255">
        <f>'DetailsTS6.4(2)'!I46</f>
        <v>0.33802019995013266</v>
      </c>
      <c r="D43" s="255">
        <f>'DetailsTS6.4(2)'!C46</f>
        <v>0.22657899859269545</v>
      </c>
      <c r="E43" s="255">
        <f>'DetailsTS6.4(3)'!N49</f>
        <v>0.3218757118165183</v>
      </c>
      <c r="F43" s="255">
        <f>'DetailsTS6.4(4)'!O46</f>
        <v>0.2239829782909512</v>
      </c>
    </row>
    <row r="44" spans="1:6" ht="12.75">
      <c r="A44" s="254">
        <f t="shared" si="0"/>
        <v>1934</v>
      </c>
      <c r="B44" s="255">
        <f>'DetailsTS6.4(1)'!H47</f>
        <v>0.07161408446688307</v>
      </c>
      <c r="C44" s="255">
        <f>'DetailsTS6.4(2)'!I47</f>
        <v>0.3318271730641883</v>
      </c>
      <c r="D44" s="255">
        <f>'DetailsTS6.4(2)'!C47</f>
        <v>0.21314420236839382</v>
      </c>
      <c r="E44" s="255">
        <f>'DetailsTS6.4(3)'!N50</f>
        <v>0.3206590378239047</v>
      </c>
      <c r="F44" s="255">
        <f>'DetailsTS6.4(4)'!O47</f>
        <v>0.23370637870296568</v>
      </c>
    </row>
    <row r="45" spans="1:6" ht="12.75">
      <c r="A45" s="254">
        <f t="shared" si="0"/>
        <v>1935</v>
      </c>
      <c r="B45" s="255">
        <f>'DetailsTS6.4(1)'!H48</f>
        <v>0.06998573717865054</v>
      </c>
      <c r="C45" s="255">
        <f>'DetailsTS6.4(2)'!I48</f>
        <v>0.33686023846228086</v>
      </c>
      <c r="D45" s="255">
        <f>'DetailsTS6.4(2)'!C48</f>
        <v>0.23227288250130848</v>
      </c>
      <c r="E45" s="255">
        <f>'DetailsTS6.4(3)'!N51</f>
        <v>0.34453631755398634</v>
      </c>
      <c r="F45" s="255">
        <f>'DetailsTS6.4(4)'!O48</f>
        <v>0.24708188953206311</v>
      </c>
    </row>
    <row r="46" spans="1:6" ht="12.75">
      <c r="A46" s="254">
        <f t="shared" si="0"/>
        <v>1936</v>
      </c>
      <c r="B46" s="255">
        <f>'DetailsTS6.4(1)'!H49</f>
        <v>0.05823792487182762</v>
      </c>
      <c r="C46" s="255">
        <f>'DetailsTS6.4(2)'!I49</f>
        <v>0.32257768266487635</v>
      </c>
      <c r="D46" s="255">
        <f>'DetailsTS6.4(2)'!C49</f>
        <v>0.22382230047911766</v>
      </c>
      <c r="E46" s="255">
        <f>'DetailsTS6.4(3)'!N52</f>
        <v>0.32705025169577523</v>
      </c>
      <c r="F46" s="255">
        <f>'DetailsTS6.4(4)'!O49</f>
        <v>0.24234982536393707</v>
      </c>
    </row>
    <row r="47" spans="1:6" ht="12.75">
      <c r="A47" s="254">
        <f t="shared" si="0"/>
        <v>1937</v>
      </c>
      <c r="B47" s="255">
        <f>'DetailsTS6.4(1)'!H50</f>
        <v>0.04980499270398542</v>
      </c>
      <c r="C47" s="255">
        <f>'DetailsTS6.4(2)'!I50</f>
        <v>0.3356516991554386</v>
      </c>
      <c r="D47" s="255">
        <f>'DetailsTS6.4(2)'!C50</f>
        <v>0.21849757938258807</v>
      </c>
      <c r="E47" s="255">
        <f>'DetailsTS6.4(3)'!N53</f>
        <v>0.31178417781930773</v>
      </c>
      <c r="F47" s="255">
        <f>'DetailsTS6.4(4)'!O50</f>
        <v>0.2317008909493485</v>
      </c>
    </row>
    <row r="48" spans="1:6" ht="12.75">
      <c r="A48" s="254">
        <f t="shared" si="0"/>
        <v>1938</v>
      </c>
      <c r="B48" s="255">
        <f>'DetailsTS6.4(1)'!H51</f>
        <v>0.0492684681840175</v>
      </c>
      <c r="C48" s="255">
        <f>'DetailsTS6.4(2)'!I51</f>
        <v>0.34859675036927623</v>
      </c>
      <c r="D48" s="255">
        <f>'DetailsTS6.4(2)'!C51</f>
        <v>0.22881706615126576</v>
      </c>
      <c r="E48" s="255">
        <f>'DetailsTS6.4(3)'!N54</f>
        <v>0.3191355421389889</v>
      </c>
      <c r="F48" s="255">
        <f>'DetailsTS6.4(4)'!O51</f>
        <v>0.23881227685957523</v>
      </c>
    </row>
    <row r="49" spans="1:6" ht="12.75">
      <c r="A49" s="254">
        <f t="shared" si="0"/>
        <v>1939</v>
      </c>
      <c r="B49" s="255">
        <f>'DetailsTS6.4(1)'!H52</f>
        <v>0.04579302456379483</v>
      </c>
      <c r="C49" s="255">
        <f>'DetailsTS6.4(2)'!I52</f>
        <v>0.37273391074983964</v>
      </c>
      <c r="D49" s="255">
        <f>'DetailsTS6.4(2)'!C52</f>
        <v>0.27145985978939996</v>
      </c>
      <c r="E49" s="255">
        <f>'DetailsTS6.4(3)'!N55</f>
        <v>0.3209802974395994</v>
      </c>
      <c r="F49" s="255">
        <f>'DetailsTS6.4(4)'!O52</f>
        <v>0.23791341728732313</v>
      </c>
    </row>
    <row r="50" spans="1:6" ht="12.75">
      <c r="A50" s="254">
        <f t="shared" si="0"/>
        <v>1940</v>
      </c>
      <c r="B50" s="255">
        <f>'DetailsTS6.4(1)'!H53</f>
        <v>0.04499668670913139</v>
      </c>
      <c r="C50" s="255">
        <f>'DetailsTS6.4(2)'!I53</f>
        <v>0.3423899892001149</v>
      </c>
      <c r="D50" s="255">
        <f>'DetailsTS6.4(2)'!C53</f>
        <v>0.23599835025598662</v>
      </c>
      <c r="E50" s="255">
        <f>'DetailsTS6.4(3)'!N56</f>
        <v>0.24750292279098934</v>
      </c>
      <c r="F50" s="255">
        <f>'DetailsTS6.4(4)'!O53</f>
        <v>0.1802873366376925</v>
      </c>
    </row>
    <row r="51" spans="1:6" ht="12.75">
      <c r="A51" s="254">
        <f t="shared" si="0"/>
        <v>1941</v>
      </c>
      <c r="B51" s="255">
        <f>'DetailsTS6.4(1)'!H54</f>
        <v>0.04356363849734103</v>
      </c>
      <c r="C51" s="255">
        <f>'DetailsTS6.4(2)'!I54</f>
        <v>0.3115265703303374</v>
      </c>
      <c r="D51" s="255">
        <f>'DetailsTS6.4(2)'!C54</f>
        <v>0.19120228266635472</v>
      </c>
      <c r="E51" s="255">
        <f>'DetailsTS6.4(3)'!N57</f>
        <v>0.20724324521268228</v>
      </c>
      <c r="F51" s="255">
        <f>'DetailsTS6.4(4)'!O54</f>
        <v>0.1540103609412212</v>
      </c>
    </row>
    <row r="52" spans="1:6" ht="12.75">
      <c r="A52" s="254">
        <f t="shared" si="0"/>
        <v>1942</v>
      </c>
      <c r="B52" s="255">
        <f>'DetailsTS6.4(1)'!H55</f>
        <v>0.04166366277197368</v>
      </c>
      <c r="C52" s="255">
        <f>'DetailsTS6.4(2)'!I55</f>
        <v>0.2754301824050839</v>
      </c>
      <c r="D52" s="255">
        <f>'DetailsTS6.4(2)'!C55</f>
        <v>0.15388690622822526</v>
      </c>
      <c r="E52" s="255">
        <f>'DetailsTS6.4(3)'!N58</f>
        <v>0.17332632487909186</v>
      </c>
      <c r="F52" s="255">
        <f>'DetailsTS6.4(4)'!O55</f>
        <v>0.129529134295954</v>
      </c>
    </row>
    <row r="53" spans="1:6" ht="12.75">
      <c r="A53" s="254">
        <f t="shared" si="0"/>
        <v>1943</v>
      </c>
      <c r="B53" s="255">
        <f>'DetailsTS6.4(1)'!H56</f>
        <v>0.04000640669864862</v>
      </c>
      <c r="C53" s="255">
        <f>'DetailsTS6.4(2)'!I56</f>
        <v>0.2292701204489246</v>
      </c>
      <c r="D53" s="255">
        <f>'DetailsTS6.4(2)'!C56</f>
        <v>0.09839943384670335</v>
      </c>
      <c r="E53" s="255">
        <f>'DetailsTS6.4(3)'!N59</f>
        <v>0.12407049212726202</v>
      </c>
      <c r="F53" s="255">
        <f>'DetailsTS6.4(4)'!O56</f>
        <v>0.09606343228431398</v>
      </c>
    </row>
    <row r="54" spans="1:6" ht="12.75">
      <c r="A54" s="254">
        <f t="shared" si="0"/>
        <v>1944</v>
      </c>
      <c r="B54" s="255">
        <f>'DetailsTS6.4(1)'!H57</f>
        <v>0.03811548556979093</v>
      </c>
      <c r="C54" s="255">
        <f>'DetailsTS6.4(2)'!I57</f>
        <v>0.163846596744589</v>
      </c>
      <c r="D54" s="255">
        <f>'DetailsTS6.4(2)'!C57</f>
        <v>0.023242610203276004</v>
      </c>
      <c r="E54" s="255">
        <f>'DetailsTS6.4(3)'!N60</f>
        <v>0.0552658667644733</v>
      </c>
      <c r="F54" s="255">
        <f>'DetailsTS6.4(4)'!O57</f>
        <v>0.04108985206238386</v>
      </c>
    </row>
    <row r="55" spans="1:6" ht="12.75">
      <c r="A55" s="254">
        <f t="shared" si="0"/>
        <v>1945</v>
      </c>
      <c r="B55" s="255">
        <f>'DetailsTS6.4(1)'!H58</f>
        <v>0.02188791330000559</v>
      </c>
      <c r="C55" s="255">
        <f>'DetailsTS6.4(2)'!I58</f>
        <v>0.20131993307052803</v>
      </c>
      <c r="D55" s="255">
        <f>'DetailsTS6.4(2)'!C58</f>
        <v>0.043500792479552644</v>
      </c>
      <c r="E55" s="255">
        <f>'DetailsTS6.4(3)'!N61</f>
        <v>0.046262619675212294</v>
      </c>
      <c r="F55" s="255">
        <f>'DetailsTS6.4(4)'!O58</f>
        <v>0.024947747061325742</v>
      </c>
    </row>
    <row r="56" spans="1:6" ht="12.75">
      <c r="A56" s="254">
        <f t="shared" si="0"/>
        <v>1946</v>
      </c>
      <c r="B56" s="255">
        <f>'DetailsTS6.4(1)'!H59</f>
        <v>0.020036995057956006</v>
      </c>
      <c r="C56" s="255">
        <f>'DetailsTS6.4(2)'!I59</f>
        <v>0.2577677676167916</v>
      </c>
      <c r="D56" s="255">
        <f>'DetailsTS6.4(2)'!C59</f>
        <v>0.139441773611414</v>
      </c>
      <c r="E56" s="255">
        <f>'DetailsTS6.4(3)'!N62</f>
        <v>0.14073368887535512</v>
      </c>
      <c r="F56" s="255">
        <f>'DetailsTS6.4(4)'!O59</f>
        <v>0.08559262848244291</v>
      </c>
    </row>
    <row r="57" spans="1:6" ht="12.75">
      <c r="A57" s="254">
        <f t="shared" si="0"/>
        <v>1947</v>
      </c>
      <c r="B57" s="255">
        <f>'DetailsTS6.4(1)'!H60</f>
        <v>0.018431348417631763</v>
      </c>
      <c r="C57" s="255">
        <f>'DetailsTS6.4(2)'!I60</f>
        <v>0.22957411030292696</v>
      </c>
      <c r="D57" s="255">
        <f>'DetailsTS6.4(2)'!C60</f>
        <v>0.11450295094817435</v>
      </c>
      <c r="E57" s="255">
        <f>'DetailsTS6.4(3)'!N63</f>
        <v>0.11737090960800588</v>
      </c>
      <c r="F57" s="255">
        <f>'DetailsTS6.4(4)'!O60</f>
        <v>0.07426717635619769</v>
      </c>
    </row>
    <row r="58" spans="1:6" ht="12.75">
      <c r="A58" s="254">
        <f t="shared" si="0"/>
        <v>1948</v>
      </c>
      <c r="B58" s="255">
        <f>'DetailsTS6.4(1)'!H61</f>
        <v>0.016866401311603628</v>
      </c>
      <c r="C58" s="255">
        <f>'DetailsTS6.4(2)'!I61</f>
        <v>0.2668568615714777</v>
      </c>
      <c r="D58" s="255">
        <f>'DetailsTS6.4(2)'!C61</f>
        <v>0.15779994817323015</v>
      </c>
      <c r="E58" s="255">
        <f>'DetailsTS6.4(3)'!N64</f>
        <v>0.1529259651938095</v>
      </c>
      <c r="F58" s="255">
        <f>'DetailsTS6.4(4)'!O61</f>
        <v>0.09124134741453012</v>
      </c>
    </row>
    <row r="59" spans="1:6" ht="12.75">
      <c r="A59" s="254">
        <v>1949</v>
      </c>
      <c r="B59" s="255">
        <f>'DetailsTS6.4(1)'!H62</f>
        <v>0.029616709605576698</v>
      </c>
      <c r="C59" s="255">
        <f>'DetailsTS6.4(2)'!I62</f>
        <v>0.2994430881448807</v>
      </c>
      <c r="D59" s="255">
        <f>'DetailsTS6.4(2)'!C62</f>
        <v>0.2207418626669951</v>
      </c>
      <c r="E59" s="255">
        <f>'DetailsTS6.4(3)'!N65</f>
        <v>0.2296172393260011</v>
      </c>
      <c r="F59" s="255">
        <f>'DetailsTS6.4(4)'!O62</f>
        <v>0.1733890823805539</v>
      </c>
    </row>
    <row r="60" spans="1:6" ht="12.75">
      <c r="A60" s="254">
        <f aca="true" t="shared" si="1" ref="A60:A80">A59+1</f>
        <v>1950</v>
      </c>
      <c r="B60" s="255">
        <f>'DetailsTS6.4(1)'!H63</f>
        <v>0.03079877576683161</v>
      </c>
      <c r="C60" s="255">
        <f>'DetailsTS6.4(2)'!I63</f>
        <v>0.3369328476729148</v>
      </c>
      <c r="D60" s="255">
        <f>'DetailsTS6.4(2)'!C63</f>
        <v>0.26687873202923323</v>
      </c>
      <c r="E60" s="255">
        <f>'DetailsTS6.4(3)'!N66</f>
        <v>0.2668726827528404</v>
      </c>
      <c r="F60" s="255">
        <f>'DetailsTS6.4(4)'!O63</f>
        <v>0.19203133556254834</v>
      </c>
    </row>
    <row r="61" spans="1:6" ht="12.75">
      <c r="A61" s="254">
        <f t="shared" si="1"/>
        <v>1951</v>
      </c>
      <c r="B61" s="255">
        <f>'DetailsTS6.4(1)'!H64</f>
        <v>0.028064891463682896</v>
      </c>
      <c r="C61" s="255">
        <f>'DetailsTS6.4(2)'!I64</f>
        <v>0.33067102372256396</v>
      </c>
      <c r="D61" s="255">
        <f>'DetailsTS6.4(2)'!C64</f>
        <v>0.24842592298123908</v>
      </c>
      <c r="E61" s="255">
        <f>'DetailsTS6.4(3)'!N67</f>
        <v>0.24604866013227494</v>
      </c>
      <c r="F61" s="255">
        <f>'DetailsTS6.4(4)'!O64</f>
        <v>0.18007763820239353</v>
      </c>
    </row>
    <row r="62" spans="1:6" ht="12.75">
      <c r="A62" s="254">
        <f t="shared" si="1"/>
        <v>1952</v>
      </c>
      <c r="B62" s="255">
        <f>'DetailsTS6.4(1)'!H65</f>
        <v>0.02878222644415529</v>
      </c>
      <c r="C62" s="255">
        <f>'DetailsTS6.4(2)'!I65</f>
        <v>0.30248389900583944</v>
      </c>
      <c r="D62" s="255">
        <f>'DetailsTS6.4(2)'!C65</f>
        <v>0.2080594082482655</v>
      </c>
      <c r="E62" s="255">
        <f>'DetailsTS6.4(3)'!N68</f>
        <v>0.2124101193809367</v>
      </c>
      <c r="F62" s="255">
        <f>'DetailsTS6.4(4)'!O65</f>
        <v>0.16496208728739617</v>
      </c>
    </row>
    <row r="63" spans="1:6" ht="12.75">
      <c r="A63" s="254">
        <f t="shared" si="1"/>
        <v>1953</v>
      </c>
      <c r="B63" s="255">
        <f>'DetailsTS6.4(1)'!H66</f>
        <v>0.029648192431415865</v>
      </c>
      <c r="C63" s="255">
        <f>'DetailsTS6.4(2)'!I66</f>
        <v>0.31267100337631626</v>
      </c>
      <c r="D63" s="255">
        <f>'DetailsTS6.4(2)'!C66</f>
        <v>0.22879414937352044</v>
      </c>
      <c r="E63" s="255">
        <f>'DetailsTS6.4(3)'!N69</f>
        <v>0.22834880867811555</v>
      </c>
      <c r="F63" s="255">
        <f>'DetailsTS6.4(4)'!O66</f>
        <v>0.17676558395681743</v>
      </c>
    </row>
    <row r="64" spans="1:6" ht="12.75">
      <c r="A64" s="254">
        <f t="shared" si="1"/>
        <v>1954</v>
      </c>
      <c r="B64" s="255">
        <f>'DetailsTS6.4(1)'!H67</f>
        <v>0.03364691210378166</v>
      </c>
      <c r="C64" s="255">
        <f>'DetailsTS6.4(2)'!I67</f>
        <v>0.30073144099360294</v>
      </c>
      <c r="D64" s="255">
        <f>'DetailsTS6.4(2)'!C67</f>
        <v>0.22118070068895634</v>
      </c>
      <c r="E64" s="255">
        <f>'DetailsTS6.4(3)'!N70</f>
        <v>0.22543629190193265</v>
      </c>
      <c r="F64" s="255">
        <f>'DetailsTS6.4(4)'!O67</f>
        <v>0.1759605153225321</v>
      </c>
    </row>
    <row r="65" spans="1:6" ht="12.75">
      <c r="A65" s="254">
        <f t="shared" si="1"/>
        <v>1955</v>
      </c>
      <c r="B65" s="255">
        <f>'DetailsTS6.4(1)'!H68</f>
        <v>0.03333392150457398</v>
      </c>
      <c r="C65" s="255">
        <f>'DetailsTS6.4(2)'!I68</f>
        <v>0.303104152753542</v>
      </c>
      <c r="D65" s="255">
        <f>'DetailsTS6.4(2)'!C68</f>
        <v>0.22753836330699048</v>
      </c>
      <c r="E65" s="255">
        <f>'DetailsTS6.4(3)'!N71</f>
        <v>0.23124071013660433</v>
      </c>
      <c r="F65" s="255">
        <f>'DetailsTS6.4(4)'!O68</f>
        <v>0.17451305469554879</v>
      </c>
    </row>
    <row r="66" spans="1:6" ht="12.75">
      <c r="A66" s="254">
        <f t="shared" si="1"/>
        <v>1956</v>
      </c>
      <c r="B66" s="255">
        <f>'DetailsTS6.4(1)'!H69</f>
        <v>0.03499462394422185</v>
      </c>
      <c r="C66" s="255">
        <f>'DetailsTS6.4(2)'!I69</f>
        <v>0.29692583991527477</v>
      </c>
      <c r="D66" s="255">
        <f>'DetailsTS6.4(2)'!C69</f>
        <v>0.2171647821457474</v>
      </c>
      <c r="E66" s="255">
        <f>'DetailsTS6.4(3)'!N72</f>
        <v>0.22453599334606072</v>
      </c>
      <c r="F66" s="255">
        <f>'DetailsTS6.4(4)'!O69</f>
        <v>0.16940623498621343</v>
      </c>
    </row>
    <row r="67" spans="1:6" ht="12.75">
      <c r="A67" s="254">
        <f t="shared" si="1"/>
        <v>1957</v>
      </c>
      <c r="B67" s="255">
        <f>'DetailsTS6.4(1)'!H70</f>
        <v>0.034849356786623015</v>
      </c>
      <c r="C67" s="255">
        <f>'DetailsTS6.4(2)'!I70</f>
        <v>0.3043425781219846</v>
      </c>
      <c r="D67" s="255">
        <f>'DetailsTS6.4(2)'!C70</f>
        <v>0.22617304181165912</v>
      </c>
      <c r="E67" s="255">
        <f>'DetailsTS6.4(3)'!N73</f>
        <v>0.23401668735567302</v>
      </c>
      <c r="F67" s="255">
        <f>'DetailsTS6.4(4)'!O70</f>
        <v>0.1727227964066931</v>
      </c>
    </row>
    <row r="68" spans="1:6" ht="12.75">
      <c r="A68" s="254">
        <f t="shared" si="1"/>
        <v>1958</v>
      </c>
      <c r="B68" s="255">
        <f>'DetailsTS6.4(1)'!H71</f>
        <v>0.03387432319658585</v>
      </c>
      <c r="C68" s="255">
        <f>'DetailsTS6.4(2)'!I71</f>
        <v>0.3111792801215167</v>
      </c>
      <c r="D68" s="255">
        <f>'DetailsTS6.4(2)'!C71</f>
        <v>0.22821320429879813</v>
      </c>
      <c r="E68" s="255">
        <f>'DetailsTS6.4(3)'!N74</f>
        <v>0.2340460620222503</v>
      </c>
      <c r="F68" s="255">
        <f>'DetailsTS6.4(4)'!O71</f>
        <v>0.1712984264630465</v>
      </c>
    </row>
    <row r="69" spans="1:6" ht="12.75">
      <c r="A69" s="254">
        <f t="shared" si="1"/>
        <v>1959</v>
      </c>
      <c r="B69" s="255">
        <f>'DetailsTS6.4(1)'!H72</f>
        <v>0.03460597618152007</v>
      </c>
      <c r="C69" s="255">
        <f>'DetailsTS6.4(2)'!I72</f>
        <v>0.3153782617397198</v>
      </c>
      <c r="D69" s="255">
        <f>'DetailsTS6.4(2)'!C72</f>
        <v>0.22866032748857862</v>
      </c>
      <c r="E69" s="255">
        <f>'DetailsTS6.4(3)'!N75</f>
        <v>0.23147230024679627</v>
      </c>
      <c r="F69" s="255">
        <f>'DetailsTS6.4(4)'!O72</f>
        <v>0.1674637864307005</v>
      </c>
    </row>
    <row r="70" spans="1:6" ht="12.75">
      <c r="A70" s="254">
        <f t="shared" si="1"/>
        <v>1960</v>
      </c>
      <c r="B70" s="255">
        <f>'DetailsTS6.4(1)'!H73</f>
        <v>0.03585281980023757</v>
      </c>
      <c r="C70" s="255">
        <f>'DetailsTS6.4(2)'!I73</f>
        <v>0.3262734888990626</v>
      </c>
      <c r="D70" s="255">
        <f>'DetailsTS6.4(2)'!C73</f>
        <v>0.24460447547151629</v>
      </c>
      <c r="E70" s="255">
        <f>'DetailsTS6.4(3)'!N76</f>
        <v>0.2467680892380791</v>
      </c>
      <c r="F70" s="255">
        <f>'DetailsTS6.4(4)'!O73</f>
        <v>0.17476951011099143</v>
      </c>
    </row>
    <row r="71" spans="1:6" ht="12.75">
      <c r="A71" s="254">
        <f t="shared" si="1"/>
        <v>1961</v>
      </c>
      <c r="B71" s="255">
        <f>'DetailsTS6.4(1)'!H74</f>
        <v>0.03853598145653526</v>
      </c>
      <c r="C71" s="255">
        <f>'DetailsTS6.4(2)'!I74</f>
        <v>0.31502577059928133</v>
      </c>
      <c r="D71" s="255">
        <f>'DetailsTS6.4(2)'!C74</f>
        <v>0.23182032762752044</v>
      </c>
      <c r="E71" s="255">
        <f>'DetailsTS6.4(3)'!N77</f>
        <v>0.2351954214867444</v>
      </c>
      <c r="F71" s="255">
        <f>'DetailsTS6.4(4)'!O74</f>
        <v>0.17054236933191105</v>
      </c>
    </row>
    <row r="72" spans="1:6" ht="12.75">
      <c r="A72" s="254">
        <f t="shared" si="1"/>
        <v>1962</v>
      </c>
      <c r="B72" s="255">
        <f>'DetailsTS6.4(1)'!H75</f>
        <v>0.040044069152257514</v>
      </c>
      <c r="C72" s="255">
        <f>'DetailsTS6.4(2)'!I75</f>
        <v>0.2959765003059687</v>
      </c>
      <c r="D72" s="255">
        <f>'DetailsTS6.4(2)'!C75</f>
        <v>0.2110658888112149</v>
      </c>
      <c r="E72" s="255">
        <f>'DetailsTS6.4(3)'!N78</f>
        <v>0.2202716301383993</v>
      </c>
      <c r="F72" s="255">
        <f>'DetailsTS6.4(4)'!O75</f>
        <v>0.16926020801635572</v>
      </c>
    </row>
    <row r="73" spans="1:6" ht="12.75">
      <c r="A73" s="254">
        <f t="shared" si="1"/>
        <v>1963</v>
      </c>
      <c r="B73" s="255">
        <f>'DetailsTS6.4(1)'!H76</f>
        <v>0.041938678276363786</v>
      </c>
      <c r="C73" s="255">
        <f>'DetailsTS6.4(2)'!I76</f>
        <v>0.28761522363102876</v>
      </c>
      <c r="D73" s="255">
        <f>'DetailsTS6.4(2)'!C76</f>
        <v>0.20241550548843432</v>
      </c>
      <c r="E73" s="255">
        <f>'DetailsTS6.4(3)'!N79</f>
        <v>0.2120038216475614</v>
      </c>
      <c r="F73" s="255">
        <f>'DetailsTS6.4(4)'!O76</f>
        <v>0.16182575507871091</v>
      </c>
    </row>
    <row r="74" spans="1:6" ht="12.75">
      <c r="A74" s="254">
        <f t="shared" si="1"/>
        <v>1964</v>
      </c>
      <c r="B74" s="255">
        <f>'DetailsTS6.4(1)'!H77</f>
        <v>0.04233536644527569</v>
      </c>
      <c r="C74" s="255">
        <f>'DetailsTS6.4(2)'!I77</f>
        <v>0.29201344369743243</v>
      </c>
      <c r="D74" s="255">
        <f>'DetailsTS6.4(2)'!C77</f>
        <v>0.20829037124944658</v>
      </c>
      <c r="E74" s="255">
        <f>'DetailsTS6.4(3)'!N80</f>
        <v>0.21716546470695441</v>
      </c>
      <c r="F74" s="255">
        <f>'DetailsTS6.4(4)'!O77</f>
        <v>0.1597457035717055</v>
      </c>
    </row>
    <row r="75" spans="1:6" ht="12.75">
      <c r="A75" s="254">
        <f t="shared" si="1"/>
        <v>1965</v>
      </c>
      <c r="B75" s="255">
        <f>'DetailsTS6.4(1)'!H78</f>
        <v>0.04518806457181797</v>
      </c>
      <c r="C75" s="255">
        <f>'DetailsTS6.4(2)'!I78</f>
        <v>0.2966737184768667</v>
      </c>
      <c r="D75" s="255">
        <f>'DetailsTS6.4(2)'!C78</f>
        <v>0.21383484724093896</v>
      </c>
      <c r="E75" s="255">
        <f>'DetailsTS6.4(3)'!N81</f>
        <v>0.22390895657335974</v>
      </c>
      <c r="F75" s="255">
        <f>'DetailsTS6.4(4)'!O78</f>
        <v>0.16252975137359105</v>
      </c>
    </row>
    <row r="76" spans="1:6" ht="12.75">
      <c r="A76" s="254">
        <f t="shared" si="1"/>
        <v>1966</v>
      </c>
      <c r="B76" s="255">
        <f>'DetailsTS6.4(1)'!H79</f>
        <v>0.047555236347758705</v>
      </c>
      <c r="C76" s="255">
        <f>'DetailsTS6.4(2)'!I79</f>
        <v>0.29965476978217076</v>
      </c>
      <c r="D76" s="255">
        <f>'DetailsTS6.4(2)'!C79</f>
        <v>0.2166546072109179</v>
      </c>
      <c r="E76" s="255">
        <f>'DetailsTS6.4(3)'!N82</f>
        <v>0.22738497290575985</v>
      </c>
      <c r="F76" s="255">
        <f>'DetailsTS6.4(4)'!O79</f>
        <v>0.1643439800672121</v>
      </c>
    </row>
    <row r="77" spans="1:6" ht="12.75">
      <c r="A77" s="254">
        <f t="shared" si="1"/>
        <v>1967</v>
      </c>
      <c r="B77" s="255">
        <f>'DetailsTS6.4(1)'!H80</f>
        <v>0.05040887824618348</v>
      </c>
      <c r="C77" s="255">
        <f>'DetailsTS6.4(2)'!I80</f>
        <v>0.30204385192930194</v>
      </c>
      <c r="D77" s="255">
        <f>'DetailsTS6.4(2)'!C80</f>
        <v>0.21888772716003588</v>
      </c>
      <c r="E77" s="255">
        <f>'DetailsTS6.4(3)'!N83</f>
        <v>0.23380075657968752</v>
      </c>
      <c r="F77" s="255">
        <f>'DetailsTS6.4(4)'!O80</f>
        <v>0.1695656681030816</v>
      </c>
    </row>
    <row r="78" spans="1:6" ht="12.75">
      <c r="A78" s="254">
        <f t="shared" si="1"/>
        <v>1968</v>
      </c>
      <c r="B78" s="255">
        <f>'DetailsTS6.4(1)'!H81</f>
        <v>0.051965025574389284</v>
      </c>
      <c r="C78" s="255">
        <f>'DetailsTS6.4(2)'!I81</f>
        <v>0.2961083418346525</v>
      </c>
      <c r="D78" s="255">
        <f>'DetailsTS6.4(2)'!C81</f>
        <v>0.21412311135403161</v>
      </c>
      <c r="E78" s="255">
        <f>'DetailsTS6.4(3)'!N84</f>
        <v>0.23022842980607092</v>
      </c>
      <c r="F78" s="255">
        <f>'DetailsTS6.4(4)'!O81</f>
        <v>0.169767747214036</v>
      </c>
    </row>
    <row r="79" spans="1:6" ht="12.75">
      <c r="A79" s="254">
        <f t="shared" si="1"/>
        <v>1969</v>
      </c>
      <c r="B79" s="255">
        <f>'DetailsTS6.4(1)'!H82</f>
        <v>0.052093429342091525</v>
      </c>
      <c r="C79" s="255">
        <f>'DetailsTS6.4(2)'!I82</f>
        <v>0.31462154850094853</v>
      </c>
      <c r="D79" s="255">
        <f>'DetailsTS6.4(2)'!C82</f>
        <v>0.23632469439866768</v>
      </c>
      <c r="E79" s="255">
        <f>'DetailsTS6.4(3)'!N85</f>
        <v>0.24560038779620186</v>
      </c>
      <c r="F79" s="255">
        <f>'DetailsTS6.4(4)'!O82</f>
        <v>0.1749387770794302</v>
      </c>
    </row>
    <row r="80" spans="1:6" ht="12.75">
      <c r="A80" s="254">
        <f t="shared" si="1"/>
        <v>1970</v>
      </c>
      <c r="B80" s="255">
        <f>'DetailsTS6.4(1)'!H83</f>
        <v>0.051969874318162204</v>
      </c>
      <c r="C80" s="255">
        <f>'DetailsTS6.4(2)'!I83</f>
        <v>0.31527341356405797</v>
      </c>
      <c r="D80" s="255">
        <f>'DetailsTS6.4(2)'!C83</f>
        <v>0.23446375112366377</v>
      </c>
      <c r="E80" s="255">
        <f>'DetailsTS6.4(3)'!N86</f>
        <v>0.24040226397822295</v>
      </c>
      <c r="F80" s="255">
        <f>'DetailsTS6.4(4)'!O83</f>
        <v>0.1755637122155622</v>
      </c>
    </row>
    <row r="81" spans="1:6" ht="12.75">
      <c r="A81" s="254">
        <v>1971</v>
      </c>
      <c r="B81" s="255">
        <f>'DetailsTS6.4(1)'!H84</f>
        <v>0.04989827386938631</v>
      </c>
      <c r="C81" s="255">
        <f>'DetailsTS6.4(2)'!I84</f>
        <v>0.31886578568216206</v>
      </c>
      <c r="D81" s="255">
        <f>'DetailsTS6.4(2)'!C84</f>
        <v>0.23720918260818805</v>
      </c>
      <c r="E81" s="255">
        <f>'DetailsTS6.4(3)'!N87</f>
        <v>0.23810792278896747</v>
      </c>
      <c r="F81" s="255">
        <f>'DetailsTS6.4(4)'!O84</f>
        <v>0.17432910116339762</v>
      </c>
    </row>
    <row r="82" spans="1:6" ht="12.75">
      <c r="A82" s="254">
        <v>1972</v>
      </c>
      <c r="B82" s="255">
        <f>'DetailsTS6.4(1)'!H85</f>
        <v>0.04975196266892119</v>
      </c>
      <c r="C82" s="255">
        <f>'DetailsTS6.4(2)'!I85</f>
        <v>0.3128245223012402</v>
      </c>
      <c r="D82" s="255">
        <f>'DetailsTS6.4(2)'!C85</f>
        <v>0.2298408845416486</v>
      </c>
      <c r="E82" s="255">
        <f>'DetailsTS6.4(3)'!N88</f>
        <v>0.23084715973260933</v>
      </c>
      <c r="F82" s="255">
        <f>'DetailsTS6.4(4)'!O85</f>
        <v>0.1726323228144509</v>
      </c>
    </row>
    <row r="83" spans="1:6" ht="12.75">
      <c r="A83" s="254">
        <v>1973</v>
      </c>
      <c r="B83" s="255">
        <f>'DetailsTS6.4(1)'!H86</f>
        <v>0.04914438160139019</v>
      </c>
      <c r="C83" s="255">
        <f>'DetailsTS6.4(2)'!I86</f>
        <v>0.3215988344497867</v>
      </c>
      <c r="D83" s="255">
        <f>'DetailsTS6.4(2)'!C86</f>
        <v>0.2415322990902283</v>
      </c>
      <c r="E83" s="255">
        <f>'DetailsTS6.4(3)'!N89</f>
        <v>0.239516411166656</v>
      </c>
      <c r="F83" s="255">
        <f>'DetailsTS6.4(4)'!O86</f>
        <v>0.17109712107428424</v>
      </c>
    </row>
    <row r="84" spans="1:6" ht="12.75">
      <c r="A84" s="254">
        <v>1974</v>
      </c>
      <c r="B84" s="255">
        <f>'DetailsTS6.4(1)'!H87</f>
        <v>0.05091337873642826</v>
      </c>
      <c r="C84" s="255">
        <f>'DetailsTS6.4(2)'!I87</f>
        <v>0.31672999052734885</v>
      </c>
      <c r="D84" s="255">
        <f>'DetailsTS6.4(2)'!C87</f>
        <v>0.23107022570599994</v>
      </c>
      <c r="E84" s="255">
        <f>'DetailsTS6.4(3)'!N90</f>
        <v>0.2318173665255233</v>
      </c>
      <c r="F84" s="255">
        <f>'DetailsTS6.4(4)'!O87</f>
        <v>0.1820845563862043</v>
      </c>
    </row>
    <row r="85" spans="1:6" ht="12.75">
      <c r="A85" s="254">
        <v>1975</v>
      </c>
      <c r="B85" s="255">
        <f>'DetailsTS6.4(1)'!H88</f>
        <v>0.04805459404631991</v>
      </c>
      <c r="C85" s="255">
        <f>'DetailsTS6.4(2)'!I88</f>
        <v>0.2813052164408259</v>
      </c>
      <c r="D85" s="255">
        <f>'DetailsTS6.4(2)'!C88</f>
        <v>0.18047420285170562</v>
      </c>
      <c r="E85" s="255">
        <f>'DetailsTS6.4(3)'!N91</f>
        <v>0.1888295270191679</v>
      </c>
      <c r="F85" s="255">
        <f>'DetailsTS6.4(4)'!O88</f>
        <v>0.16259672984218043</v>
      </c>
    </row>
    <row r="86" spans="1:6" ht="12.75">
      <c r="A86" s="254">
        <v>1976</v>
      </c>
      <c r="B86" s="255">
        <f>'DetailsTS6.4(1)'!H89</f>
        <v>0.0472978756997084</v>
      </c>
      <c r="C86" s="255">
        <f>'DetailsTS6.4(2)'!I89</f>
        <v>0.27753626937429726</v>
      </c>
      <c r="D86" s="255">
        <f>'DetailsTS6.4(2)'!C89</f>
        <v>0.17218016318986973</v>
      </c>
      <c r="E86" s="255">
        <f>'DetailsTS6.4(3)'!N92</f>
        <v>0.18362726075665056</v>
      </c>
      <c r="F86" s="255">
        <f>'DetailsTS6.4(4)'!O89</f>
        <v>0.1590420466069727</v>
      </c>
    </row>
    <row r="87" spans="1:6" ht="12.75">
      <c r="A87" s="254">
        <v>1977</v>
      </c>
      <c r="B87" s="255">
        <f>'DetailsTS6.4(1)'!H90</f>
        <v>0.048711509909870644</v>
      </c>
      <c r="C87" s="255">
        <f>'DetailsTS6.4(2)'!I90</f>
        <v>0.27986890763662514</v>
      </c>
      <c r="D87" s="255">
        <f>'DetailsTS6.4(2)'!C90</f>
        <v>0.17414992560394557</v>
      </c>
      <c r="E87" s="255">
        <f>'DetailsTS6.4(3)'!N93</f>
        <v>0.18653726489653855</v>
      </c>
      <c r="F87" s="255">
        <f>'DetailsTS6.4(4)'!O90</f>
        <v>0.15632228209078539</v>
      </c>
    </row>
    <row r="88" spans="1:6" ht="12.75">
      <c r="A88" s="254">
        <v>1978</v>
      </c>
      <c r="B88" s="255">
        <f>'DetailsTS6.4(1)'!H91</f>
        <v>0.05028848196927868</v>
      </c>
      <c r="C88" s="255">
        <f>'DetailsTS6.4(2)'!I91</f>
        <v>0.2665822299812006</v>
      </c>
      <c r="D88" s="255">
        <f>'DetailsTS6.4(2)'!C91</f>
        <v>0.15571349949512758</v>
      </c>
      <c r="E88" s="255">
        <f>'DetailsTS6.4(3)'!N94</f>
        <v>0.1716731462772514</v>
      </c>
      <c r="F88" s="255">
        <f>'DetailsTS6.4(4)'!O91</f>
        <v>0.14954557003202593</v>
      </c>
    </row>
    <row r="89" spans="1:6" ht="12.75" customHeight="1">
      <c r="A89" s="254">
        <v>1979</v>
      </c>
      <c r="B89" s="255">
        <f>'DetailsTS6.4(1)'!H92</f>
        <v>0.05173082121879722</v>
      </c>
      <c r="C89" s="255">
        <f>'DetailsTS6.4(2)'!I92</f>
        <v>0.2639432859768114</v>
      </c>
      <c r="D89" s="255">
        <f>'DetailsTS6.4(2)'!C92</f>
        <v>0.15128786002602237</v>
      </c>
      <c r="E89" s="255">
        <f>'DetailsTS6.4(3)'!N95</f>
        <v>0.17434372060995182</v>
      </c>
      <c r="F89" s="255">
        <f>'DetailsTS6.4(4)'!O92</f>
        <v>0.15502419039310986</v>
      </c>
    </row>
    <row r="90" spans="1:6" ht="12.75">
      <c r="A90" s="254">
        <v>1980</v>
      </c>
      <c r="B90" s="255">
        <f>'DetailsTS6.4(1)'!H93</f>
        <v>0.050225396044232457</v>
      </c>
      <c r="C90" s="255">
        <f>'DetailsTS6.4(2)'!I93</f>
        <v>0.25582232963944357</v>
      </c>
      <c r="D90" s="255">
        <f>'DetailsTS6.4(2)'!C93</f>
        <v>0.13562862150024718</v>
      </c>
      <c r="E90" s="255">
        <f>'DetailsTS6.4(3)'!N96</f>
        <v>0.16354156452500204</v>
      </c>
      <c r="F90" s="255">
        <f>'DetailsTS6.4(4)'!O93</f>
        <v>0.15223821977122404</v>
      </c>
    </row>
    <row r="91" spans="1:6" ht="12.75">
      <c r="A91" s="254">
        <v>1981</v>
      </c>
      <c r="B91" s="255">
        <f>'DetailsTS6.4(1)'!H94</f>
        <v>0.05399850563566461</v>
      </c>
      <c r="C91" s="255">
        <f>'DetailsTS6.4(2)'!I94</f>
        <v>0.2501653459172505</v>
      </c>
      <c r="D91" s="255">
        <f>'DetailsTS6.4(2)'!C94</f>
        <v>0.12430307785595421</v>
      </c>
      <c r="E91" s="255">
        <f>'DetailsTS6.4(3)'!N97</f>
        <v>0.16306074020375358</v>
      </c>
      <c r="F91" s="255">
        <f>'DetailsTS6.4(4)'!O94</f>
        <v>0.16538406547997733</v>
      </c>
    </row>
    <row r="92" spans="1:7" ht="12.75">
      <c r="A92" s="254">
        <v>1982</v>
      </c>
      <c r="B92" s="255">
        <f>'DetailsTS6.4(1)'!H95</f>
        <v>0.053647115787198586</v>
      </c>
      <c r="C92" s="255">
        <f>'DetailsTS6.4(2)'!I95</f>
        <v>0.24774845554191224</v>
      </c>
      <c r="D92" s="255">
        <f>'DetailsTS6.4(2)'!C95</f>
        <v>0.11749001989864888</v>
      </c>
      <c r="E92" s="255">
        <f>'DetailsTS6.4(3)'!N98</f>
        <v>0.15147009990429935</v>
      </c>
      <c r="F92" s="255">
        <f>'DetailsTS6.4(4)'!O95</f>
        <v>0.1610947331667326</v>
      </c>
      <c r="G92" s="64"/>
    </row>
    <row r="93" spans="1:7" ht="12.75">
      <c r="A93" s="254">
        <v>1983</v>
      </c>
      <c r="B93" s="255">
        <f>'DetailsTS6.4(1)'!H96</f>
        <v>0.05631098111597961</v>
      </c>
      <c r="C93" s="255">
        <f>'DetailsTS6.4(2)'!I96</f>
        <v>0.2569262061915108</v>
      </c>
      <c r="D93" s="255">
        <f>'DetailsTS6.4(2)'!C96</f>
        <v>0.12745772250605214</v>
      </c>
      <c r="E93" s="255">
        <f>'DetailsTS6.4(3)'!N99</f>
        <v>0.15869325961682332</v>
      </c>
      <c r="F93" s="255">
        <f>'DetailsTS6.4(4)'!O96</f>
        <v>0.1665714703283894</v>
      </c>
      <c r="G93" s="64"/>
    </row>
    <row r="94" spans="1:7" ht="12.75">
      <c r="A94" s="254">
        <v>1984</v>
      </c>
      <c r="B94" s="255">
        <f>'DetailsTS6.4(1)'!H97</f>
        <v>0.058872624969079065</v>
      </c>
      <c r="C94" s="255">
        <f>'DetailsTS6.4(2)'!I97</f>
        <v>0.2764123163476587</v>
      </c>
      <c r="D94" s="255">
        <f>'DetailsTS6.4(2)'!C97</f>
        <v>0.1524584907372549</v>
      </c>
      <c r="E94" s="255">
        <f>'DetailsTS6.4(3)'!N100</f>
        <v>0.18016976559673073</v>
      </c>
      <c r="F94" s="255">
        <f>'DetailsTS6.4(4)'!O97</f>
        <v>0.17479164951107826</v>
      </c>
      <c r="G94" s="64"/>
    </row>
    <row r="95" spans="1:7" ht="12.75">
      <c r="A95" s="254">
        <v>1985</v>
      </c>
      <c r="B95" s="255">
        <f>'DetailsTS6.4(1)'!H98</f>
        <v>0.05976474678372312</v>
      </c>
      <c r="C95" s="255">
        <f>'DetailsTS6.4(2)'!I98</f>
        <v>0.2900380970409566</v>
      </c>
      <c r="D95" s="255">
        <f>'DetailsTS6.4(2)'!C98</f>
        <v>0.16907596254189175</v>
      </c>
      <c r="E95" s="255">
        <f>'DetailsTS6.4(3)'!N101</f>
        <v>0.19569822341587167</v>
      </c>
      <c r="F95" s="255">
        <f>'DetailsTS6.4(4)'!O98</f>
        <v>0.18001468376029497</v>
      </c>
      <c r="G95" s="64"/>
    </row>
    <row r="96" spans="1:7" ht="12.75">
      <c r="A96" s="254">
        <v>1986</v>
      </c>
      <c r="B96" s="255">
        <f>'DetailsTS6.4(1)'!H99</f>
        <v>0.05771172187474064</v>
      </c>
      <c r="C96" s="255">
        <f>'DetailsTS6.4(2)'!I99</f>
        <v>0.32646799099631996</v>
      </c>
      <c r="D96" s="255">
        <f>'DetailsTS6.4(2)'!C99</f>
        <v>0.21570922513770036</v>
      </c>
      <c r="E96" s="255">
        <f>'DetailsTS6.4(3)'!N102</f>
        <v>0.2327845802928826</v>
      </c>
      <c r="F96" s="255">
        <f>'DetailsTS6.4(4)'!O99</f>
        <v>0.1767766078758113</v>
      </c>
      <c r="G96" s="64"/>
    </row>
    <row r="97" spans="1:7" ht="12.75">
      <c r="A97" s="254">
        <v>1987</v>
      </c>
      <c r="B97" s="255">
        <f>'DetailsTS6.4(1)'!H100</f>
        <v>0.06299218047586676</v>
      </c>
      <c r="C97" s="255">
        <f>'DetailsTS6.4(2)'!I100</f>
        <v>0.33173348630599425</v>
      </c>
      <c r="D97" s="255">
        <f>'DetailsTS6.4(2)'!C100</f>
        <v>0.2211620004034623</v>
      </c>
      <c r="E97" s="255">
        <f>'DetailsTS6.4(3)'!N103</f>
        <v>0.24416217425760028</v>
      </c>
      <c r="F97" s="255">
        <f>'DetailsTS6.4(4)'!O100</f>
        <v>0.18727258932063118</v>
      </c>
      <c r="G97" s="64"/>
    </row>
    <row r="98" spans="1:7" ht="12.75">
      <c r="A98" s="254">
        <v>1988</v>
      </c>
      <c r="B98" s="255">
        <f>'DetailsTS6.4(1)'!H101</f>
        <v>0.06481572265458517</v>
      </c>
      <c r="C98" s="255">
        <f>'DetailsTS6.4(2)'!I101</f>
        <v>0.3475689488896459</v>
      </c>
      <c r="D98" s="255">
        <f>'DetailsTS6.4(2)'!C101</f>
        <v>0.24223732962145364</v>
      </c>
      <c r="E98" s="255">
        <f>'DetailsTS6.4(3)'!N104</f>
        <v>0.2634434528372062</v>
      </c>
      <c r="F98" s="255">
        <f>'DetailsTS6.4(4)'!O101</f>
        <v>0.1863840499141714</v>
      </c>
      <c r="G98" s="64"/>
    </row>
    <row r="99" spans="1:7" ht="12.75">
      <c r="A99" s="254">
        <v>1989</v>
      </c>
      <c r="B99" s="255">
        <f>'DetailsTS6.4(1)'!H102</f>
        <v>0.06531829191526982</v>
      </c>
      <c r="C99" s="255">
        <f>'DetailsTS6.4(2)'!I102</f>
        <v>0.35355995041669575</v>
      </c>
      <c r="D99" s="255">
        <f>'DetailsTS6.4(2)'!C102</f>
        <v>0.24992106266783973</v>
      </c>
      <c r="E99" s="255">
        <f>'DetailsTS6.4(3)'!N105</f>
        <v>0.2719972226851164</v>
      </c>
      <c r="F99" s="255">
        <f>'DetailsTS6.4(4)'!O102</f>
        <v>0.2004016177366891</v>
      </c>
      <c r="G99" s="64"/>
    </row>
    <row r="100" spans="1:7" ht="12.75">
      <c r="A100" s="254">
        <v>1990</v>
      </c>
      <c r="B100" s="255">
        <f>'DetailsTS6.4(1)'!H103</f>
        <v>0.06725281225383893</v>
      </c>
      <c r="C100" s="255">
        <f>'DetailsTS6.4(2)'!I103</f>
        <v>0.3414005142424832</v>
      </c>
      <c r="D100" s="255">
        <f>'DetailsTS6.4(2)'!C103</f>
        <v>0.23402540408154496</v>
      </c>
      <c r="E100" s="255">
        <f>'DetailsTS6.4(3)'!N106</f>
        <v>0.26370012226167355</v>
      </c>
      <c r="F100" s="255">
        <f>'DetailsTS6.4(4)'!O103</f>
        <v>0.2015565713287426</v>
      </c>
      <c r="G100" s="64"/>
    </row>
    <row r="101" spans="1:7" ht="12.75">
      <c r="A101" s="254">
        <v>1991</v>
      </c>
      <c r="B101" s="255">
        <f>'DetailsTS6.4(1)'!H104</f>
        <v>0.07003291304161925</v>
      </c>
      <c r="C101" s="255">
        <f>'DetailsTS6.4(2)'!I104</f>
        <v>0.334975636163921</v>
      </c>
      <c r="D101" s="255">
        <f>'DetailsTS6.4(2)'!C104</f>
        <v>0.22195590868296455</v>
      </c>
      <c r="E101" s="255">
        <f>'DetailsTS6.4(3)'!N107</f>
        <v>0.25588645884348477</v>
      </c>
      <c r="F101" s="255">
        <f>'DetailsTS6.4(4)'!O104</f>
        <v>0.20635653605320212</v>
      </c>
      <c r="G101" s="64"/>
    </row>
    <row r="102" spans="1:7" ht="12.75">
      <c r="A102" s="254">
        <v>1992</v>
      </c>
      <c r="B102" s="255">
        <f>'DetailsTS6.4(1)'!H105</f>
        <v>0.07581450486713744</v>
      </c>
      <c r="C102" s="255">
        <f>'DetailsTS6.4(2)'!I105</f>
        <v>0.33319510259466467</v>
      </c>
      <c r="D102" s="255">
        <f>'DetailsTS6.4(2)'!C105</f>
        <v>0.22076560332519687</v>
      </c>
      <c r="E102" s="255">
        <f>'DetailsTS6.4(3)'!N108</f>
        <v>0.26060789359887676</v>
      </c>
      <c r="F102" s="255">
        <f>'DetailsTS6.4(4)'!O105</f>
        <v>0.21006820276113708</v>
      </c>
      <c r="G102" s="64"/>
    </row>
    <row r="103" spans="1:7" ht="12.75">
      <c r="A103" s="254">
        <v>1993</v>
      </c>
      <c r="B103" s="255">
        <f>'DetailsTS6.4(1)'!H106</f>
        <v>0.07906104392586505</v>
      </c>
      <c r="C103" s="255">
        <f>'DetailsTS6.4(2)'!I106</f>
        <v>0.324708106577645</v>
      </c>
      <c r="D103" s="255">
        <f>'DetailsTS6.4(2)'!C106</f>
        <v>0.20849659669944315</v>
      </c>
      <c r="E103" s="255">
        <f>'DetailsTS6.4(3)'!N109</f>
        <v>0.25771893763509574</v>
      </c>
      <c r="F103" s="255">
        <f>'DetailsTS6.4(4)'!O106</f>
        <v>0.2152102118619223</v>
      </c>
      <c r="G103" s="64"/>
    </row>
    <row r="104" spans="1:7" ht="12.75">
      <c r="A104" s="254">
        <v>1994</v>
      </c>
      <c r="B104" s="255">
        <f>'DetailsTS6.4(1)'!H107</f>
        <v>0.08191850449770274</v>
      </c>
      <c r="C104" s="255">
        <f>'DetailsTS6.4(2)'!I107</f>
        <v>0.3283450734716125</v>
      </c>
      <c r="D104" s="255">
        <f>'DetailsTS6.4(2)'!C107</f>
        <v>0.2129825092998209</v>
      </c>
      <c r="E104" s="255">
        <f>'DetailsTS6.4(3)'!N110</f>
        <v>0.26308618578880494</v>
      </c>
      <c r="F104" s="255">
        <f>'DetailsTS6.4(4)'!O107</f>
        <v>0.21214090128524277</v>
      </c>
      <c r="G104" s="64"/>
    </row>
    <row r="105" spans="1:7" ht="12.75">
      <c r="A105" s="254">
        <v>1995</v>
      </c>
      <c r="B105" s="255">
        <f>'DetailsTS6.4(1)'!H108</f>
        <v>0.0818568286443744</v>
      </c>
      <c r="C105" s="255">
        <f>'DetailsTS6.4(2)'!I108</f>
        <v>0.3295252847466614</v>
      </c>
      <c r="D105" s="255">
        <f>'DetailsTS6.4(2)'!C108</f>
        <v>0.21642167158883327</v>
      </c>
      <c r="E105" s="255">
        <f>'DetailsTS6.4(3)'!N111</f>
        <v>0.26333204901273427</v>
      </c>
      <c r="F105" s="255">
        <f>'DetailsTS6.4(4)'!O108</f>
        <v>0.2181899816044299</v>
      </c>
      <c r="G105" s="64"/>
    </row>
    <row r="106" spans="1:7" ht="12.75">
      <c r="A106" s="254">
        <v>1996</v>
      </c>
      <c r="B106" s="255">
        <f>'DetailsTS6.4(1)'!H109</f>
        <v>0.08309767917402874</v>
      </c>
      <c r="C106" s="255">
        <f>'DetailsTS6.4(2)'!I109</f>
        <v>0.3218319538428832</v>
      </c>
      <c r="D106" s="255">
        <f>'DetailsTS6.4(2)'!C109</f>
        <v>0.20517988525338426</v>
      </c>
      <c r="E106" s="255">
        <f>'DetailsTS6.4(3)'!N112</f>
        <v>0.2629342243210902</v>
      </c>
      <c r="F106" s="255">
        <f>'DetailsTS6.4(4)'!O109</f>
        <v>0.21747050865318424</v>
      </c>
      <c r="G106" s="64"/>
    </row>
    <row r="107" spans="1:7" ht="12.75">
      <c r="A107" s="254">
        <v>1997</v>
      </c>
      <c r="B107" s="255">
        <f>'DetailsTS6.4(1)'!H110</f>
        <v>0.08464767929536854</v>
      </c>
      <c r="C107" s="255">
        <f>'DetailsTS6.4(2)'!I110</f>
        <v>0.3287477300561371</v>
      </c>
      <c r="D107" s="255">
        <f>'DetailsTS6.4(2)'!C110</f>
        <v>0.2155220967828781</v>
      </c>
      <c r="E107" s="255">
        <f>'DetailsTS6.4(3)'!N113</f>
        <v>0.27437369723246363</v>
      </c>
      <c r="F107" s="255">
        <f>'DetailsTS6.4(4)'!O110</f>
        <v>0.2159004908194138</v>
      </c>
      <c r="G107" s="64"/>
    </row>
    <row r="108" spans="1:7" ht="12.75">
      <c r="A108" s="254">
        <v>1998</v>
      </c>
      <c r="B108" s="255">
        <f>'DetailsTS6.4(1)'!H111</f>
        <v>0.08308077089691066</v>
      </c>
      <c r="C108" s="255">
        <f>'DetailsTS6.4(2)'!I111</f>
        <v>0.33818563248264094</v>
      </c>
      <c r="D108" s="255">
        <f>'DetailsTS6.4(2)'!C111</f>
        <v>0.22862961873485071</v>
      </c>
      <c r="E108" s="255">
        <f>'DetailsTS6.4(3)'!N114</f>
        <v>0.28245996690915387</v>
      </c>
      <c r="F108" s="255">
        <f>'DetailsTS6.4(4)'!O111</f>
        <v>0.21271838683382374</v>
      </c>
      <c r="G108" s="64"/>
    </row>
    <row r="109" spans="1:7" ht="12.75">
      <c r="A109" s="256">
        <f aca="true" t="shared" si="2" ref="A109:A117">A108+1</f>
        <v>1999</v>
      </c>
      <c r="B109" s="255">
        <f>'DetailsTS6.4(1)'!H112</f>
        <v>0.08133460576042953</v>
      </c>
      <c r="C109" s="255">
        <f>'DetailsTS6.4(2)'!I112</f>
        <v>0.32833043419328606</v>
      </c>
      <c r="D109" s="255">
        <f>'DetailsTS6.4(2)'!C112</f>
        <v>0.21532487925892693</v>
      </c>
      <c r="E109" s="255">
        <f>'DetailsTS6.4(3)'!N115</f>
        <v>0.27589969715426826</v>
      </c>
      <c r="F109" s="255">
        <f>'DetailsTS6.4(4)'!O112</f>
        <v>0.20263849773560977</v>
      </c>
      <c r="G109" s="64"/>
    </row>
    <row r="110" spans="1:7" ht="12.75">
      <c r="A110" s="256">
        <f t="shared" si="2"/>
        <v>2000</v>
      </c>
      <c r="B110" s="255">
        <f>'DetailsTS6.4(1)'!H113</f>
        <v>0.08343709014521034</v>
      </c>
      <c r="C110" s="255">
        <f>'DetailsTS6.4(2)'!I113</f>
        <v>0.33226609324001927</v>
      </c>
      <c r="D110" s="255">
        <f>'DetailsTS6.4(2)'!C113</f>
        <v>0.21665301385760125</v>
      </c>
      <c r="E110" s="255">
        <f>'DetailsTS6.4(3)'!N116</f>
        <v>0.27691079848693995</v>
      </c>
      <c r="F110" s="255">
        <f>'DetailsTS6.4(4)'!O113</f>
        <v>0.20930985772467903</v>
      </c>
      <c r="G110" s="64"/>
    </row>
    <row r="111" spans="1:7" ht="12.75">
      <c r="A111" s="256">
        <f t="shared" si="2"/>
        <v>2001</v>
      </c>
      <c r="B111" s="255">
        <f>'DetailsTS6.4(1)'!H114</f>
        <v>0.08482100069221349</v>
      </c>
      <c r="C111" s="255">
        <f>'DetailsTS6.4(2)'!I114</f>
        <v>0.3263835044627536</v>
      </c>
      <c r="D111" s="255">
        <f>'DetailsTS6.4(2)'!C114</f>
        <v>0.20669157557848855</v>
      </c>
      <c r="E111" s="255">
        <f>'DetailsTS6.4(3)'!N117</f>
        <v>0.2677582907490815</v>
      </c>
      <c r="F111" s="255">
        <f>'DetailsTS6.4(4)'!O114</f>
        <v>0.210892796830797</v>
      </c>
      <c r="G111" s="64"/>
    </row>
    <row r="112" spans="1:7" ht="12.75">
      <c r="A112" s="256">
        <f t="shared" si="2"/>
        <v>2002</v>
      </c>
      <c r="B112" s="255">
        <f>'DetailsTS6.4(1)'!H115</f>
        <v>0.0853896185845075</v>
      </c>
      <c r="C112" s="255">
        <f>'DetailsTS6.4(2)'!I115</f>
        <v>0.323217585718598</v>
      </c>
      <c r="D112" s="255">
        <f>'DetailsTS6.4(2)'!C115</f>
        <v>0.20164178369912306</v>
      </c>
      <c r="E112" s="255">
        <f>'DetailsTS6.4(3)'!N118</f>
        <v>0.253281282331864</v>
      </c>
      <c r="F112" s="255">
        <f>'DetailsTS6.4(4)'!O115</f>
        <v>0.21002043208348797</v>
      </c>
      <c r="G112" s="64"/>
    </row>
    <row r="113" spans="1:7" ht="12.75">
      <c r="A113" s="256">
        <f t="shared" si="2"/>
        <v>2003</v>
      </c>
      <c r="B113" s="255">
        <f>'DetailsTS6.4(1)'!H116</f>
        <v>0.08581817814436668</v>
      </c>
      <c r="C113" s="255">
        <f>'DetailsTS6.4(2)'!I116</f>
        <v>0.3268317203784783</v>
      </c>
      <c r="D113" s="255">
        <f>'DetailsTS6.4(2)'!C116</f>
        <v>0.20662360290799137</v>
      </c>
      <c r="E113" s="255">
        <f>'DetailsTS6.4(3)'!N119</f>
        <v>0.26128752723139226</v>
      </c>
      <c r="F113" s="255">
        <f>'DetailsTS6.4(4)'!O116</f>
        <v>0.20788843686461797</v>
      </c>
      <c r="G113" s="64"/>
    </row>
    <row r="114" spans="1:7" ht="12.75">
      <c r="A114" s="256">
        <f t="shared" si="2"/>
        <v>2004</v>
      </c>
      <c r="B114" s="255">
        <f>'DetailsTS6.4(1)'!H117</f>
        <v>0.08742308446650061</v>
      </c>
      <c r="C114" s="255">
        <f>'DetailsTS6.4(2)'!I117</f>
        <v>0.32509048632034504</v>
      </c>
      <c r="D114" s="255">
        <f>'DetailsTS6.4(2)'!C117</f>
        <v>0.2033971331286661</v>
      </c>
      <c r="E114" s="255">
        <f>'DetailsTS6.4(3)'!N120</f>
        <v>0.2613704402215844</v>
      </c>
      <c r="F114" s="255">
        <f>'DetailsTS6.4(4)'!O117</f>
        <v>0.21319269382733472</v>
      </c>
      <c r="G114" s="64"/>
    </row>
    <row r="115" spans="1:7" ht="12.75">
      <c r="A115" s="256">
        <f t="shared" si="2"/>
        <v>2005</v>
      </c>
      <c r="B115" s="255">
        <f>'DetailsTS6.4(1)'!H118</f>
        <v>0.09043779935764336</v>
      </c>
      <c r="C115" s="255">
        <f>'DetailsTS6.4(2)'!I118</f>
        <v>0.32406422065899065</v>
      </c>
      <c r="D115" s="255">
        <f>'DetailsTS6.4(2)'!C118</f>
        <v>0.2001341491900808</v>
      </c>
      <c r="E115" s="255">
        <f>'DetailsTS6.4(3)'!N121</f>
        <v>0.25908442952770133</v>
      </c>
      <c r="F115" s="255">
        <f>'DetailsTS6.4(4)'!O118</f>
        <v>0.2146200038008643</v>
      </c>
      <c r="G115" s="64"/>
    </row>
    <row r="116" spans="1:7" ht="12.75">
      <c r="A116" s="256">
        <f t="shared" si="2"/>
        <v>2006</v>
      </c>
      <c r="B116" s="255">
        <f>'DetailsTS6.4(1)'!H119</f>
        <v>0.09137452272215131</v>
      </c>
      <c r="C116" s="255">
        <f>'DetailsTS6.4(2)'!I119</f>
        <v>0.3248450153184904</v>
      </c>
      <c r="D116" s="255">
        <f>'DetailsTS6.4(2)'!C119</f>
        <v>0.2001372473320163</v>
      </c>
      <c r="E116" s="255">
        <f>'DetailsTS6.4(3)'!N122</f>
        <v>0.2620950227233899</v>
      </c>
      <c r="F116" s="255">
        <f>'DetailsTS6.4(4)'!O119</f>
        <v>0.21943737111805192</v>
      </c>
      <c r="G116" s="64"/>
    </row>
    <row r="117" spans="1:7" ht="12.75">
      <c r="A117" s="256">
        <f t="shared" si="2"/>
        <v>2007</v>
      </c>
      <c r="B117" s="255">
        <f>'DetailsTS6.4(1)'!H120</f>
        <v>0.0942249451469444</v>
      </c>
      <c r="C117" s="255">
        <f>'DetailsTS6.4(2)'!I120</f>
        <v>0.3287738076125205</v>
      </c>
      <c r="D117" s="255">
        <f>'DetailsTS6.4(2)'!C120</f>
        <v>0.2042235798428357</v>
      </c>
      <c r="E117" s="255">
        <f>'DetailsTS6.4(3)'!N123</f>
        <v>0.26882794440189234</v>
      </c>
      <c r="F117" s="255">
        <f>'DetailsTS6.4(4)'!O120</f>
        <v>0.22073983152813476</v>
      </c>
      <c r="G117" s="64"/>
    </row>
    <row r="118" spans="1:7" ht="12.75">
      <c r="A118" s="256">
        <v>2008</v>
      </c>
      <c r="B118" s="255">
        <f>'DetailsTS6.4(1)'!H121</f>
        <v>0.09487573444874373</v>
      </c>
      <c r="C118" s="255">
        <f>'DetailsTS6.4(2)'!I121</f>
        <v>0.325807578477512</v>
      </c>
      <c r="D118" s="255">
        <f>'DetailsTS6.4(2)'!C121</f>
        <v>0.19579021691321155</v>
      </c>
      <c r="E118" s="255">
        <f>'DetailsTS6.4(3)'!N124</f>
        <v>0.25985500221350233</v>
      </c>
      <c r="F118" s="255">
        <f>'DetailsTS6.4(4)'!O121</f>
        <v>0.22241000137230563</v>
      </c>
      <c r="G118" s="64"/>
    </row>
    <row r="119" spans="1:7" ht="12.75">
      <c r="A119" s="256">
        <v>2009</v>
      </c>
      <c r="B119" s="255">
        <f>'DetailsTS6.4(1)'!H122</f>
        <v>0.09687573444874373</v>
      </c>
      <c r="C119" s="255">
        <f>'DetailsTS6.4(2)'!I122</f>
        <v>0.320807578477512</v>
      </c>
      <c r="D119" s="255">
        <f>'DetailsTS6.4(2)'!C122</f>
        <v>0.190790216913212</v>
      </c>
      <c r="E119" s="255">
        <f>'DetailsTS6.4(3)'!N125</f>
        <v>0.256855002213502</v>
      </c>
      <c r="F119" s="255">
        <f>'DetailsTS6.4(4)'!O122</f>
        <v>0.21241000137230598</v>
      </c>
      <c r="G119" s="64"/>
    </row>
    <row r="120" spans="1:7" ht="13.5" thickBot="1">
      <c r="A120" s="257">
        <v>2010</v>
      </c>
      <c r="B120" s="258">
        <f>'DetailsTS6.4(1)'!H123</f>
        <v>0.09887573444874373</v>
      </c>
      <c r="C120" s="258">
        <f>'DetailsTS6.4(2)'!I123</f>
        <v>0.330807578477512</v>
      </c>
      <c r="D120" s="258">
        <f>'DetailsTS6.4(2)'!C123</f>
        <v>0.200790216913212</v>
      </c>
      <c r="E120" s="258">
        <f>'DetailsTS6.4(3)'!N126</f>
        <v>0.265855002213502</v>
      </c>
      <c r="F120" s="258">
        <f>'DetailsTS6.4(4)'!O123</f>
        <v>0.226410001372306</v>
      </c>
      <c r="G120" s="64"/>
    </row>
    <row r="121" spans="2:7" ht="13.5" thickTop="1">
      <c r="B121" s="75"/>
      <c r="C121" s="75"/>
      <c r="D121" s="75"/>
      <c r="E121" s="75"/>
      <c r="F121" s="75"/>
      <c r="G121" s="64"/>
    </row>
    <row r="122" spans="1:7" ht="12.75">
      <c r="A122" s="1" t="s">
        <v>76</v>
      </c>
      <c r="B122" s="75"/>
      <c r="C122" s="75"/>
      <c r="D122" s="75"/>
      <c r="E122" s="75"/>
      <c r="F122" s="75"/>
      <c r="G122" s="64"/>
    </row>
    <row r="123" spans="2:7" ht="12.75">
      <c r="B123" s="75"/>
      <c r="C123" s="75"/>
      <c r="D123" s="75"/>
      <c r="E123" s="75"/>
      <c r="F123" s="75"/>
      <c r="G123" s="64"/>
    </row>
    <row r="124" spans="2:7" ht="12.75">
      <c r="B124" s="75"/>
      <c r="C124" s="75"/>
      <c r="D124" s="75"/>
      <c r="E124" s="75"/>
      <c r="F124" s="75"/>
      <c r="G124" s="64"/>
    </row>
    <row r="125" spans="2:7" ht="12.75">
      <c r="B125" s="75"/>
      <c r="C125" s="75"/>
      <c r="D125" s="75"/>
      <c r="E125" s="75"/>
      <c r="F125" s="75"/>
      <c r="G125" s="64"/>
    </row>
    <row r="126" spans="2:7" ht="12.75">
      <c r="B126" s="75"/>
      <c r="C126" s="75"/>
      <c r="D126" s="75"/>
      <c r="E126" s="75"/>
      <c r="F126" s="75"/>
      <c r="G126" s="64"/>
    </row>
    <row r="127" spans="2:7" ht="12.75">
      <c r="B127" s="75"/>
      <c r="C127" s="75"/>
      <c r="D127" s="75"/>
      <c r="E127" s="75"/>
      <c r="F127" s="75"/>
      <c r="G127" s="64"/>
    </row>
    <row r="128" spans="2:7" ht="12.75">
      <c r="B128" s="75"/>
      <c r="C128" s="75"/>
      <c r="D128" s="75"/>
      <c r="E128" s="75"/>
      <c r="F128" s="75"/>
      <c r="G128" s="64"/>
    </row>
    <row r="129" spans="2:7" ht="12.75">
      <c r="B129" s="75"/>
      <c r="C129" s="75"/>
      <c r="D129" s="75"/>
      <c r="E129" s="75"/>
      <c r="F129" s="75"/>
      <c r="G129" s="64"/>
    </row>
    <row r="130" spans="2:7" ht="12.75">
      <c r="B130" s="75"/>
      <c r="C130" s="75"/>
      <c r="D130" s="75"/>
      <c r="E130" s="75"/>
      <c r="F130" s="75"/>
      <c r="G130" s="64"/>
    </row>
    <row r="131" spans="2:7" ht="12.75">
      <c r="B131" s="75"/>
      <c r="C131" s="75"/>
      <c r="D131" s="75"/>
      <c r="E131" s="75"/>
      <c r="F131" s="75"/>
      <c r="G131" s="64"/>
    </row>
    <row r="132" spans="2:7" ht="12.75">
      <c r="B132" s="75"/>
      <c r="C132" s="75"/>
      <c r="D132" s="75"/>
      <c r="E132" s="75"/>
      <c r="F132" s="75"/>
      <c r="G132" s="75"/>
    </row>
    <row r="133" spans="2:7" ht="12.75">
      <c r="B133" s="75"/>
      <c r="C133" s="75"/>
      <c r="D133" s="75"/>
      <c r="E133" s="75"/>
      <c r="F133" s="75"/>
      <c r="G133" s="75"/>
    </row>
    <row r="134" spans="2:7" ht="12.75">
      <c r="B134" s="75"/>
      <c r="C134" s="75"/>
      <c r="D134" s="75"/>
      <c r="E134" s="75"/>
      <c r="F134" s="75"/>
      <c r="G134" s="75"/>
    </row>
    <row r="135" spans="2:7" ht="12.75">
      <c r="B135" s="75"/>
      <c r="C135" s="75"/>
      <c r="D135" s="75"/>
      <c r="E135" s="75"/>
      <c r="F135" s="75"/>
      <c r="G135" s="75"/>
    </row>
    <row r="136" spans="2:7" ht="12.75">
      <c r="B136" s="75"/>
      <c r="C136" s="75"/>
      <c r="D136" s="75"/>
      <c r="E136" s="75"/>
      <c r="F136" s="75"/>
      <c r="G136" s="75"/>
    </row>
    <row r="137" spans="2:7" ht="12.75">
      <c r="B137" s="75"/>
      <c r="C137" s="75"/>
      <c r="D137" s="75"/>
      <c r="E137" s="75"/>
      <c r="F137" s="75"/>
      <c r="G137" s="75"/>
    </row>
    <row r="138" spans="2:7" ht="12.75">
      <c r="B138" s="75"/>
      <c r="C138" s="75"/>
      <c r="D138" s="75"/>
      <c r="E138" s="75"/>
      <c r="F138" s="75"/>
      <c r="G138" s="75"/>
    </row>
    <row r="139" spans="2:7" ht="12.75">
      <c r="B139" s="75"/>
      <c r="C139" s="75"/>
      <c r="D139" s="75"/>
      <c r="E139" s="75"/>
      <c r="F139" s="75"/>
      <c r="G139" s="75"/>
    </row>
    <row r="140" spans="2:7" ht="12.75">
      <c r="B140" s="75"/>
      <c r="C140" s="75"/>
      <c r="D140" s="75"/>
      <c r="E140" s="75"/>
      <c r="F140" s="75"/>
      <c r="G140" s="75"/>
    </row>
    <row r="141" spans="2:7" ht="12.75">
      <c r="B141" s="75"/>
      <c r="C141" s="75"/>
      <c r="D141" s="75"/>
      <c r="E141" s="75"/>
      <c r="F141" s="75"/>
      <c r="G141" s="75"/>
    </row>
    <row r="142" spans="2:7" ht="12.75">
      <c r="B142" s="75"/>
      <c r="C142" s="75"/>
      <c r="D142" s="75"/>
      <c r="E142" s="75"/>
      <c r="F142" s="75"/>
      <c r="G142" s="75"/>
    </row>
    <row r="143" spans="2:7" ht="12.75">
      <c r="B143" s="75"/>
      <c r="C143" s="75"/>
      <c r="D143" s="75"/>
      <c r="E143" s="75"/>
      <c r="F143" s="75"/>
      <c r="G143" s="75"/>
    </row>
    <row r="144" spans="2:7" ht="12.75">
      <c r="B144" s="75"/>
      <c r="C144" s="75"/>
      <c r="D144" s="75"/>
      <c r="E144" s="75"/>
      <c r="F144" s="75"/>
      <c r="G144" s="75"/>
    </row>
    <row r="145" spans="2:7" ht="12.75">
      <c r="B145" s="75"/>
      <c r="C145" s="75"/>
      <c r="D145" s="75"/>
      <c r="E145" s="75"/>
      <c r="F145" s="75"/>
      <c r="G145" s="75"/>
    </row>
    <row r="146" spans="2:7" ht="12.75">
      <c r="B146" s="75"/>
      <c r="C146" s="75"/>
      <c r="D146" s="75"/>
      <c r="E146" s="75"/>
      <c r="F146" s="75"/>
      <c r="G146" s="75"/>
    </row>
    <row r="147" spans="2:7" ht="12.75">
      <c r="B147" s="75"/>
      <c r="C147" s="75"/>
      <c r="D147" s="75"/>
      <c r="E147" s="75"/>
      <c r="F147" s="75"/>
      <c r="G147" s="75"/>
    </row>
    <row r="148" spans="2:7" ht="12.75">
      <c r="B148" s="75"/>
      <c r="C148" s="75"/>
      <c r="D148" s="75"/>
      <c r="E148" s="75"/>
      <c r="F148" s="75"/>
      <c r="G148" s="75"/>
    </row>
    <row r="149" spans="2:7" ht="12.75">
      <c r="B149" s="75"/>
      <c r="C149" s="75"/>
      <c r="D149" s="75"/>
      <c r="E149" s="75"/>
      <c r="F149" s="75"/>
      <c r="G149" s="75"/>
    </row>
    <row r="150" spans="2:7" ht="12.75">
      <c r="B150" s="75"/>
      <c r="C150" s="75"/>
      <c r="D150" s="75"/>
      <c r="E150" s="75"/>
      <c r="F150" s="75"/>
      <c r="G150" s="75"/>
    </row>
    <row r="151" spans="2:7" ht="12.75">
      <c r="B151" s="75"/>
      <c r="C151" s="75"/>
      <c r="D151" s="75"/>
      <c r="E151" s="75"/>
      <c r="F151" s="75"/>
      <c r="G151" s="75"/>
    </row>
    <row r="152" spans="2:7" ht="12.75">
      <c r="B152" s="75"/>
      <c r="C152" s="75"/>
      <c r="D152" s="75"/>
      <c r="E152" s="75"/>
      <c r="F152" s="75"/>
      <c r="G152" s="75"/>
    </row>
    <row r="153" spans="2:7" ht="12.75">
      <c r="B153" s="75"/>
      <c r="C153" s="75"/>
      <c r="D153" s="75"/>
      <c r="E153" s="75"/>
      <c r="F153" s="75"/>
      <c r="G153" s="75"/>
    </row>
    <row r="154" spans="2:7" ht="12.75">
      <c r="B154" s="75"/>
      <c r="C154" s="75"/>
      <c r="D154" s="75"/>
      <c r="E154" s="75"/>
      <c r="F154" s="75"/>
      <c r="G154" s="75"/>
    </row>
    <row r="155" spans="2:7" ht="12.75">
      <c r="B155" s="75"/>
      <c r="C155" s="75"/>
      <c r="D155" s="75"/>
      <c r="E155" s="75"/>
      <c r="F155" s="75"/>
      <c r="G155" s="75"/>
    </row>
    <row r="156" spans="2:7" ht="12.75">
      <c r="B156" s="75"/>
      <c r="C156" s="75"/>
      <c r="D156" s="75"/>
      <c r="E156" s="75"/>
      <c r="F156" s="75"/>
      <c r="G156" s="75"/>
    </row>
    <row r="157" spans="2:7" ht="12.75">
      <c r="B157" s="75"/>
      <c r="C157" s="75"/>
      <c r="D157" s="75"/>
      <c r="E157" s="75"/>
      <c r="F157" s="75"/>
      <c r="G157" s="75"/>
    </row>
    <row r="158" spans="2:7" ht="12.75">
      <c r="B158" s="75"/>
      <c r="C158" s="75"/>
      <c r="D158" s="75"/>
      <c r="E158" s="75"/>
      <c r="F158" s="75"/>
      <c r="G158" s="75"/>
    </row>
    <row r="159" spans="2:7" ht="12.75">
      <c r="B159" s="75"/>
      <c r="C159" s="75"/>
      <c r="D159" s="75"/>
      <c r="E159" s="75"/>
      <c r="F159" s="75"/>
      <c r="G159" s="75"/>
    </row>
    <row r="160" spans="2:7" ht="12.75">
      <c r="B160" s="75"/>
      <c r="C160" s="75"/>
      <c r="D160" s="75"/>
      <c r="E160" s="75"/>
      <c r="F160" s="75"/>
      <c r="G160" s="75"/>
    </row>
    <row r="161" spans="2:7" ht="12.75">
      <c r="B161" s="75"/>
      <c r="C161" s="75"/>
      <c r="D161" s="75"/>
      <c r="E161" s="75"/>
      <c r="F161" s="75"/>
      <c r="G161" s="75"/>
    </row>
    <row r="162" spans="2:7" ht="12.75">
      <c r="B162" s="75"/>
      <c r="C162" s="75"/>
      <c r="D162" s="75"/>
      <c r="E162" s="75"/>
      <c r="F162" s="75"/>
      <c r="G162" s="75"/>
    </row>
    <row r="163" spans="2:7" ht="12.75">
      <c r="B163" s="75"/>
      <c r="C163" s="75"/>
      <c r="D163" s="75"/>
      <c r="E163" s="75"/>
      <c r="F163" s="75"/>
      <c r="G163" s="75"/>
    </row>
    <row r="164" spans="2:7" ht="12.75">
      <c r="B164" s="75"/>
      <c r="C164" s="75"/>
      <c r="D164" s="75"/>
      <c r="E164" s="75"/>
      <c r="F164" s="75"/>
      <c r="G164" s="75"/>
    </row>
    <row r="165" spans="2:7" ht="12.75">
      <c r="B165" s="75"/>
      <c r="C165" s="75"/>
      <c r="D165" s="75"/>
      <c r="E165" s="75"/>
      <c r="F165" s="75"/>
      <c r="G165" s="75"/>
    </row>
    <row r="166" spans="2:7" ht="12.75">
      <c r="B166" s="75"/>
      <c r="C166" s="75"/>
      <c r="D166" s="75"/>
      <c r="E166" s="75"/>
      <c r="F166" s="75"/>
      <c r="G166" s="75"/>
    </row>
    <row r="167" spans="2:7" ht="12.75">
      <c r="B167" s="75"/>
      <c r="C167" s="75"/>
      <c r="D167" s="75"/>
      <c r="E167" s="75"/>
      <c r="F167" s="75"/>
      <c r="G167" s="75"/>
    </row>
    <row r="168" spans="2:7" ht="12.75">
      <c r="B168" s="75"/>
      <c r="C168" s="75"/>
      <c r="D168" s="75"/>
      <c r="E168" s="75"/>
      <c r="F168" s="75"/>
      <c r="G168" s="75"/>
    </row>
    <row r="169" spans="2:7" ht="12.75">
      <c r="B169" s="75"/>
      <c r="C169" s="75"/>
      <c r="D169" s="75"/>
      <c r="E169" s="75"/>
      <c r="F169" s="75"/>
      <c r="G169" s="75"/>
    </row>
    <row r="170" spans="2:7" ht="12.75">
      <c r="B170" s="75"/>
      <c r="C170" s="75"/>
      <c r="D170" s="75"/>
      <c r="E170" s="75"/>
      <c r="F170" s="75"/>
      <c r="G170" s="75"/>
    </row>
    <row r="171" spans="2:7" ht="12.75">
      <c r="B171" s="75"/>
      <c r="C171" s="75"/>
      <c r="D171" s="75"/>
      <c r="E171" s="75"/>
      <c r="F171" s="75"/>
      <c r="G171" s="75"/>
    </row>
    <row r="172" spans="2:7" ht="12.75">
      <c r="B172" s="75"/>
      <c r="C172" s="75"/>
      <c r="D172" s="75"/>
      <c r="E172" s="75"/>
      <c r="F172" s="75"/>
      <c r="G172" s="75"/>
    </row>
    <row r="173" spans="2:7" ht="12.75">
      <c r="B173" s="75"/>
      <c r="C173" s="75"/>
      <c r="D173" s="75"/>
      <c r="E173" s="75"/>
      <c r="F173" s="75"/>
      <c r="G173" s="75"/>
    </row>
    <row r="174" spans="2:7" ht="12.75">
      <c r="B174" s="75"/>
      <c r="C174" s="75"/>
      <c r="D174" s="75"/>
      <c r="E174" s="75"/>
      <c r="F174" s="75"/>
      <c r="G174" s="75"/>
    </row>
    <row r="175" spans="2:7" ht="12.75">
      <c r="B175" s="75"/>
      <c r="C175" s="75"/>
      <c r="D175" s="75"/>
      <c r="E175" s="75"/>
      <c r="F175" s="75"/>
      <c r="G175" s="75"/>
    </row>
    <row r="176" spans="2:7" ht="12.75">
      <c r="B176" s="75"/>
      <c r="C176" s="75"/>
      <c r="D176" s="75"/>
      <c r="E176" s="75"/>
      <c r="F176" s="75"/>
      <c r="G176" s="75"/>
    </row>
    <row r="177" spans="2:7" ht="12.75">
      <c r="B177" s="75"/>
      <c r="C177" s="75"/>
      <c r="D177" s="75"/>
      <c r="E177" s="75"/>
      <c r="F177" s="75"/>
      <c r="G177" s="75"/>
    </row>
    <row r="178" spans="2:7" ht="12.75">
      <c r="B178" s="75"/>
      <c r="C178" s="75"/>
      <c r="D178" s="75"/>
      <c r="E178" s="75"/>
      <c r="F178" s="75"/>
      <c r="G178" s="75"/>
    </row>
    <row r="179" spans="2:7" ht="12.75">
      <c r="B179" s="75"/>
      <c r="C179" s="75"/>
      <c r="D179" s="75"/>
      <c r="E179" s="75"/>
      <c r="F179" s="75"/>
      <c r="G179" s="75"/>
    </row>
    <row r="180" spans="2:7" ht="12.75">
      <c r="B180" s="75"/>
      <c r="C180" s="75"/>
      <c r="D180" s="75"/>
      <c r="E180" s="75"/>
      <c r="F180" s="75"/>
      <c r="G180" s="75"/>
    </row>
    <row r="181" spans="2:7" ht="12.75">
      <c r="B181" s="75"/>
      <c r="C181" s="75"/>
      <c r="D181" s="75"/>
      <c r="E181" s="75"/>
      <c r="F181" s="75"/>
      <c r="G181" s="75"/>
    </row>
    <row r="182" spans="2:7" ht="12.75">
      <c r="B182" s="75"/>
      <c r="C182" s="75"/>
      <c r="D182" s="75"/>
      <c r="E182" s="75"/>
      <c r="F182" s="75"/>
      <c r="G182" s="75"/>
    </row>
    <row r="183" spans="2:7" ht="12.75">
      <c r="B183" s="75"/>
      <c r="C183" s="75"/>
      <c r="D183" s="75"/>
      <c r="E183" s="75"/>
      <c r="F183" s="75"/>
      <c r="G183" s="75"/>
    </row>
    <row r="184" spans="2:7" ht="12.75">
      <c r="B184" s="75"/>
      <c r="C184" s="75"/>
      <c r="D184" s="75"/>
      <c r="E184" s="75"/>
      <c r="F184" s="75"/>
      <c r="G184" s="75"/>
    </row>
    <row r="185" spans="2:7" ht="12.75">
      <c r="B185" s="75"/>
      <c r="C185" s="75"/>
      <c r="D185" s="75"/>
      <c r="E185" s="75"/>
      <c r="F185" s="75"/>
      <c r="G185" s="75"/>
    </row>
    <row r="186" spans="2:7" ht="12.75">
      <c r="B186" s="75"/>
      <c r="C186" s="75"/>
      <c r="D186" s="75"/>
      <c r="E186" s="75"/>
      <c r="F186" s="75"/>
      <c r="G186" s="75"/>
    </row>
    <row r="187" spans="2:7" ht="12.75">
      <c r="B187" s="75"/>
      <c r="C187" s="75"/>
      <c r="D187" s="75"/>
      <c r="E187" s="75"/>
      <c r="F187" s="75"/>
      <c r="G187" s="75"/>
    </row>
    <row r="188" spans="2:7" ht="12.75">
      <c r="B188" s="75"/>
      <c r="C188" s="75"/>
      <c r="D188" s="75"/>
      <c r="E188" s="75"/>
      <c r="F188" s="75"/>
      <c r="G188" s="75"/>
    </row>
    <row r="189" spans="2:7" ht="12.75">
      <c r="B189" s="75"/>
      <c r="C189" s="75"/>
      <c r="D189" s="75"/>
      <c r="E189" s="75"/>
      <c r="F189" s="75"/>
      <c r="G189" s="75"/>
    </row>
    <row r="190" spans="2:7" ht="12.75">
      <c r="B190" s="75"/>
      <c r="C190" s="75"/>
      <c r="D190" s="75"/>
      <c r="E190" s="75"/>
      <c r="F190" s="75"/>
      <c r="G190" s="75"/>
    </row>
    <row r="191" spans="2:7" ht="12.75">
      <c r="B191" s="75"/>
      <c r="C191" s="75"/>
      <c r="D191" s="75"/>
      <c r="E191" s="75"/>
      <c r="F191" s="75"/>
      <c r="G191" s="75"/>
    </row>
    <row r="192" spans="2:7" ht="12.75">
      <c r="B192" s="75"/>
      <c r="C192" s="75"/>
      <c r="D192" s="75"/>
      <c r="E192" s="75"/>
      <c r="F192" s="75"/>
      <c r="G192" s="75"/>
    </row>
    <row r="193" spans="2:7" ht="12.75">
      <c r="B193" s="75"/>
      <c r="C193" s="75"/>
      <c r="D193" s="75"/>
      <c r="E193" s="75"/>
      <c r="F193" s="75"/>
      <c r="G193" s="75"/>
    </row>
    <row r="194" spans="2:7" ht="12.75">
      <c r="B194" s="75"/>
      <c r="C194" s="75"/>
      <c r="D194" s="75"/>
      <c r="E194" s="75"/>
      <c r="F194" s="75"/>
      <c r="G194" s="75"/>
    </row>
    <row r="195" spans="2:7" ht="12.75">
      <c r="B195" s="75"/>
      <c r="C195" s="75"/>
      <c r="D195" s="75"/>
      <c r="E195" s="75"/>
      <c r="F195" s="75"/>
      <c r="G195" s="75"/>
    </row>
    <row r="196" spans="2:7" ht="12.75">
      <c r="B196" s="75"/>
      <c r="C196" s="75"/>
      <c r="D196" s="75"/>
      <c r="E196" s="75"/>
      <c r="F196" s="75"/>
      <c r="G196" s="75"/>
    </row>
    <row r="197" spans="2:7" ht="12.75">
      <c r="B197" s="75"/>
      <c r="C197" s="75"/>
      <c r="D197" s="75"/>
      <c r="E197" s="75"/>
      <c r="F197" s="75"/>
      <c r="G197" s="75"/>
    </row>
    <row r="198" spans="2:7" ht="12.75">
      <c r="B198" s="75"/>
      <c r="C198" s="75"/>
      <c r="D198" s="75"/>
      <c r="E198" s="75"/>
      <c r="F198" s="75"/>
      <c r="G198" s="75"/>
    </row>
    <row r="199" spans="2:7" ht="12.75">
      <c r="B199" s="75"/>
      <c r="C199" s="75"/>
      <c r="D199" s="75"/>
      <c r="E199" s="75"/>
      <c r="F199" s="75"/>
      <c r="G199" s="75"/>
    </row>
    <row r="200" spans="2:7" ht="12.75">
      <c r="B200" s="75"/>
      <c r="C200" s="75"/>
      <c r="D200" s="75"/>
      <c r="E200" s="75"/>
      <c r="F200" s="75"/>
      <c r="G200" s="75"/>
    </row>
    <row r="201" spans="2:7" ht="12.75">
      <c r="B201" s="75"/>
      <c r="C201" s="75"/>
      <c r="D201" s="75"/>
      <c r="E201" s="75"/>
      <c r="F201" s="75"/>
      <c r="G201" s="75"/>
    </row>
    <row r="202" spans="2:7" ht="12.75">
      <c r="B202" s="75"/>
      <c r="C202" s="75"/>
      <c r="D202" s="75"/>
      <c r="E202" s="75"/>
      <c r="F202" s="75"/>
      <c r="G202" s="75"/>
    </row>
    <row r="203" spans="2:7" ht="12.75">
      <c r="B203" s="75"/>
      <c r="C203" s="75"/>
      <c r="D203" s="75"/>
      <c r="E203" s="75"/>
      <c r="F203" s="75"/>
      <c r="G203" s="75"/>
    </row>
    <row r="204" spans="2:7" ht="12.75">
      <c r="B204" s="75"/>
      <c r="C204" s="75"/>
      <c r="D204" s="75"/>
      <c r="E204" s="75"/>
      <c r="F204" s="75"/>
      <c r="G204" s="75"/>
    </row>
    <row r="205" spans="2:7" ht="12.75">
      <c r="B205" s="75"/>
      <c r="C205" s="75"/>
      <c r="D205" s="75"/>
      <c r="E205" s="75"/>
      <c r="F205" s="75"/>
      <c r="G205" s="75"/>
    </row>
    <row r="206" spans="2:7" ht="12.75">
      <c r="B206" s="75"/>
      <c r="C206" s="75"/>
      <c r="D206" s="75"/>
      <c r="E206" s="75"/>
      <c r="F206" s="75"/>
      <c r="G206" s="75"/>
    </row>
    <row r="207" spans="2:7" ht="12.75">
      <c r="B207" s="75"/>
      <c r="C207" s="75"/>
      <c r="D207" s="75"/>
      <c r="E207" s="75"/>
      <c r="F207" s="75"/>
      <c r="G207" s="75"/>
    </row>
    <row r="208" spans="2:7" ht="12.75">
      <c r="B208" s="75"/>
      <c r="C208" s="75"/>
      <c r="D208" s="75"/>
      <c r="E208" s="75"/>
      <c r="F208" s="75"/>
      <c r="G208" s="75"/>
    </row>
    <row r="209" spans="2:7" ht="12.75">
      <c r="B209" s="75"/>
      <c r="C209" s="75"/>
      <c r="D209" s="75"/>
      <c r="E209" s="75"/>
      <c r="F209" s="75"/>
      <c r="G209" s="75"/>
    </row>
    <row r="210" spans="2:7" ht="12.75">
      <c r="B210" s="75"/>
      <c r="C210" s="75"/>
      <c r="D210" s="75"/>
      <c r="E210" s="75"/>
      <c r="F210" s="75"/>
      <c r="G210" s="75"/>
    </row>
    <row r="211" spans="2:7" ht="12.75">
      <c r="B211" s="75"/>
      <c r="C211" s="75"/>
      <c r="D211" s="75"/>
      <c r="E211" s="75"/>
      <c r="F211" s="75"/>
      <c r="G211" s="75"/>
    </row>
    <row r="212" spans="2:7" ht="12.75">
      <c r="B212" s="75"/>
      <c r="C212" s="75"/>
      <c r="D212" s="75"/>
      <c r="E212" s="75"/>
      <c r="F212" s="75"/>
      <c r="G212" s="75"/>
    </row>
    <row r="213" spans="2:7" ht="12.75">
      <c r="B213" s="75"/>
      <c r="C213" s="75"/>
      <c r="D213" s="75"/>
      <c r="E213" s="75"/>
      <c r="F213" s="75"/>
      <c r="G213" s="75"/>
    </row>
    <row r="214" spans="2:7" ht="12.75">
      <c r="B214" s="75"/>
      <c r="C214" s="75"/>
      <c r="D214" s="75"/>
      <c r="E214" s="75"/>
      <c r="F214" s="75"/>
      <c r="G214" s="75"/>
    </row>
    <row r="215" spans="2:7" ht="12.75">
      <c r="B215" s="75"/>
      <c r="C215" s="75"/>
      <c r="D215" s="75"/>
      <c r="E215" s="75"/>
      <c r="F215" s="75"/>
      <c r="G215" s="75"/>
    </row>
    <row r="216" spans="2:7" ht="12.75">
      <c r="B216" s="75"/>
      <c r="C216" s="75"/>
      <c r="D216" s="75"/>
      <c r="E216" s="75"/>
      <c r="F216" s="75"/>
      <c r="G216" s="75"/>
    </row>
    <row r="217" spans="2:7" ht="12.75">
      <c r="B217" s="75"/>
      <c r="C217" s="75"/>
      <c r="D217" s="75"/>
      <c r="E217" s="75"/>
      <c r="F217" s="75"/>
      <c r="G217" s="75"/>
    </row>
    <row r="218" spans="2:7" ht="12.75">
      <c r="B218" s="75"/>
      <c r="C218" s="75"/>
      <c r="D218" s="75"/>
      <c r="E218" s="75"/>
      <c r="F218" s="75"/>
      <c r="G218" s="75"/>
    </row>
    <row r="219" spans="2:7" ht="12.75">
      <c r="B219" s="75"/>
      <c r="C219" s="75"/>
      <c r="D219" s="75"/>
      <c r="E219" s="75"/>
      <c r="F219" s="75"/>
      <c r="G219" s="75"/>
    </row>
    <row r="220" spans="2:7" ht="12.75">
      <c r="B220" s="75"/>
      <c r="C220" s="75"/>
      <c r="D220" s="75"/>
      <c r="E220" s="75"/>
      <c r="F220" s="75"/>
      <c r="G220" s="75"/>
    </row>
    <row r="221" spans="2:7" ht="12.75">
      <c r="B221" s="75"/>
      <c r="C221" s="75"/>
      <c r="D221" s="75"/>
      <c r="E221" s="75"/>
      <c r="F221" s="75"/>
      <c r="G221" s="75"/>
    </row>
    <row r="222" spans="2:7" ht="12.75">
      <c r="B222" s="75"/>
      <c r="C222" s="75"/>
      <c r="D222" s="75"/>
      <c r="E222" s="75"/>
      <c r="F222" s="75"/>
      <c r="G222" s="75"/>
    </row>
    <row r="223" spans="2:7" ht="12.75">
      <c r="B223" s="75"/>
      <c r="C223" s="75"/>
      <c r="D223" s="75"/>
      <c r="E223" s="75"/>
      <c r="F223" s="75"/>
      <c r="G223" s="75"/>
    </row>
    <row r="224" spans="2:7" ht="12.75">
      <c r="B224" s="75"/>
      <c r="C224" s="75"/>
      <c r="D224" s="75"/>
      <c r="E224" s="75"/>
      <c r="F224" s="75"/>
      <c r="G224" s="75"/>
    </row>
    <row r="225" spans="2:7" ht="12.75">
      <c r="B225" s="75"/>
      <c r="C225" s="75"/>
      <c r="D225" s="75"/>
      <c r="E225" s="75"/>
      <c r="F225" s="75"/>
      <c r="G225" s="75"/>
    </row>
    <row r="226" spans="2:7" ht="12.75">
      <c r="B226" s="75"/>
      <c r="C226" s="75"/>
      <c r="D226" s="75"/>
      <c r="E226" s="75"/>
      <c r="F226" s="75"/>
      <c r="G226" s="75"/>
    </row>
    <row r="227" spans="2:7" ht="12.75">
      <c r="B227" s="75"/>
      <c r="C227" s="75"/>
      <c r="D227" s="75"/>
      <c r="E227" s="75"/>
      <c r="F227" s="75"/>
      <c r="G227" s="75"/>
    </row>
    <row r="228" spans="2:7" ht="12.75">
      <c r="B228" s="75"/>
      <c r="C228" s="75"/>
      <c r="D228" s="75"/>
      <c r="E228" s="75"/>
      <c r="F228" s="75"/>
      <c r="G228" s="75"/>
    </row>
    <row r="229" spans="2:7" ht="12.75">
      <c r="B229" s="75"/>
      <c r="C229" s="75"/>
      <c r="D229" s="75"/>
      <c r="E229" s="75"/>
      <c r="F229" s="75"/>
      <c r="G229" s="75"/>
    </row>
    <row r="230" spans="2:7" ht="12.75">
      <c r="B230" s="75"/>
      <c r="C230" s="75"/>
      <c r="D230" s="75"/>
      <c r="E230" s="75"/>
      <c r="F230" s="75"/>
      <c r="G230" s="75"/>
    </row>
    <row r="231" spans="2:7" ht="12.75">
      <c r="B231" s="75"/>
      <c r="C231" s="75"/>
      <c r="D231" s="75"/>
      <c r="E231" s="75"/>
      <c r="F231" s="75"/>
      <c r="G231" s="75"/>
    </row>
    <row r="232" spans="2:7" ht="12.75">
      <c r="B232" s="75"/>
      <c r="C232" s="75"/>
      <c r="D232" s="75"/>
      <c r="E232" s="75"/>
      <c r="F232" s="75"/>
      <c r="G232" s="75"/>
    </row>
    <row r="233" spans="2:7" ht="12.75">
      <c r="B233" s="75"/>
      <c r="C233" s="75"/>
      <c r="D233" s="75"/>
      <c r="E233" s="75"/>
      <c r="F233" s="75"/>
      <c r="G233" s="75"/>
    </row>
    <row r="234" spans="2:7" ht="12.75">
      <c r="B234" s="75"/>
      <c r="C234" s="75"/>
      <c r="D234" s="75"/>
      <c r="E234" s="75"/>
      <c r="F234" s="75"/>
      <c r="G234" s="75"/>
    </row>
    <row r="235" spans="2:7" ht="12.75">
      <c r="B235" s="75"/>
      <c r="C235" s="75"/>
      <c r="D235" s="75"/>
      <c r="E235" s="75"/>
      <c r="F235" s="75"/>
      <c r="G235" s="75"/>
    </row>
    <row r="236" spans="2:7" ht="12.75">
      <c r="B236" s="75"/>
      <c r="C236" s="75"/>
      <c r="D236" s="75"/>
      <c r="E236" s="75"/>
      <c r="F236" s="75"/>
      <c r="G236" s="75"/>
    </row>
    <row r="237" spans="2:7" ht="12.75">
      <c r="B237" s="75"/>
      <c r="C237" s="75"/>
      <c r="D237" s="75"/>
      <c r="E237" s="75"/>
      <c r="F237" s="75"/>
      <c r="G237" s="75"/>
    </row>
    <row r="238" spans="2:7" ht="12.75">
      <c r="B238" s="75"/>
      <c r="C238" s="75"/>
      <c r="D238" s="75"/>
      <c r="E238" s="75"/>
      <c r="F238" s="75"/>
      <c r="G238" s="75"/>
    </row>
    <row r="239" spans="2:7" ht="12.75">
      <c r="B239" s="75"/>
      <c r="C239" s="75"/>
      <c r="D239" s="75"/>
      <c r="E239" s="75"/>
      <c r="F239" s="75"/>
      <c r="G239" s="75"/>
    </row>
    <row r="240" spans="2:7" ht="12.75">
      <c r="B240" s="75"/>
      <c r="C240" s="75"/>
      <c r="D240" s="75"/>
      <c r="E240" s="75"/>
      <c r="F240" s="75"/>
      <c r="G240" s="75"/>
    </row>
    <row r="241" spans="2:7" ht="12.75">
      <c r="B241" s="75"/>
      <c r="C241" s="75"/>
      <c r="D241" s="75"/>
      <c r="E241" s="75"/>
      <c r="F241" s="75"/>
      <c r="G241" s="75"/>
    </row>
    <row r="242" spans="2:7" ht="12.75">
      <c r="B242" s="75"/>
      <c r="C242" s="75"/>
      <c r="D242" s="75"/>
      <c r="E242" s="75"/>
      <c r="F242" s="75"/>
      <c r="G242" s="75"/>
    </row>
    <row r="243" spans="2:7" ht="12.75">
      <c r="B243" s="75"/>
      <c r="C243" s="75"/>
      <c r="D243" s="75"/>
      <c r="E243" s="75"/>
      <c r="F243" s="75"/>
      <c r="G243" s="75"/>
    </row>
    <row r="244" spans="2:7" ht="12.75">
      <c r="B244" s="75"/>
      <c r="C244" s="75"/>
      <c r="D244" s="75"/>
      <c r="E244" s="75"/>
      <c r="F244" s="75"/>
      <c r="G244" s="75"/>
    </row>
    <row r="245" spans="2:7" ht="12.75">
      <c r="B245" s="75"/>
      <c r="C245" s="75"/>
      <c r="D245" s="75"/>
      <c r="E245" s="75"/>
      <c r="F245" s="75"/>
      <c r="G245" s="75"/>
    </row>
    <row r="246" spans="2:7" ht="12.75">
      <c r="B246" s="75"/>
      <c r="C246" s="75"/>
      <c r="D246" s="75"/>
      <c r="E246" s="75"/>
      <c r="F246" s="75"/>
      <c r="G246" s="75"/>
    </row>
    <row r="247" spans="2:7" ht="12.75">
      <c r="B247" s="75"/>
      <c r="C247" s="75"/>
      <c r="D247" s="75"/>
      <c r="E247" s="75"/>
      <c r="F247" s="75"/>
      <c r="G247" s="75"/>
    </row>
    <row r="248" spans="2:7" ht="12.75">
      <c r="B248" s="75"/>
      <c r="C248" s="75"/>
      <c r="D248" s="75"/>
      <c r="E248" s="75"/>
      <c r="F248" s="75"/>
      <c r="G248" s="75"/>
    </row>
    <row r="249" spans="2:7" ht="12.75">
      <c r="B249" s="75"/>
      <c r="C249" s="75"/>
      <c r="D249" s="75"/>
      <c r="E249" s="75"/>
      <c r="F249" s="75"/>
      <c r="G249" s="75"/>
    </row>
    <row r="250" spans="2:7" ht="12.75">
      <c r="B250" s="75"/>
      <c r="C250" s="75"/>
      <c r="D250" s="75"/>
      <c r="E250" s="75"/>
      <c r="F250" s="75"/>
      <c r="G250" s="75"/>
    </row>
    <row r="251" spans="2:7" ht="12.75">
      <c r="B251" s="75"/>
      <c r="C251" s="75"/>
      <c r="D251" s="75"/>
      <c r="E251" s="75"/>
      <c r="F251" s="75"/>
      <c r="G251" s="75"/>
    </row>
    <row r="252" spans="2:7" ht="12.75">
      <c r="B252" s="75"/>
      <c r="C252" s="75"/>
      <c r="D252" s="75"/>
      <c r="E252" s="75"/>
      <c r="F252" s="75"/>
      <c r="G252" s="75"/>
    </row>
    <row r="253" spans="2:7" ht="12.75">
      <c r="B253" s="75"/>
      <c r="C253" s="75"/>
      <c r="D253" s="75"/>
      <c r="E253" s="75"/>
      <c r="F253" s="75"/>
      <c r="G253" s="75"/>
    </row>
    <row r="254" spans="2:7" ht="12.75">
      <c r="B254" s="75"/>
      <c r="C254" s="75"/>
      <c r="D254" s="75"/>
      <c r="E254" s="75"/>
      <c r="F254" s="75"/>
      <c r="G254" s="75"/>
    </row>
    <row r="255" spans="2:7" ht="12.75">
      <c r="B255" s="75"/>
      <c r="C255" s="75"/>
      <c r="D255" s="75"/>
      <c r="E255" s="75"/>
      <c r="F255" s="75"/>
      <c r="G255" s="75"/>
    </row>
    <row r="256" spans="2:7" ht="12.75">
      <c r="B256" s="75"/>
      <c r="C256" s="75"/>
      <c r="D256" s="75"/>
      <c r="E256" s="75"/>
      <c r="F256" s="75"/>
      <c r="G256" s="75"/>
    </row>
    <row r="257" spans="2:7" ht="12.75">
      <c r="B257" s="75"/>
      <c r="C257" s="75"/>
      <c r="D257" s="75"/>
      <c r="E257" s="75"/>
      <c r="F257" s="75"/>
      <c r="G257" s="75"/>
    </row>
    <row r="258" spans="2:7" ht="12.75">
      <c r="B258" s="75"/>
      <c r="C258" s="75"/>
      <c r="D258" s="75"/>
      <c r="E258" s="75"/>
      <c r="F258" s="75"/>
      <c r="G258" s="75"/>
    </row>
    <row r="259" spans="2:7" ht="12.75">
      <c r="B259" s="75"/>
      <c r="C259" s="75"/>
      <c r="D259" s="75"/>
      <c r="E259" s="75"/>
      <c r="F259" s="75"/>
      <c r="G259" s="75"/>
    </row>
    <row r="260" spans="2:7" ht="12.75">
      <c r="B260" s="75"/>
      <c r="C260" s="75"/>
      <c r="D260" s="75"/>
      <c r="E260" s="75"/>
      <c r="F260" s="75"/>
      <c r="G260" s="75"/>
    </row>
    <row r="261" spans="2:7" ht="12.75">
      <c r="B261" s="75"/>
      <c r="C261" s="75"/>
      <c r="D261" s="75"/>
      <c r="E261" s="75"/>
      <c r="F261" s="75"/>
      <c r="G261" s="75"/>
    </row>
    <row r="262" spans="2:7" ht="12.75">
      <c r="B262" s="75"/>
      <c r="C262" s="75"/>
      <c r="D262" s="75"/>
      <c r="E262" s="75"/>
      <c r="F262" s="75"/>
      <c r="G262" s="75"/>
    </row>
    <row r="263" spans="2:7" ht="12.75">
      <c r="B263" s="75"/>
      <c r="C263" s="75"/>
      <c r="D263" s="75"/>
      <c r="E263" s="75"/>
      <c r="F263" s="75"/>
      <c r="G263" s="75"/>
    </row>
    <row r="264" spans="2:7" ht="12.75">
      <c r="B264" s="75"/>
      <c r="C264" s="75"/>
      <c r="D264" s="75"/>
      <c r="E264" s="75"/>
      <c r="F264" s="75"/>
      <c r="G264" s="75"/>
    </row>
    <row r="265" spans="2:7" ht="12.75">
      <c r="B265" s="75"/>
      <c r="C265" s="75"/>
      <c r="D265" s="75"/>
      <c r="E265" s="75"/>
      <c r="F265" s="75"/>
      <c r="G265" s="75"/>
    </row>
    <row r="266" spans="2:7" ht="12.75">
      <c r="B266" s="75"/>
      <c r="C266" s="75"/>
      <c r="D266" s="75"/>
      <c r="E266" s="75"/>
      <c r="F266" s="75"/>
      <c r="G266" s="75"/>
    </row>
    <row r="267" spans="2:7" ht="12.75">
      <c r="B267" s="75"/>
      <c r="C267" s="75"/>
      <c r="D267" s="75"/>
      <c r="E267" s="75"/>
      <c r="F267" s="75"/>
      <c r="G267" s="75"/>
    </row>
    <row r="268" spans="2:7" ht="12.75">
      <c r="B268" s="75"/>
      <c r="C268" s="75"/>
      <c r="D268" s="75"/>
      <c r="E268" s="75"/>
      <c r="F268" s="75"/>
      <c r="G268" s="75"/>
    </row>
    <row r="269" spans="2:7" ht="12.75">
      <c r="B269" s="75"/>
      <c r="C269" s="75"/>
      <c r="D269" s="75"/>
      <c r="E269" s="75"/>
      <c r="F269" s="75"/>
      <c r="G269" s="75"/>
    </row>
    <row r="270" spans="2:7" ht="12.75">
      <c r="B270" s="75"/>
      <c r="C270" s="75"/>
      <c r="D270" s="75"/>
      <c r="E270" s="75"/>
      <c r="F270" s="75"/>
      <c r="G270" s="75"/>
    </row>
    <row r="271" spans="2:7" ht="12.75">
      <c r="B271" s="75"/>
      <c r="C271" s="75"/>
      <c r="D271" s="75"/>
      <c r="E271" s="75"/>
      <c r="F271" s="75"/>
      <c r="G271" s="75"/>
    </row>
    <row r="272" spans="2:7" ht="12.75">
      <c r="B272" s="75"/>
      <c r="C272" s="75"/>
      <c r="D272" s="75"/>
      <c r="E272" s="75"/>
      <c r="F272" s="75"/>
      <c r="G272" s="75"/>
    </row>
    <row r="273" spans="2:7" ht="12.75">
      <c r="B273" s="75"/>
      <c r="C273" s="75"/>
      <c r="D273" s="75"/>
      <c r="E273" s="75"/>
      <c r="F273" s="75"/>
      <c r="G273" s="75"/>
    </row>
    <row r="274" spans="2:7" ht="12.75">
      <c r="B274" s="75"/>
      <c r="C274" s="75"/>
      <c r="D274" s="75"/>
      <c r="E274" s="75"/>
      <c r="F274" s="75"/>
      <c r="G274" s="75"/>
    </row>
    <row r="275" spans="2:7" ht="12.75">
      <c r="B275" s="75"/>
      <c r="C275" s="75"/>
      <c r="D275" s="75"/>
      <c r="E275" s="75"/>
      <c r="F275" s="75"/>
      <c r="G275" s="75"/>
    </row>
    <row r="276" spans="2:7" ht="12.75">
      <c r="B276" s="75"/>
      <c r="C276" s="75"/>
      <c r="D276" s="75"/>
      <c r="E276" s="75"/>
      <c r="F276" s="75"/>
      <c r="G276" s="75"/>
    </row>
    <row r="277" spans="2:7" ht="12.75">
      <c r="B277" s="75"/>
      <c r="C277" s="75"/>
      <c r="D277" s="75"/>
      <c r="E277" s="75"/>
      <c r="F277" s="75"/>
      <c r="G277" s="75"/>
    </row>
    <row r="278" spans="2:7" ht="12.75">
      <c r="B278" s="75"/>
      <c r="C278" s="75"/>
      <c r="D278" s="75"/>
      <c r="E278" s="75"/>
      <c r="F278" s="75"/>
      <c r="G278" s="75"/>
    </row>
    <row r="279" spans="2:7" ht="12.75">
      <c r="B279" s="75"/>
      <c r="C279" s="75"/>
      <c r="D279" s="75"/>
      <c r="E279" s="75"/>
      <c r="F279" s="75"/>
      <c r="G279" s="75"/>
    </row>
    <row r="280" spans="2:7" ht="12.75">
      <c r="B280" s="75"/>
      <c r="C280" s="75"/>
      <c r="D280" s="75"/>
      <c r="E280" s="75"/>
      <c r="F280" s="75"/>
      <c r="G280" s="75"/>
    </row>
    <row r="281" spans="2:7" ht="12.75">
      <c r="B281" s="75"/>
      <c r="C281" s="75"/>
      <c r="D281" s="75"/>
      <c r="E281" s="75"/>
      <c r="F281" s="75"/>
      <c r="G281" s="75"/>
    </row>
    <row r="282" spans="2:7" ht="12.75">
      <c r="B282" s="75"/>
      <c r="C282" s="75"/>
      <c r="D282" s="75"/>
      <c r="E282" s="75"/>
      <c r="F282" s="75"/>
      <c r="G282" s="75"/>
    </row>
    <row r="283" spans="2:7" ht="12.75">
      <c r="B283" s="75"/>
      <c r="C283" s="75"/>
      <c r="D283" s="75"/>
      <c r="E283" s="75"/>
      <c r="F283" s="75"/>
      <c r="G283" s="75"/>
    </row>
    <row r="284" spans="2:7" ht="12.75">
      <c r="B284" s="75"/>
      <c r="C284" s="75"/>
      <c r="D284" s="75"/>
      <c r="E284" s="75"/>
      <c r="F284" s="75"/>
      <c r="G284" s="75"/>
    </row>
    <row r="285" spans="2:7" ht="12.75">
      <c r="B285" s="75"/>
      <c r="C285" s="75"/>
      <c r="D285" s="75"/>
      <c r="E285" s="75"/>
      <c r="F285" s="75"/>
      <c r="G285" s="75"/>
    </row>
    <row r="286" spans="2:7" ht="12.75">
      <c r="B286" s="75"/>
      <c r="C286" s="75"/>
      <c r="D286" s="75"/>
      <c r="E286" s="75"/>
      <c r="F286" s="75"/>
      <c r="G286" s="75"/>
    </row>
    <row r="287" spans="2:7" ht="12.75">
      <c r="B287" s="75"/>
      <c r="C287" s="75"/>
      <c r="D287" s="75"/>
      <c r="E287" s="75"/>
      <c r="F287" s="75"/>
      <c r="G287" s="75"/>
    </row>
    <row r="288" spans="2:7" ht="12.75">
      <c r="B288" s="75"/>
      <c r="C288" s="75"/>
      <c r="D288" s="75"/>
      <c r="E288" s="75"/>
      <c r="F288" s="75"/>
      <c r="G288" s="75"/>
    </row>
    <row r="289" spans="2:7" ht="12.75">
      <c r="B289" s="75"/>
      <c r="C289" s="75"/>
      <c r="D289" s="75"/>
      <c r="E289" s="75"/>
      <c r="F289" s="75"/>
      <c r="G289" s="75"/>
    </row>
    <row r="290" spans="2:7" ht="12.75">
      <c r="B290" s="75"/>
      <c r="C290" s="75"/>
      <c r="D290" s="75"/>
      <c r="E290" s="75"/>
      <c r="F290" s="75"/>
      <c r="G290" s="75"/>
    </row>
    <row r="291" spans="2:7" ht="12.75">
      <c r="B291" s="75"/>
      <c r="C291" s="75"/>
      <c r="D291" s="75"/>
      <c r="E291" s="75"/>
      <c r="F291" s="75"/>
      <c r="G291" s="75"/>
    </row>
    <row r="292" spans="2:7" ht="12.75">
      <c r="B292" s="75"/>
      <c r="C292" s="75"/>
      <c r="D292" s="75"/>
      <c r="E292" s="75"/>
      <c r="F292" s="75"/>
      <c r="G292" s="75"/>
    </row>
    <row r="293" spans="2:7" ht="12.75">
      <c r="B293" s="75"/>
      <c r="C293" s="75"/>
      <c r="D293" s="75"/>
      <c r="E293" s="75"/>
      <c r="F293" s="75"/>
      <c r="G293" s="75"/>
    </row>
    <row r="294" spans="2:7" ht="12.75">
      <c r="B294" s="75"/>
      <c r="C294" s="75"/>
      <c r="D294" s="75"/>
      <c r="E294" s="75"/>
      <c r="F294" s="75"/>
      <c r="G294" s="75"/>
    </row>
    <row r="295" spans="2:7" ht="12.75">
      <c r="B295" s="75"/>
      <c r="C295" s="75"/>
      <c r="D295" s="75"/>
      <c r="E295" s="75"/>
      <c r="F295" s="75"/>
      <c r="G295" s="75"/>
    </row>
    <row r="296" spans="2:7" ht="12.75">
      <c r="B296" s="75"/>
      <c r="C296" s="75"/>
      <c r="D296" s="75"/>
      <c r="E296" s="75"/>
      <c r="F296" s="75"/>
      <c r="G296" s="75"/>
    </row>
    <row r="297" spans="2:7" ht="12.75">
      <c r="B297" s="75"/>
      <c r="C297" s="75"/>
      <c r="D297" s="75"/>
      <c r="E297" s="75"/>
      <c r="F297" s="75"/>
      <c r="G297" s="75"/>
    </row>
    <row r="298" spans="2:7" ht="12.75">
      <c r="B298" s="75"/>
      <c r="C298" s="75"/>
      <c r="D298" s="75"/>
      <c r="E298" s="75"/>
      <c r="F298" s="75"/>
      <c r="G298" s="75"/>
    </row>
    <row r="299" spans="2:7" ht="12.75">
      <c r="B299" s="75"/>
      <c r="C299" s="75"/>
      <c r="D299" s="75"/>
      <c r="E299" s="75"/>
      <c r="F299" s="75"/>
      <c r="G299" s="75"/>
    </row>
    <row r="300" spans="2:7" ht="12.75">
      <c r="B300" s="75"/>
      <c r="C300" s="75"/>
      <c r="D300" s="75"/>
      <c r="E300" s="75"/>
      <c r="F300" s="75"/>
      <c r="G300" s="75"/>
    </row>
    <row r="301" spans="2:7" ht="12.75">
      <c r="B301" s="75"/>
      <c r="C301" s="75"/>
      <c r="D301" s="75"/>
      <c r="E301" s="75"/>
      <c r="F301" s="75"/>
      <c r="G301" s="75"/>
    </row>
    <row r="302" spans="2:7" ht="12.75">
      <c r="B302" s="75"/>
      <c r="C302" s="75"/>
      <c r="D302" s="75"/>
      <c r="E302" s="75"/>
      <c r="F302" s="75"/>
      <c r="G302" s="75"/>
    </row>
    <row r="303" spans="2:7" ht="12.75">
      <c r="B303" s="75"/>
      <c r="C303" s="75"/>
      <c r="D303" s="75"/>
      <c r="E303" s="75"/>
      <c r="F303" s="75"/>
      <c r="G303" s="75"/>
    </row>
    <row r="304" spans="2:7" ht="12.75">
      <c r="B304" s="75"/>
      <c r="C304" s="75"/>
      <c r="D304" s="75"/>
      <c r="E304" s="75"/>
      <c r="F304" s="75"/>
      <c r="G304" s="75"/>
    </row>
    <row r="305" spans="2:7" ht="12.75">
      <c r="B305" s="75"/>
      <c r="C305" s="75"/>
      <c r="D305" s="75"/>
      <c r="E305" s="75"/>
      <c r="F305" s="75"/>
      <c r="G305" s="75"/>
    </row>
    <row r="306" spans="2:7" ht="12.75">
      <c r="B306" s="75"/>
      <c r="C306" s="75"/>
      <c r="D306" s="75"/>
      <c r="E306" s="75"/>
      <c r="F306" s="75"/>
      <c r="G306" s="75"/>
    </row>
    <row r="307" spans="2:7" ht="12.75">
      <c r="B307" s="75"/>
      <c r="C307" s="75"/>
      <c r="D307" s="75"/>
      <c r="E307" s="75"/>
      <c r="F307" s="75"/>
      <c r="G307" s="75"/>
    </row>
    <row r="308" spans="2:7" ht="12.75">
      <c r="B308" s="75"/>
      <c r="C308" s="75"/>
      <c r="D308" s="75"/>
      <c r="E308" s="75"/>
      <c r="F308" s="75"/>
      <c r="G308" s="75"/>
    </row>
    <row r="309" spans="2:7" ht="12.75">
      <c r="B309" s="75"/>
      <c r="C309" s="75"/>
      <c r="D309" s="75"/>
      <c r="E309" s="75"/>
      <c r="F309" s="75"/>
      <c r="G309" s="75"/>
    </row>
    <row r="310" spans="2:7" ht="12.75">
      <c r="B310" s="75"/>
      <c r="C310" s="75"/>
      <c r="D310" s="75"/>
      <c r="E310" s="75"/>
      <c r="F310" s="75"/>
      <c r="G310" s="75"/>
    </row>
    <row r="311" spans="2:7" ht="12.75">
      <c r="B311" s="75"/>
      <c r="C311" s="75"/>
      <c r="D311" s="75"/>
      <c r="E311" s="75"/>
      <c r="F311" s="75"/>
      <c r="G311" s="75"/>
    </row>
    <row r="312" spans="2:7" ht="12.75">
      <c r="B312" s="75"/>
      <c r="C312" s="75"/>
      <c r="D312" s="75"/>
      <c r="E312" s="75"/>
      <c r="F312" s="75"/>
      <c r="G312" s="75"/>
    </row>
    <row r="313" spans="2:7" ht="12.75">
      <c r="B313" s="75"/>
      <c r="C313" s="75"/>
      <c r="D313" s="75"/>
      <c r="E313" s="75"/>
      <c r="F313" s="75"/>
      <c r="G313" s="75"/>
    </row>
    <row r="314" spans="2:7" ht="12.75">
      <c r="B314" s="75"/>
      <c r="C314" s="75"/>
      <c r="D314" s="75"/>
      <c r="E314" s="75"/>
      <c r="F314" s="75"/>
      <c r="G314" s="75"/>
    </row>
    <row r="315" spans="2:7" ht="12.75">
      <c r="B315" s="75"/>
      <c r="C315" s="75"/>
      <c r="D315" s="75"/>
      <c r="E315" s="75"/>
      <c r="F315" s="75"/>
      <c r="G315" s="75"/>
    </row>
    <row r="316" spans="2:7" ht="12.75">
      <c r="B316" s="75"/>
      <c r="C316" s="75"/>
      <c r="D316" s="75"/>
      <c r="E316" s="75"/>
      <c r="F316" s="75"/>
      <c r="G316" s="75"/>
    </row>
    <row r="317" spans="2:7" ht="12.75">
      <c r="B317" s="75"/>
      <c r="C317" s="75"/>
      <c r="D317" s="75"/>
      <c r="E317" s="75"/>
      <c r="F317" s="75"/>
      <c r="G317" s="75"/>
    </row>
    <row r="318" spans="2:7" ht="12.75">
      <c r="B318" s="75"/>
      <c r="C318" s="75"/>
      <c r="D318" s="75"/>
      <c r="E318" s="75"/>
      <c r="F318" s="75"/>
      <c r="G318" s="75"/>
    </row>
    <row r="319" spans="2:7" ht="12.75">
      <c r="B319" s="75"/>
      <c r="C319" s="75"/>
      <c r="D319" s="75"/>
      <c r="E319" s="75"/>
      <c r="F319" s="75"/>
      <c r="G319" s="75"/>
    </row>
    <row r="320" spans="2:7" ht="12.75">
      <c r="B320" s="75"/>
      <c r="C320" s="75"/>
      <c r="D320" s="75"/>
      <c r="E320" s="75"/>
      <c r="F320" s="75"/>
      <c r="G320" s="75"/>
    </row>
    <row r="321" spans="2:7" ht="12.75">
      <c r="B321" s="75"/>
      <c r="C321" s="75"/>
      <c r="D321" s="75"/>
      <c r="E321" s="75"/>
      <c r="F321" s="75"/>
      <c r="G321" s="75"/>
    </row>
    <row r="322" spans="2:7" ht="12.75">
      <c r="B322" s="75"/>
      <c r="C322" s="75"/>
      <c r="D322" s="75"/>
      <c r="E322" s="75"/>
      <c r="F322" s="75"/>
      <c r="G322" s="75"/>
    </row>
    <row r="323" spans="2:7" ht="12.75">
      <c r="B323" s="75"/>
      <c r="C323" s="75"/>
      <c r="D323" s="75"/>
      <c r="E323" s="75"/>
      <c r="F323" s="75"/>
      <c r="G323" s="75"/>
    </row>
    <row r="324" spans="2:7" ht="12.75">
      <c r="B324" s="75"/>
      <c r="C324" s="75"/>
      <c r="D324" s="75"/>
      <c r="E324" s="75"/>
      <c r="F324" s="75"/>
      <c r="G324" s="75"/>
    </row>
    <row r="325" spans="2:7" ht="12.75">
      <c r="B325" s="75"/>
      <c r="C325" s="75"/>
      <c r="D325" s="75"/>
      <c r="E325" s="75"/>
      <c r="F325" s="75"/>
      <c r="G325" s="75"/>
    </row>
    <row r="326" ht="12.75">
      <c r="G326" s="75"/>
    </row>
    <row r="327" ht="12.75">
      <c r="G327" s="75"/>
    </row>
    <row r="328" ht="12.75">
      <c r="G328" s="75"/>
    </row>
    <row r="329" ht="12.75">
      <c r="G329" s="75"/>
    </row>
    <row r="330" ht="12.75">
      <c r="G330" s="75"/>
    </row>
    <row r="331" ht="12.75">
      <c r="G331" s="75"/>
    </row>
    <row r="332" ht="12.75">
      <c r="G332" s="75"/>
    </row>
    <row r="333" ht="12.75">
      <c r="G333" s="75"/>
    </row>
    <row r="334" ht="12.75">
      <c r="G334" s="75"/>
    </row>
    <row r="335" ht="12.75">
      <c r="G335" s="75"/>
    </row>
    <row r="336" ht="12.75">
      <c r="G336" s="75"/>
    </row>
    <row r="337" ht="12.75">
      <c r="G337" s="75"/>
    </row>
  </sheetData>
  <sheetProtection/>
  <mergeCells count="1"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4" width="8.75390625" style="17" customWidth="1"/>
    <col min="15" max="16384" width="10.375" style="17" customWidth="1"/>
  </cols>
  <sheetData>
    <row r="1" spans="2:12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3.5" thickBot="1"/>
    <row r="3" spans="1:13" ht="19.5" customHeight="1" thickTop="1">
      <c r="A3" s="273" t="s">
        <v>107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4" t="s">
        <v>14</v>
      </c>
    </row>
    <row r="6" spans="1:13" ht="15">
      <c r="A6" s="20"/>
      <c r="B6" s="276" t="s">
        <v>27</v>
      </c>
      <c r="C6" s="277"/>
      <c r="D6" s="277"/>
      <c r="E6" s="277"/>
      <c r="F6" s="277"/>
      <c r="G6" s="278"/>
      <c r="H6" s="277" t="s">
        <v>39</v>
      </c>
      <c r="I6" s="277"/>
      <c r="J6" s="277"/>
      <c r="K6" s="277"/>
      <c r="L6" s="277"/>
      <c r="M6" s="279"/>
    </row>
    <row r="7" spans="1:13" ht="49.5" customHeight="1">
      <c r="A7" s="280"/>
      <c r="B7" s="78" t="s">
        <v>32</v>
      </c>
      <c r="C7" s="26" t="s">
        <v>33</v>
      </c>
      <c r="D7" s="79" t="s">
        <v>34</v>
      </c>
      <c r="E7" s="80" t="s">
        <v>35</v>
      </c>
      <c r="F7" s="80" t="s">
        <v>36</v>
      </c>
      <c r="G7" s="81" t="s">
        <v>37</v>
      </c>
      <c r="H7" s="82" t="s">
        <v>32</v>
      </c>
      <c r="I7" s="26" t="s">
        <v>33</v>
      </c>
      <c r="J7" s="79" t="s">
        <v>34</v>
      </c>
      <c r="K7" s="80" t="s">
        <v>35</v>
      </c>
      <c r="L7" s="80" t="s">
        <v>36</v>
      </c>
      <c r="M7" s="83" t="s">
        <v>38</v>
      </c>
    </row>
    <row r="8" spans="1:13" ht="49.5" customHeight="1">
      <c r="A8" s="280"/>
      <c r="B8" s="84" t="s">
        <v>40</v>
      </c>
      <c r="C8" s="85" t="s">
        <v>41</v>
      </c>
      <c r="D8" s="85" t="s">
        <v>42</v>
      </c>
      <c r="E8" s="85" t="s">
        <v>43</v>
      </c>
      <c r="F8" s="86" t="s">
        <v>44</v>
      </c>
      <c r="G8" s="87" t="s">
        <v>45</v>
      </c>
      <c r="H8" s="88" t="s">
        <v>40</v>
      </c>
      <c r="I8" s="89" t="s">
        <v>41</v>
      </c>
      <c r="J8" s="89" t="s">
        <v>42</v>
      </c>
      <c r="K8" s="89" t="s">
        <v>43</v>
      </c>
      <c r="L8" s="90" t="s">
        <v>44</v>
      </c>
      <c r="M8" s="91" t="s">
        <v>45</v>
      </c>
    </row>
    <row r="9" spans="1:13" ht="12.75">
      <c r="A9" s="31">
        <v>1896</v>
      </c>
      <c r="B9" s="33">
        <v>0.0730376086523497</v>
      </c>
      <c r="C9" s="33">
        <v>0.5210462878294194</v>
      </c>
      <c r="D9" s="33">
        <v>0.2848804694975141</v>
      </c>
      <c r="E9" s="33">
        <v>0.02358046779488171</v>
      </c>
      <c r="F9" s="33">
        <v>0.02962094287908971</v>
      </c>
      <c r="G9" s="92">
        <v>0.06783422334674524</v>
      </c>
      <c r="H9" s="93">
        <v>0.07835259616006918</v>
      </c>
      <c r="I9" s="94">
        <v>0.5589631167324407</v>
      </c>
      <c r="J9" s="33">
        <v>0.30561138011343597</v>
      </c>
      <c r="K9" s="94">
        <v>0.025296431584886567</v>
      </c>
      <c r="L9" s="94">
        <v>0.03177647540916754</v>
      </c>
      <c r="M9" s="95">
        <v>0.07277055760434561</v>
      </c>
    </row>
    <row r="10" spans="1:13" ht="12.75">
      <c r="A10" s="40">
        <f>A9+1</f>
        <v>1897</v>
      </c>
      <c r="B10" s="42">
        <v>0.06994624047726923</v>
      </c>
      <c r="C10" s="42">
        <v>0.5088865188674535</v>
      </c>
      <c r="D10" s="42">
        <v>0.29129750187460923</v>
      </c>
      <c r="E10" s="42">
        <v>0.02485866736140803</v>
      </c>
      <c r="F10" s="42">
        <v>0.0321147094004285</v>
      </c>
      <c r="G10" s="96">
        <v>0.0728963620188315</v>
      </c>
      <c r="H10" s="97">
        <v>0.07544597778688686</v>
      </c>
      <c r="I10" s="98">
        <v>0.5488992794544402</v>
      </c>
      <c r="J10" s="42">
        <v>0.3142016598154328</v>
      </c>
      <c r="K10" s="98">
        <v>0.02681325619165887</v>
      </c>
      <c r="L10" s="98">
        <v>0.034639826751581386</v>
      </c>
      <c r="M10" s="99">
        <v>0.07862806166694407</v>
      </c>
    </row>
    <row r="11" spans="1:13" ht="12.75">
      <c r="A11" s="40">
        <f>A10+1</f>
        <v>1898</v>
      </c>
      <c r="B11" s="42">
        <v>0.07190858047337395</v>
      </c>
      <c r="C11" s="42">
        <v>0.5131266196821679</v>
      </c>
      <c r="D11" s="42">
        <v>0.29012904543680673</v>
      </c>
      <c r="E11" s="42">
        <v>0.02308844650457933</v>
      </c>
      <c r="F11" s="42">
        <v>0.03090056383774631</v>
      </c>
      <c r="G11" s="96">
        <v>0.0708467440653258</v>
      </c>
      <c r="H11" s="97">
        <v>0.07739151750702104</v>
      </c>
      <c r="I11" s="98">
        <v>0.5522518663145536</v>
      </c>
      <c r="J11" s="42">
        <v>0.3122510130419268</v>
      </c>
      <c r="K11" s="98">
        <v>0.024848910938113963</v>
      </c>
      <c r="L11" s="98">
        <v>0.03325669219838458</v>
      </c>
      <c r="M11" s="99">
        <v>0.07624871743473373</v>
      </c>
    </row>
    <row r="12" spans="1:13" ht="12.75">
      <c r="A12" s="40">
        <f>A11+1</f>
        <v>1899</v>
      </c>
      <c r="B12" s="42">
        <v>0.07227659996333771</v>
      </c>
      <c r="C12" s="42">
        <v>0.5111636740704221</v>
      </c>
      <c r="D12" s="42">
        <v>0.29674074646309184</v>
      </c>
      <c r="E12" s="42">
        <v>0.02162146966253806</v>
      </c>
      <c r="F12" s="42">
        <v>0.030930711456783666</v>
      </c>
      <c r="G12" s="96">
        <v>0.06726679838382665</v>
      </c>
      <c r="H12" s="97">
        <v>0.07748903956469223</v>
      </c>
      <c r="I12" s="98">
        <v>0.5480277459671364</v>
      </c>
      <c r="J12" s="42">
        <v>0.31814107823000265</v>
      </c>
      <c r="K12" s="98">
        <v>0.023180765544824528</v>
      </c>
      <c r="L12" s="98">
        <v>0.03316137069334419</v>
      </c>
      <c r="M12" s="99">
        <v>0.07211794140840228</v>
      </c>
    </row>
    <row r="13" spans="1:13" ht="12.75">
      <c r="A13" s="48">
        <v>1900</v>
      </c>
      <c r="B13" s="50">
        <v>0.07172248179663496</v>
      </c>
      <c r="C13" s="50">
        <v>0.5033902942455964</v>
      </c>
      <c r="D13" s="50">
        <v>0.303134101868259</v>
      </c>
      <c r="E13" s="50">
        <v>0.020686210136431588</v>
      </c>
      <c r="F13" s="50">
        <v>0.03309793692285867</v>
      </c>
      <c r="G13" s="100">
        <v>0.0679689750302193</v>
      </c>
      <c r="H13" s="101">
        <v>0.07695289091793958</v>
      </c>
      <c r="I13" s="102">
        <v>0.5401003622834528</v>
      </c>
      <c r="J13" s="50">
        <v>0.3252403554678746</v>
      </c>
      <c r="K13" s="102">
        <v>0.02219476560568603</v>
      </c>
      <c r="L13" s="102">
        <v>0.035511625725046875</v>
      </c>
      <c r="M13" s="103">
        <v>0.07292565720376429</v>
      </c>
    </row>
    <row r="14" spans="1:13" ht="12.75">
      <c r="A14" s="40">
        <f aca="true" t="shared" si="0" ref="A14:A61">A13+1</f>
        <v>1901</v>
      </c>
      <c r="B14" s="42">
        <v>0.07158857536865494</v>
      </c>
      <c r="C14" s="42">
        <v>0.5049607979283837</v>
      </c>
      <c r="D14" s="42">
        <v>0.30013224473663647</v>
      </c>
      <c r="E14" s="42">
        <v>0.022077459667834292</v>
      </c>
      <c r="F14" s="42">
        <v>0.03311618856180918</v>
      </c>
      <c r="G14" s="96">
        <v>0.06812473373668149</v>
      </c>
      <c r="H14" s="97">
        <v>0.07682205758686407</v>
      </c>
      <c r="I14" s="98">
        <v>0.5418759529407852</v>
      </c>
      <c r="J14" s="42">
        <v>0.32207341003922363</v>
      </c>
      <c r="K14" s="98">
        <v>0.023691432176713552</v>
      </c>
      <c r="L14" s="98">
        <v>0.0355371472564136</v>
      </c>
      <c r="M14" s="99">
        <v>0.07310499184064789</v>
      </c>
    </row>
    <row r="15" spans="1:13" ht="12.75">
      <c r="A15" s="40">
        <f t="shared" si="0"/>
        <v>1902</v>
      </c>
      <c r="B15" s="42">
        <v>0.07013592658249372</v>
      </c>
      <c r="C15" s="42">
        <v>0.49438245326718716</v>
      </c>
      <c r="D15" s="42">
        <v>0.3109848371660576</v>
      </c>
      <c r="E15" s="42">
        <v>0.022694726009482854</v>
      </c>
      <c r="F15" s="42">
        <v>0.03339366791221366</v>
      </c>
      <c r="G15" s="96">
        <v>0.06840838906256498</v>
      </c>
      <c r="H15" s="97">
        <v>0.07528612941449513</v>
      </c>
      <c r="I15" s="98">
        <v>0.5306858149674659</v>
      </c>
      <c r="J15" s="42">
        <v>0.33382099357155237</v>
      </c>
      <c r="K15" s="98">
        <v>0.024361239134222962</v>
      </c>
      <c r="L15" s="98">
        <v>0.0358458229122636</v>
      </c>
      <c r="M15" s="99">
        <v>0.0734317358157911</v>
      </c>
    </row>
    <row r="16" spans="1:13" ht="12.75">
      <c r="A16" s="40">
        <f t="shared" si="0"/>
        <v>1903</v>
      </c>
      <c r="B16" s="42">
        <v>0.07167695760099302</v>
      </c>
      <c r="C16" s="42">
        <v>0.4976461496658396</v>
      </c>
      <c r="D16" s="42">
        <v>0.30849442160454854</v>
      </c>
      <c r="E16" s="42">
        <v>0.02159791212507204</v>
      </c>
      <c r="F16" s="42">
        <v>0.03270540858087538</v>
      </c>
      <c r="G16" s="96">
        <v>0.06787915042267145</v>
      </c>
      <c r="H16" s="97">
        <v>0.07689663591742962</v>
      </c>
      <c r="I16" s="98">
        <v>0.533885868867216</v>
      </c>
      <c r="J16" s="42">
        <v>0.3309596837625033</v>
      </c>
      <c r="K16" s="98">
        <v>0.02317072097986612</v>
      </c>
      <c r="L16" s="98">
        <v>0.035087090472985014</v>
      </c>
      <c r="M16" s="99">
        <v>0.07282226382282013</v>
      </c>
    </row>
    <row r="17" spans="1:13" ht="12.75">
      <c r="A17" s="40">
        <f t="shared" si="0"/>
        <v>1904</v>
      </c>
      <c r="B17" s="42">
        <v>0.07376022416515143</v>
      </c>
      <c r="C17" s="42">
        <v>0.5023728802231373</v>
      </c>
      <c r="D17" s="42">
        <v>0.3030843587487263</v>
      </c>
      <c r="E17" s="42">
        <v>0.021243159604336512</v>
      </c>
      <c r="F17" s="42">
        <v>0.033078635817316876</v>
      </c>
      <c r="G17" s="96">
        <v>0.06646074144133159</v>
      </c>
      <c r="H17" s="97">
        <v>0.07901137899549403</v>
      </c>
      <c r="I17" s="98">
        <v>0.5381379257673347</v>
      </c>
      <c r="J17" s="42">
        <v>0.32466161007162286</v>
      </c>
      <c r="K17" s="98">
        <v>0.02275550750499207</v>
      </c>
      <c r="L17" s="98">
        <v>0.035433577660556465</v>
      </c>
      <c r="M17" s="99">
        <v>0.07119222982003263</v>
      </c>
    </row>
    <row r="18" spans="1:13" ht="12.75">
      <c r="A18" s="40">
        <f t="shared" si="0"/>
        <v>1905</v>
      </c>
      <c r="B18" s="42">
        <v>0.07268205983426153</v>
      </c>
      <c r="C18" s="42">
        <v>0.4912700112129548</v>
      </c>
      <c r="D18" s="42">
        <v>0.31435456808804935</v>
      </c>
      <c r="E18" s="42">
        <v>0.0211273196757759</v>
      </c>
      <c r="F18" s="42">
        <v>0.035312805049904354</v>
      </c>
      <c r="G18" s="96">
        <v>0.06525323613905398</v>
      </c>
      <c r="H18" s="97">
        <v>0.07775588281691424</v>
      </c>
      <c r="I18" s="98">
        <v>0.5255648162757766</v>
      </c>
      <c r="J18" s="42">
        <v>0.3362991777469401</v>
      </c>
      <c r="K18" s="98">
        <v>0.022602185418123387</v>
      </c>
      <c r="L18" s="98">
        <v>0.03777793774224558</v>
      </c>
      <c r="M18" s="99">
        <v>0.06980846434763494</v>
      </c>
    </row>
    <row r="19" spans="1:13" ht="12.75">
      <c r="A19" s="40">
        <f t="shared" si="0"/>
        <v>1906</v>
      </c>
      <c r="B19" s="42">
        <v>0.07089113989895741</v>
      </c>
      <c r="C19" s="42">
        <v>0.48362882502901533</v>
      </c>
      <c r="D19" s="42">
        <v>0.31247330885143365</v>
      </c>
      <c r="E19" s="42">
        <v>0.024349057934002674</v>
      </c>
      <c r="F19" s="42">
        <v>0.0398715800312162</v>
      </c>
      <c r="G19" s="96">
        <v>0.06878608825537467</v>
      </c>
      <c r="H19" s="97">
        <v>0.07612766412192357</v>
      </c>
      <c r="I19" s="98">
        <v>0.5193530926991187</v>
      </c>
      <c r="J19" s="42">
        <v>0.33555481174676205</v>
      </c>
      <c r="K19" s="98">
        <v>0.026147652678840266</v>
      </c>
      <c r="L19" s="98">
        <v>0.04281677875335535</v>
      </c>
      <c r="M19" s="99">
        <v>0.07386711837938957</v>
      </c>
    </row>
    <row r="20" spans="1:13" ht="12.75">
      <c r="A20" s="40">
        <f t="shared" si="0"/>
        <v>1907</v>
      </c>
      <c r="B20" s="42">
        <v>0.07191495130021626</v>
      </c>
      <c r="C20" s="42">
        <v>0.47832122816325345</v>
      </c>
      <c r="D20" s="42">
        <v>0.3225582119500881</v>
      </c>
      <c r="E20" s="42">
        <v>0.021791110091077138</v>
      </c>
      <c r="F20" s="42">
        <v>0.03840683005402113</v>
      </c>
      <c r="G20" s="96">
        <v>0.0670076684413439</v>
      </c>
      <c r="H20" s="97">
        <v>0.07707989537285394</v>
      </c>
      <c r="I20" s="98">
        <v>0.5126743403819519</v>
      </c>
      <c r="J20" s="42">
        <v>0.34572439776779584</v>
      </c>
      <c r="K20" s="98">
        <v>0.02335615133585603</v>
      </c>
      <c r="L20" s="98">
        <v>0.04116521514154218</v>
      </c>
      <c r="M20" s="99">
        <v>0.07182017062176808</v>
      </c>
    </row>
    <row r="21" spans="1:13" ht="12.75">
      <c r="A21" s="40">
        <f t="shared" si="0"/>
        <v>1908</v>
      </c>
      <c r="B21" s="42">
        <v>0.07198201729794394</v>
      </c>
      <c r="C21" s="42">
        <v>0.4812646329907933</v>
      </c>
      <c r="D21" s="42">
        <v>0.3188797310940172</v>
      </c>
      <c r="E21" s="42">
        <v>0.02199976165538323</v>
      </c>
      <c r="F21" s="42">
        <v>0.03849958166758819</v>
      </c>
      <c r="G21" s="96">
        <v>0.0673742752942741</v>
      </c>
      <c r="H21" s="97">
        <v>0.07718210573770806</v>
      </c>
      <c r="I21" s="98">
        <v>0.5160319088803261</v>
      </c>
      <c r="J21" s="42">
        <v>0.3419160791373562</v>
      </c>
      <c r="K21" s="98">
        <v>0.023589057295545734</v>
      </c>
      <c r="L21" s="98">
        <v>0.04128084894906376</v>
      </c>
      <c r="M21" s="99">
        <v>0.07224149356970923</v>
      </c>
    </row>
    <row r="22" spans="1:13" ht="12.75">
      <c r="A22" s="56">
        <f t="shared" si="0"/>
        <v>1909</v>
      </c>
      <c r="B22" s="58">
        <v>0.07104272036209044</v>
      </c>
      <c r="C22" s="58">
        <v>0.47183074498156474</v>
      </c>
      <c r="D22" s="58">
        <v>0.32669216842012055</v>
      </c>
      <c r="E22" s="58">
        <v>0.023715338744548096</v>
      </c>
      <c r="F22" s="58">
        <v>0.039789069140828734</v>
      </c>
      <c r="G22" s="104">
        <v>0.06692995835084742</v>
      </c>
      <c r="H22" s="105">
        <v>0.07613867897475965</v>
      </c>
      <c r="I22" s="106">
        <v>0.5056755912424629</v>
      </c>
      <c r="J22" s="58">
        <v>0.3501260932595255</v>
      </c>
      <c r="K22" s="106">
        <v>0.025416461450881514</v>
      </c>
      <c r="L22" s="106">
        <v>0.04264317507237038</v>
      </c>
      <c r="M22" s="107">
        <v>0.07173090482312797</v>
      </c>
    </row>
    <row r="23" spans="1:13" ht="12.75">
      <c r="A23" s="40">
        <f t="shared" si="0"/>
        <v>1910</v>
      </c>
      <c r="B23" s="42">
        <v>0.06963377355166718</v>
      </c>
      <c r="C23" s="42">
        <v>0.4639409061286053</v>
      </c>
      <c r="D23" s="42">
        <v>0.3280832880213746</v>
      </c>
      <c r="E23" s="42">
        <v>0.02385207445249221</v>
      </c>
      <c r="F23" s="42">
        <v>0.04187364406322572</v>
      </c>
      <c r="G23" s="96">
        <v>0.07261631378263503</v>
      </c>
      <c r="H23" s="97">
        <v>0.0750862610444347</v>
      </c>
      <c r="I23" s="98">
        <v>0.5002685652374786</v>
      </c>
      <c r="J23" s="42">
        <v>0.3537729775682907</v>
      </c>
      <c r="K23" s="98">
        <v>0.02571974772359931</v>
      </c>
      <c r="L23" s="98">
        <v>0.04515244842619666</v>
      </c>
      <c r="M23" s="99">
        <v>0.0783023411580855</v>
      </c>
    </row>
    <row r="24" spans="1:13" ht="12.75">
      <c r="A24" s="40">
        <f t="shared" si="0"/>
        <v>1911</v>
      </c>
      <c r="B24" s="42">
        <v>0.07134159692047728</v>
      </c>
      <c r="C24" s="42">
        <v>0.4633152351985978</v>
      </c>
      <c r="D24" s="42">
        <v>0.3299333657470969</v>
      </c>
      <c r="E24" s="42">
        <v>0.023714502081115474</v>
      </c>
      <c r="F24" s="42">
        <v>0.03984036225239886</v>
      </c>
      <c r="G24" s="96">
        <v>0.0718549378003136</v>
      </c>
      <c r="H24" s="97">
        <v>0.07686470555733932</v>
      </c>
      <c r="I24" s="98">
        <v>0.4991840759251031</v>
      </c>
      <c r="J24" s="42">
        <v>0.35547607716100005</v>
      </c>
      <c r="K24" s="98">
        <v>0.025550426379377107</v>
      </c>
      <c r="L24" s="98">
        <v>0.042924714977180346</v>
      </c>
      <c r="M24" s="99">
        <v>0.0774177881526609</v>
      </c>
    </row>
    <row r="25" spans="1:13" ht="12.75">
      <c r="A25" s="40">
        <f t="shared" si="0"/>
        <v>1912</v>
      </c>
      <c r="B25" s="42">
        <v>0.07202156079191264</v>
      </c>
      <c r="C25" s="42">
        <v>0.4577853682705534</v>
      </c>
      <c r="D25" s="42">
        <v>0.34459730163978036</v>
      </c>
      <c r="E25" s="42">
        <v>0.021804821320376595</v>
      </c>
      <c r="F25" s="42">
        <v>0.04012087195730737</v>
      </c>
      <c r="G25" s="96">
        <v>0.06367007602006962</v>
      </c>
      <c r="H25" s="97">
        <v>0.07691899932641304</v>
      </c>
      <c r="I25" s="98">
        <v>0.48891459788522756</v>
      </c>
      <c r="J25" s="42">
        <v>0.36802978609830966</v>
      </c>
      <c r="K25" s="98">
        <v>0.02328754081434651</v>
      </c>
      <c r="L25" s="98">
        <v>0.042849075875703115</v>
      </c>
      <c r="M25" s="99">
        <v>0.06799961679045338</v>
      </c>
    </row>
    <row r="26" spans="1:13" ht="12.75">
      <c r="A26" s="40">
        <f t="shared" si="0"/>
        <v>1913</v>
      </c>
      <c r="B26" s="42">
        <v>0.07141741131262186</v>
      </c>
      <c r="C26" s="42">
        <v>0.4517670382461547</v>
      </c>
      <c r="D26" s="42">
        <v>0.345688893796004</v>
      </c>
      <c r="E26" s="42">
        <v>0.022224856474743614</v>
      </c>
      <c r="F26" s="42">
        <v>0.042227226772131005</v>
      </c>
      <c r="G26" s="96">
        <v>0.06667457339834487</v>
      </c>
      <c r="H26" s="97">
        <v>0.0765193032109506</v>
      </c>
      <c r="I26" s="98">
        <v>0.4840402129524</v>
      </c>
      <c r="J26" s="42">
        <v>0.3703840953467826</v>
      </c>
      <c r="K26" s="98">
        <v>0.023812547950897326</v>
      </c>
      <c r="L26" s="98">
        <v>0.04524384053896954</v>
      </c>
      <c r="M26" s="99">
        <v>0.07143764811070737</v>
      </c>
    </row>
    <row r="27" spans="1:13" ht="12.75">
      <c r="A27" s="40">
        <f t="shared" si="0"/>
        <v>1914</v>
      </c>
      <c r="B27" s="42">
        <v>0.07703720833406438</v>
      </c>
      <c r="C27" s="42">
        <v>0.46189292430586876</v>
      </c>
      <c r="D27" s="42">
        <v>0.3042417986731452</v>
      </c>
      <c r="E27" s="42">
        <v>0.06233166521779946</v>
      </c>
      <c r="F27" s="42">
        <v>0.04367212276410242</v>
      </c>
      <c r="G27" s="96">
        <v>0.05082428070501976</v>
      </c>
      <c r="H27" s="97">
        <v>0.08116221977452748</v>
      </c>
      <c r="I27" s="98">
        <v>0.4866253054270596</v>
      </c>
      <c r="J27" s="42">
        <v>0.3205326395191894</v>
      </c>
      <c r="K27" s="98">
        <v>0.06566925802115713</v>
      </c>
      <c r="L27" s="98">
        <v>0.046010577258066385</v>
      </c>
      <c r="M27" s="99">
        <v>0.05354570252046748</v>
      </c>
    </row>
    <row r="28" spans="1:13" ht="12.75">
      <c r="A28" s="40">
        <f t="shared" si="0"/>
        <v>1915</v>
      </c>
      <c r="B28" s="42">
        <v>0.0689916089025568</v>
      </c>
      <c r="C28" s="42">
        <v>0.4190342994967972</v>
      </c>
      <c r="D28" s="42">
        <v>0.2767766974365348</v>
      </c>
      <c r="E28" s="42">
        <v>0.1502896848747841</v>
      </c>
      <c r="F28" s="42">
        <v>0.03831790534011635</v>
      </c>
      <c r="G28" s="96">
        <v>0.046589803949210654</v>
      </c>
      <c r="H28" s="97">
        <v>0.07236298624488544</v>
      </c>
      <c r="I28" s="98">
        <v>0.4395110323263993</v>
      </c>
      <c r="J28" s="42">
        <v>0.29030180145230017</v>
      </c>
      <c r="K28" s="98">
        <v>0.15763381333377097</v>
      </c>
      <c r="L28" s="98">
        <v>0.04019036664264403</v>
      </c>
      <c r="M28" s="99">
        <v>0.04886648385154123</v>
      </c>
    </row>
    <row r="29" spans="1:13" ht="12.75">
      <c r="A29" s="40">
        <f t="shared" si="0"/>
        <v>1916</v>
      </c>
      <c r="B29" s="42">
        <v>0.05899420038237363</v>
      </c>
      <c r="C29" s="42">
        <v>0.4541370275864625</v>
      </c>
      <c r="D29" s="42">
        <v>0.29734699038182605</v>
      </c>
      <c r="E29" s="42">
        <v>0.11432117279414115</v>
      </c>
      <c r="F29" s="42">
        <v>0.02537705734990051</v>
      </c>
      <c r="G29" s="96">
        <v>0.04982355150529605</v>
      </c>
      <c r="H29" s="97">
        <v>0.0620876264359466</v>
      </c>
      <c r="I29" s="98">
        <v>0.4779502042025132</v>
      </c>
      <c r="J29" s="42">
        <v>0.3129387082292888</v>
      </c>
      <c r="K29" s="98">
        <v>0.12031572975235488</v>
      </c>
      <c r="L29" s="98">
        <v>0.026707731379896387</v>
      </c>
      <c r="M29" s="99">
        <v>0.05243610445641745</v>
      </c>
    </row>
    <row r="30" spans="1:13" ht="12.75">
      <c r="A30" s="40">
        <f t="shared" si="0"/>
        <v>1917</v>
      </c>
      <c r="B30" s="42">
        <v>0.05341524670921148</v>
      </c>
      <c r="C30" s="42">
        <v>0.4365214100554016</v>
      </c>
      <c r="D30" s="42">
        <v>0.33286415010354314</v>
      </c>
      <c r="E30" s="42">
        <v>0.10678657457184954</v>
      </c>
      <c r="F30" s="42">
        <v>0.017885169678637146</v>
      </c>
      <c r="G30" s="96">
        <v>0.05252744888135706</v>
      </c>
      <c r="H30" s="97">
        <v>0.056376563781342516</v>
      </c>
      <c r="I30" s="98">
        <v>0.46072195921667414</v>
      </c>
      <c r="J30" s="42">
        <v>0.35131798774597084</v>
      </c>
      <c r="K30" s="98">
        <v>0.11270677387515965</v>
      </c>
      <c r="L30" s="98">
        <v>0.01887671538085282</v>
      </c>
      <c r="M30" s="99">
        <v>0.055439546844222566</v>
      </c>
    </row>
    <row r="31" spans="1:13" ht="12.75">
      <c r="A31" s="40">
        <f t="shared" si="0"/>
        <v>1918</v>
      </c>
      <c r="B31" s="42">
        <v>0.050047414345963735</v>
      </c>
      <c r="C31" s="42">
        <v>0.4352138009799066</v>
      </c>
      <c r="D31" s="42">
        <v>0.3412181247280593</v>
      </c>
      <c r="E31" s="42">
        <v>0.11796511591287653</v>
      </c>
      <c r="F31" s="42">
        <v>0.013100791340295636</v>
      </c>
      <c r="G31" s="96">
        <v>0.04245475269289818</v>
      </c>
      <c r="H31" s="97">
        <v>0.05226637016549531</v>
      </c>
      <c r="I31" s="98">
        <v>0.45450990666379004</v>
      </c>
      <c r="J31" s="42">
        <v>0.3563467373345174</v>
      </c>
      <c r="K31" s="98">
        <v>0.1231953437653511</v>
      </c>
      <c r="L31" s="98">
        <v>0.013681642070846161</v>
      </c>
      <c r="M31" s="99">
        <v>0.04433707212509634</v>
      </c>
    </row>
    <row r="32" spans="1:13" ht="12.75">
      <c r="A32" s="40">
        <f t="shared" si="0"/>
        <v>1919</v>
      </c>
      <c r="B32" s="42">
        <v>0.040224417930407444</v>
      </c>
      <c r="C32" s="42">
        <v>0.43420874365113593</v>
      </c>
      <c r="D32" s="42">
        <v>0.3682531689625948</v>
      </c>
      <c r="E32" s="42">
        <v>0.09216885922065181</v>
      </c>
      <c r="F32" s="42">
        <v>0.013729318605600376</v>
      </c>
      <c r="G32" s="96">
        <v>0.0514154916296095</v>
      </c>
      <c r="H32" s="97">
        <v>0.04240467515067319</v>
      </c>
      <c r="I32" s="98">
        <v>0.45774386975503073</v>
      </c>
      <c r="J32" s="42">
        <v>0.38821334916720385</v>
      </c>
      <c r="K32" s="98">
        <v>0.09716462624821082</v>
      </c>
      <c r="L32" s="98">
        <v>0.014473479678881216</v>
      </c>
      <c r="M32" s="99">
        <v>0.05420233113224475</v>
      </c>
    </row>
    <row r="33" spans="1:13" ht="12.75">
      <c r="A33" s="48">
        <f t="shared" si="0"/>
        <v>1920</v>
      </c>
      <c r="B33" s="50">
        <v>0.027833720694287394</v>
      </c>
      <c r="C33" s="50">
        <v>0.4641057815038632</v>
      </c>
      <c r="D33" s="50">
        <v>0.3983467451212328</v>
      </c>
      <c r="E33" s="50">
        <v>0.03770227423917964</v>
      </c>
      <c r="F33" s="50">
        <v>0.010583095035113135</v>
      </c>
      <c r="G33" s="100">
        <v>0.061428383406323804</v>
      </c>
      <c r="H33" s="101">
        <v>0.029655404235750603</v>
      </c>
      <c r="I33" s="102">
        <v>0.49448094668388276</v>
      </c>
      <c r="J33" s="50">
        <v>0.42441806046398267</v>
      </c>
      <c r="K33" s="102">
        <v>0.04016984274040924</v>
      </c>
      <c r="L33" s="102">
        <v>0.01127574587597479</v>
      </c>
      <c r="M33" s="103">
        <v>0.06544879721513805</v>
      </c>
    </row>
    <row r="34" spans="1:13" ht="12.75">
      <c r="A34" s="40">
        <f t="shared" si="0"/>
        <v>1921</v>
      </c>
      <c r="B34" s="42">
        <v>0.03284848996436132</v>
      </c>
      <c r="C34" s="42">
        <v>0.4513663843795738</v>
      </c>
      <c r="D34" s="42">
        <v>0.3951012729557782</v>
      </c>
      <c r="E34" s="42">
        <v>0.04098228553650843</v>
      </c>
      <c r="F34" s="42">
        <v>0.012359736378545962</v>
      </c>
      <c r="G34" s="96">
        <v>0.0673418307852323</v>
      </c>
      <c r="H34" s="97">
        <v>0.0352202886852076</v>
      </c>
      <c r="I34" s="98">
        <v>0.4839569300718101</v>
      </c>
      <c r="J34" s="42">
        <v>0.42362924166356203</v>
      </c>
      <c r="K34" s="98">
        <v>0.0439413784055659</v>
      </c>
      <c r="L34" s="98">
        <v>0.013252161173854282</v>
      </c>
      <c r="M34" s="99">
        <v>0.07220419335621041</v>
      </c>
    </row>
    <row r="35" spans="1:13" ht="12.75">
      <c r="A35" s="40">
        <f t="shared" si="0"/>
        <v>1922</v>
      </c>
      <c r="B35" s="42">
        <v>0.04259433282995511</v>
      </c>
      <c r="C35" s="42">
        <v>0.45574816234907967</v>
      </c>
      <c r="D35" s="42">
        <v>0.3781329190934723</v>
      </c>
      <c r="E35" s="42">
        <v>0.03702799031609499</v>
      </c>
      <c r="F35" s="42">
        <v>0.011897518617489788</v>
      </c>
      <c r="G35" s="96">
        <v>0.07459907679390812</v>
      </c>
      <c r="H35" s="97">
        <v>0.04602797745477191</v>
      </c>
      <c r="I35" s="98">
        <v>0.49248725705840046</v>
      </c>
      <c r="J35" s="42">
        <v>0.40861523866154603</v>
      </c>
      <c r="K35" s="98">
        <v>0.04001291698284663</v>
      </c>
      <c r="L35" s="98">
        <v>0.012856609842434905</v>
      </c>
      <c r="M35" s="99">
        <v>0.0806127105811137</v>
      </c>
    </row>
    <row r="36" spans="1:13" ht="12.75">
      <c r="A36" s="40">
        <f t="shared" si="0"/>
        <v>1923</v>
      </c>
      <c r="B36" s="42">
        <v>0.03942565512379549</v>
      </c>
      <c r="C36" s="42">
        <v>0.46750312884213574</v>
      </c>
      <c r="D36" s="42">
        <v>0.37470742529908535</v>
      </c>
      <c r="E36" s="42">
        <v>0.03440481255887615</v>
      </c>
      <c r="F36" s="42">
        <v>0.010751503764438904</v>
      </c>
      <c r="G36" s="96">
        <v>0.07320747441166837</v>
      </c>
      <c r="H36" s="97">
        <v>0.042539893271979</v>
      </c>
      <c r="I36" s="98">
        <v>0.50443126798564</v>
      </c>
      <c r="J36" s="42">
        <v>0.40430561852149116</v>
      </c>
      <c r="K36" s="98">
        <v>0.037122453633337014</v>
      </c>
      <c r="L36" s="98">
        <v>0.011600766587552921</v>
      </c>
      <c r="M36" s="99">
        <v>0.07899014330655718</v>
      </c>
    </row>
    <row r="37" spans="1:13" ht="12.75">
      <c r="A37" s="40">
        <f t="shared" si="0"/>
        <v>1924</v>
      </c>
      <c r="B37" s="42">
        <v>0.03933528374721704</v>
      </c>
      <c r="C37" s="42">
        <v>0.46220217113276724</v>
      </c>
      <c r="D37" s="42">
        <v>0.385168875341216</v>
      </c>
      <c r="E37" s="42">
        <v>0.02897779994648199</v>
      </c>
      <c r="F37" s="42">
        <v>0.010749829120242997</v>
      </c>
      <c r="G37" s="96">
        <v>0.07356604071207473</v>
      </c>
      <c r="H37" s="97">
        <v>0.04245881031547125</v>
      </c>
      <c r="I37" s="98">
        <v>0.4989046078233408</v>
      </c>
      <c r="J37" s="42">
        <v>0.4157542709652657</v>
      </c>
      <c r="K37" s="98">
        <v>0.031278861980356246</v>
      </c>
      <c r="L37" s="98">
        <v>0.011603448915566006</v>
      </c>
      <c r="M37" s="99">
        <v>0.0794077548372892</v>
      </c>
    </row>
    <row r="38" spans="1:13" ht="12.75">
      <c r="A38" s="40">
        <f t="shared" si="0"/>
        <v>1925</v>
      </c>
      <c r="B38" s="42">
        <v>0.039586291594889765</v>
      </c>
      <c r="C38" s="42">
        <v>0.4687313478384079</v>
      </c>
      <c r="D38" s="42">
        <v>0.3792479819111545</v>
      </c>
      <c r="E38" s="42">
        <v>0.028282383588456254</v>
      </c>
      <c r="F38" s="42">
        <v>0.006800435763101501</v>
      </c>
      <c r="G38" s="96">
        <v>0.07735155930399006</v>
      </c>
      <c r="H38" s="97">
        <v>0.04290506529770691</v>
      </c>
      <c r="I38" s="98">
        <v>0.5080281146791028</v>
      </c>
      <c r="J38" s="42">
        <v>0.41104278204281647</v>
      </c>
      <c r="K38" s="98">
        <v>0.030653477902288687</v>
      </c>
      <c r="L38" s="98">
        <v>0.007370560078085124</v>
      </c>
      <c r="M38" s="99">
        <v>0.08383643855252068</v>
      </c>
    </row>
    <row r="39" spans="1:13" ht="12.75">
      <c r="A39" s="40">
        <f t="shared" si="0"/>
        <v>1926</v>
      </c>
      <c r="B39" s="42">
        <v>0.03664963446462793</v>
      </c>
      <c r="C39" s="42">
        <v>0.4679979514094543</v>
      </c>
      <c r="D39" s="42">
        <v>0.3577484933076023</v>
      </c>
      <c r="E39" s="42">
        <v>0.02743470744467307</v>
      </c>
      <c r="F39" s="42">
        <v>0.009483601965331944</v>
      </c>
      <c r="G39" s="96">
        <v>0.10068561140831041</v>
      </c>
      <c r="H39" s="97">
        <v>0.04075286121244052</v>
      </c>
      <c r="I39" s="98">
        <v>0.5203941550877784</v>
      </c>
      <c r="J39" s="42">
        <v>0.39780136718131476</v>
      </c>
      <c r="K39" s="98">
        <v>0.03050624764008873</v>
      </c>
      <c r="L39" s="98">
        <v>0.010545368878377558</v>
      </c>
      <c r="M39" s="99">
        <v>0.11195819024532933</v>
      </c>
    </row>
    <row r="40" spans="1:13" ht="12.75">
      <c r="A40" s="40">
        <f t="shared" si="0"/>
        <v>1927</v>
      </c>
      <c r="B40" s="42">
        <v>0.03958259269281702</v>
      </c>
      <c r="C40" s="42">
        <v>0.45413018702299907</v>
      </c>
      <c r="D40" s="42">
        <v>0.36077064901969963</v>
      </c>
      <c r="E40" s="42">
        <v>0.029630285369728622</v>
      </c>
      <c r="F40" s="42">
        <v>0.007572183881943747</v>
      </c>
      <c r="G40" s="96">
        <v>0.10831410201281187</v>
      </c>
      <c r="H40" s="97">
        <v>0.044390735327504025</v>
      </c>
      <c r="I40" s="98">
        <v>0.5092938982752916</v>
      </c>
      <c r="J40" s="42">
        <v>0.4045938708171465</v>
      </c>
      <c r="K40" s="98">
        <v>0.03322950989425018</v>
      </c>
      <c r="L40" s="98">
        <v>0.008491985685807656</v>
      </c>
      <c r="M40" s="99">
        <v>0.12147113939707965</v>
      </c>
    </row>
    <row r="41" spans="1:13" ht="12.75">
      <c r="A41" s="40">
        <f t="shared" si="0"/>
        <v>1928</v>
      </c>
      <c r="B41" s="42">
        <v>0.04013537968531969</v>
      </c>
      <c r="C41" s="42">
        <v>0.4549097417425724</v>
      </c>
      <c r="D41" s="42">
        <v>0.358427531842847</v>
      </c>
      <c r="E41" s="42">
        <v>0.02943718421419573</v>
      </c>
      <c r="F41" s="42">
        <v>0.009104283956607376</v>
      </c>
      <c r="G41" s="96">
        <v>0.10798587855845784</v>
      </c>
      <c r="H41" s="97">
        <v>0.044994107963738046</v>
      </c>
      <c r="I41" s="98">
        <v>0.509980426102912</v>
      </c>
      <c r="J41" s="42">
        <v>0.40181822599804706</v>
      </c>
      <c r="K41" s="98">
        <v>0.0330008051516311</v>
      </c>
      <c r="L41" s="98">
        <v>0.010206434783671777</v>
      </c>
      <c r="M41" s="99">
        <v>0.12105848546875798</v>
      </c>
    </row>
    <row r="42" spans="1:13" ht="12.75">
      <c r="A42" s="56">
        <f t="shared" si="0"/>
        <v>1929</v>
      </c>
      <c r="B42" s="58">
        <v>0.040750419295811</v>
      </c>
      <c r="C42" s="58">
        <v>0.4361224255559547</v>
      </c>
      <c r="D42" s="58">
        <v>0.3665471150932157</v>
      </c>
      <c r="E42" s="58">
        <v>0.03078703054783884</v>
      </c>
      <c r="F42" s="58">
        <v>0.01465914641256442</v>
      </c>
      <c r="G42" s="104">
        <v>0.11113386309461541</v>
      </c>
      <c r="H42" s="105">
        <v>0.045845395165671245</v>
      </c>
      <c r="I42" s="106">
        <v>0.4906502874261007</v>
      </c>
      <c r="J42" s="58">
        <v>0.4123760596498377</v>
      </c>
      <c r="K42" s="106">
        <v>0.0346362959163062</v>
      </c>
      <c r="L42" s="106">
        <v>0.016491961842084228</v>
      </c>
      <c r="M42" s="107">
        <v>0.12502879621619004</v>
      </c>
    </row>
    <row r="43" spans="1:13" ht="12.75">
      <c r="A43" s="40">
        <f t="shared" si="0"/>
        <v>1930</v>
      </c>
      <c r="B43" s="42">
        <v>0.046825815093456756</v>
      </c>
      <c r="C43" s="42">
        <v>0.40539922298497116</v>
      </c>
      <c r="D43" s="42">
        <v>0.3979038083203388</v>
      </c>
      <c r="E43" s="42">
        <v>0.03338320551120148</v>
      </c>
      <c r="F43" s="42">
        <v>0.014319638241679379</v>
      </c>
      <c r="G43" s="96">
        <v>0.10216830984835241</v>
      </c>
      <c r="H43" s="97">
        <v>0.052154335391689816</v>
      </c>
      <c r="I43" s="98">
        <v>0.4515314255798852</v>
      </c>
      <c r="J43" s="42">
        <v>0.44318307393797957</v>
      </c>
      <c r="K43" s="98">
        <v>0.037182030749619586</v>
      </c>
      <c r="L43" s="98">
        <v>0.015949134340825875</v>
      </c>
      <c r="M43" s="99">
        <v>0.11379450176357192</v>
      </c>
    </row>
    <row r="44" spans="1:13" ht="12.75">
      <c r="A44" s="40">
        <f t="shared" si="0"/>
        <v>1931</v>
      </c>
      <c r="B44" s="42">
        <v>0.05297128476710626</v>
      </c>
      <c r="C44" s="42">
        <v>0.378383345767961</v>
      </c>
      <c r="D44" s="42">
        <v>0.40393151486309214</v>
      </c>
      <c r="E44" s="42">
        <v>0.041226196172789054</v>
      </c>
      <c r="F44" s="42">
        <v>0.011958743429685618</v>
      </c>
      <c r="G44" s="96">
        <v>0.11152891499936596</v>
      </c>
      <c r="H44" s="97">
        <v>0.05962071885217115</v>
      </c>
      <c r="I44" s="98">
        <v>0.4258814407760844</v>
      </c>
      <c r="J44" s="42">
        <v>0.45463664679960164</v>
      </c>
      <c r="K44" s="98">
        <v>0.046401280659302074</v>
      </c>
      <c r="L44" s="98">
        <v>0.013459912912840695</v>
      </c>
      <c r="M44" s="99">
        <v>0.12552903170651453</v>
      </c>
    </row>
    <row r="45" spans="1:13" ht="12.75">
      <c r="A45" s="40">
        <f t="shared" si="0"/>
        <v>1932</v>
      </c>
      <c r="B45" s="42">
        <v>0.06014650613548171</v>
      </c>
      <c r="C45" s="42">
        <v>0.3777649163849639</v>
      </c>
      <c r="D45" s="42">
        <v>0.3905462319738321</v>
      </c>
      <c r="E45" s="42">
        <v>0.04609582081866458</v>
      </c>
      <c r="F45" s="42">
        <v>0.005681578202142696</v>
      </c>
      <c r="G45" s="96">
        <v>0.119764946484915</v>
      </c>
      <c r="H45" s="97">
        <v>0.06833005104181636</v>
      </c>
      <c r="I45" s="98">
        <v>0.42916368176479347</v>
      </c>
      <c r="J45" s="42">
        <v>0.4436840255500449</v>
      </c>
      <c r="K45" s="98">
        <v>0.05236762684533855</v>
      </c>
      <c r="L45" s="98">
        <v>0.00645461479800671</v>
      </c>
      <c r="M45" s="99">
        <v>0.13606018756768645</v>
      </c>
    </row>
    <row r="46" spans="1:13" ht="12.75">
      <c r="A46" s="40">
        <f t="shared" si="0"/>
        <v>1933</v>
      </c>
      <c r="B46" s="42">
        <v>0.05946364163375382</v>
      </c>
      <c r="C46" s="42">
        <v>0.3752739610870583</v>
      </c>
      <c r="D46" s="42">
        <v>0.39576502635193994</v>
      </c>
      <c r="E46" s="42">
        <v>0.04286400820677381</v>
      </c>
      <c r="F46" s="42">
        <v>0.004945847268756217</v>
      </c>
      <c r="G46" s="96">
        <v>0.12168751545171791</v>
      </c>
      <c r="H46" s="97">
        <v>0.06770214778893424</v>
      </c>
      <c r="I46" s="98">
        <v>0.42726702362663377</v>
      </c>
      <c r="J46" s="42">
        <v>0.45059706347619854</v>
      </c>
      <c r="K46" s="98">
        <v>0.04880268578764294</v>
      </c>
      <c r="L46" s="98">
        <v>0.005631079320590412</v>
      </c>
      <c r="M46" s="99">
        <v>0.13854694951114357</v>
      </c>
    </row>
    <row r="47" spans="1:13" ht="12.75">
      <c r="A47" s="40">
        <f t="shared" si="0"/>
        <v>1934</v>
      </c>
      <c r="B47" s="42">
        <v>0.06277264114821536</v>
      </c>
      <c r="C47" s="42">
        <v>0.3615848358152199</v>
      </c>
      <c r="D47" s="42">
        <v>0.39314474412332234</v>
      </c>
      <c r="E47" s="42">
        <v>0.048997705819141604</v>
      </c>
      <c r="F47" s="42">
        <v>0.01004051364450246</v>
      </c>
      <c r="G47" s="96">
        <v>0.12345955944959827</v>
      </c>
      <c r="H47" s="97">
        <v>0.07161408446688307</v>
      </c>
      <c r="I47" s="98">
        <v>0.4125135807632238</v>
      </c>
      <c r="J47" s="42">
        <v>0.4485186603329527</v>
      </c>
      <c r="K47" s="98">
        <v>0.05589896775141911</v>
      </c>
      <c r="L47" s="98">
        <v>0.011454706685521286</v>
      </c>
      <c r="M47" s="99">
        <v>0.1408486747879823</v>
      </c>
    </row>
    <row r="48" spans="1:13" ht="12.75">
      <c r="A48" s="40">
        <f t="shared" si="0"/>
        <v>1935</v>
      </c>
      <c r="B48" s="42">
        <v>0.061363642672154016</v>
      </c>
      <c r="C48" s="42">
        <v>0.3688535231844937</v>
      </c>
      <c r="D48" s="42">
        <v>0.3845218858236597</v>
      </c>
      <c r="E48" s="42">
        <v>0.04695561014870293</v>
      </c>
      <c r="F48" s="42">
        <v>0.01510745737297555</v>
      </c>
      <c r="G48" s="96">
        <v>0.12319788079801407</v>
      </c>
      <c r="H48" s="97">
        <v>0.06998573717865054</v>
      </c>
      <c r="I48" s="98">
        <v>0.42068046496078576</v>
      </c>
      <c r="J48" s="42">
        <v>0.43855036091111305</v>
      </c>
      <c r="K48" s="98">
        <v>0.05355325805033316</v>
      </c>
      <c r="L48" s="98">
        <v>0.01723017889911748</v>
      </c>
      <c r="M48" s="99">
        <v>0.14050819232752493</v>
      </c>
    </row>
    <row r="49" spans="1:13" ht="12.75">
      <c r="A49" s="40">
        <f t="shared" si="0"/>
        <v>1936</v>
      </c>
      <c r="B49" s="42">
        <v>0.05209979538463519</v>
      </c>
      <c r="C49" s="42">
        <v>0.4047080232978609</v>
      </c>
      <c r="D49" s="42">
        <v>0.3709166216699143</v>
      </c>
      <c r="E49" s="42">
        <v>0.04586132965913396</v>
      </c>
      <c r="F49" s="42">
        <v>0.021016767755701497</v>
      </c>
      <c r="G49" s="96">
        <v>0.10539746223275426</v>
      </c>
      <c r="H49" s="97">
        <v>0.05823792487182762</v>
      </c>
      <c r="I49" s="98">
        <v>0.45238863764899834</v>
      </c>
      <c r="J49" s="42">
        <v>0.4146161071660384</v>
      </c>
      <c r="K49" s="98">
        <v>0.0512644752535522</v>
      </c>
      <c r="L49" s="98">
        <v>0.023492855059583522</v>
      </c>
      <c r="M49" s="99">
        <v>0.11781484825183468</v>
      </c>
    </row>
    <row r="50" spans="1:13" ht="12.75">
      <c r="A50" s="40">
        <f t="shared" si="0"/>
        <v>1937</v>
      </c>
      <c r="B50" s="42">
        <v>0.04510876249017726</v>
      </c>
      <c r="C50" s="42">
        <v>0.4123738017308381</v>
      </c>
      <c r="D50" s="42">
        <v>0.3779237712444334</v>
      </c>
      <c r="E50" s="42">
        <v>0.04922472134698173</v>
      </c>
      <c r="F50" s="42">
        <v>0.021076584955131473</v>
      </c>
      <c r="G50" s="96">
        <v>0.09429235823243814</v>
      </c>
      <c r="H50" s="97">
        <v>0.04980499270398542</v>
      </c>
      <c r="I50" s="98">
        <v>0.455305644684699</v>
      </c>
      <c r="J50" s="42">
        <v>0.41726905440135686</v>
      </c>
      <c r="K50" s="98">
        <v>0.05434946010935239</v>
      </c>
      <c r="L50" s="98">
        <v>0.023270848100606516</v>
      </c>
      <c r="M50" s="99">
        <v>0.10410904566115725</v>
      </c>
    </row>
    <row r="51" spans="1:13" ht="12.75">
      <c r="A51" s="40">
        <f t="shared" si="0"/>
        <v>1938</v>
      </c>
      <c r="B51" s="42">
        <v>0.04399624311268132</v>
      </c>
      <c r="C51" s="42">
        <v>0.3943909030513364</v>
      </c>
      <c r="D51" s="42">
        <v>0.3736786040875612</v>
      </c>
      <c r="E51" s="42">
        <v>0.05750422103191284</v>
      </c>
      <c r="F51" s="42">
        <v>0.023419901029070503</v>
      </c>
      <c r="G51" s="96">
        <v>0.10701012768743777</v>
      </c>
      <c r="H51" s="97">
        <v>0.0492684681840175</v>
      </c>
      <c r="I51" s="98">
        <v>0.4416521567372184</v>
      </c>
      <c r="J51" s="42">
        <v>0.418457829896605</v>
      </c>
      <c r="K51" s="98">
        <v>0.06439515476585982</v>
      </c>
      <c r="L51" s="98">
        <v>0.026226390416299285</v>
      </c>
      <c r="M51" s="99">
        <v>0.11983352891821189</v>
      </c>
    </row>
    <row r="52" spans="1:13" ht="12.75">
      <c r="A52" s="40">
        <f t="shared" si="0"/>
        <v>1939</v>
      </c>
      <c r="B52" s="42">
        <v>0.04105986422036251</v>
      </c>
      <c r="C52" s="42">
        <v>0.4111030131813369</v>
      </c>
      <c r="D52" s="42">
        <v>0.34576941243191395</v>
      </c>
      <c r="E52" s="42">
        <v>0.08269997825145008</v>
      </c>
      <c r="F52" s="42">
        <v>0.016007877690009786</v>
      </c>
      <c r="G52" s="96">
        <v>0.10335985422492683</v>
      </c>
      <c r="H52" s="97">
        <v>0.04579302456379483</v>
      </c>
      <c r="I52" s="98">
        <v>0.4584927577896609</v>
      </c>
      <c r="J52" s="42">
        <v>0.38562785088439705</v>
      </c>
      <c r="K52" s="98">
        <v>0.09223318701613857</v>
      </c>
      <c r="L52" s="98">
        <v>0.017853179746008654</v>
      </c>
      <c r="M52" s="99">
        <v>0.1152746223911049</v>
      </c>
    </row>
    <row r="53" spans="1:13" ht="12.75">
      <c r="A53" s="48">
        <f t="shared" si="0"/>
        <v>1940</v>
      </c>
      <c r="B53" s="50">
        <v>0.04027003849375874</v>
      </c>
      <c r="C53" s="50">
        <v>0.391862566746111</v>
      </c>
      <c r="D53" s="50">
        <v>0.37608389414866883</v>
      </c>
      <c r="E53" s="50">
        <v>0.0867391393248903</v>
      </c>
      <c r="F53" s="50">
        <v>0</v>
      </c>
      <c r="G53" s="100">
        <v>0.10504436128657098</v>
      </c>
      <c r="H53" s="101">
        <v>0.04499668670913139</v>
      </c>
      <c r="I53" s="102">
        <v>0.437856972787439</v>
      </c>
      <c r="J53" s="50">
        <v>0.42022629712610093</v>
      </c>
      <c r="K53" s="102">
        <v>0.09692004337732854</v>
      </c>
      <c r="L53" s="102">
        <v>0</v>
      </c>
      <c r="M53" s="103">
        <v>0.11737381915105952</v>
      </c>
    </row>
    <row r="54" spans="1:13" ht="12.75">
      <c r="A54" s="40">
        <f t="shared" si="0"/>
        <v>1941</v>
      </c>
      <c r="B54" s="42">
        <v>0.03896890983472017</v>
      </c>
      <c r="C54" s="42">
        <v>0.3862978517910727</v>
      </c>
      <c r="D54" s="42">
        <v>0.37946732171793</v>
      </c>
      <c r="E54" s="42">
        <v>0.0897942705516639</v>
      </c>
      <c r="F54" s="42">
        <v>0</v>
      </c>
      <c r="G54" s="96">
        <v>0.10547164610461328</v>
      </c>
      <c r="H54" s="97">
        <v>0.04356363849734103</v>
      </c>
      <c r="I54" s="98">
        <v>0.4318452848463308</v>
      </c>
      <c r="J54" s="42">
        <v>0.42420938371094713</v>
      </c>
      <c r="K54" s="98">
        <v>0.10038169294538109</v>
      </c>
      <c r="L54" s="98">
        <v>0</v>
      </c>
      <c r="M54" s="99">
        <v>0.11790754943129278</v>
      </c>
    </row>
    <row r="55" spans="1:13" ht="12.75">
      <c r="A55" s="40">
        <f t="shared" si="0"/>
        <v>1942</v>
      </c>
      <c r="B55" s="42">
        <v>0.03729393785185083</v>
      </c>
      <c r="C55" s="42">
        <v>0.37876156966654556</v>
      </c>
      <c r="D55" s="42">
        <v>0.38708497756667487</v>
      </c>
      <c r="E55" s="42">
        <v>0.0919785555994104</v>
      </c>
      <c r="F55" s="42">
        <v>0</v>
      </c>
      <c r="G55" s="96">
        <v>0.10488095931551826</v>
      </c>
      <c r="H55" s="97">
        <v>0.04166366277197368</v>
      </c>
      <c r="I55" s="98">
        <v>0.42314100410255295</v>
      </c>
      <c r="J55" s="42">
        <v>0.4324396644167884</v>
      </c>
      <c r="K55" s="98">
        <v>0.10275566870868484</v>
      </c>
      <c r="L55" s="98">
        <v>0</v>
      </c>
      <c r="M55" s="99">
        <v>0.11716984506922971</v>
      </c>
    </row>
    <row r="56" spans="1:13" ht="12.75">
      <c r="A56" s="40">
        <f t="shared" si="0"/>
        <v>1943</v>
      </c>
      <c r="B56" s="42">
        <v>0.035813296118783325</v>
      </c>
      <c r="C56" s="42">
        <v>0.36689648945081194</v>
      </c>
      <c r="D56" s="42">
        <v>0.39787667586702286</v>
      </c>
      <c r="E56" s="42">
        <v>0.09460256137539737</v>
      </c>
      <c r="F56" s="42">
        <v>0</v>
      </c>
      <c r="G56" s="96">
        <v>0.10481097718798454</v>
      </c>
      <c r="H56" s="97">
        <v>0.04000640669864862</v>
      </c>
      <c r="I56" s="98">
        <v>0.4098536511297884</v>
      </c>
      <c r="J56" s="42">
        <v>0.4444610755136289</v>
      </c>
      <c r="K56" s="98">
        <v>0.10567886665793418</v>
      </c>
      <c r="L56" s="98">
        <v>0</v>
      </c>
      <c r="M56" s="99">
        <v>0.11708250941096968</v>
      </c>
    </row>
    <row r="57" spans="1:13" ht="12.75">
      <c r="A57" s="40">
        <f t="shared" si="0"/>
        <v>1944</v>
      </c>
      <c r="B57" s="42">
        <v>0.03414524835222841</v>
      </c>
      <c r="C57" s="42">
        <v>0.3416423668049344</v>
      </c>
      <c r="D57" s="42">
        <v>0.4233622090480808</v>
      </c>
      <c r="E57" s="42">
        <v>0.09668681126689624</v>
      </c>
      <c r="F57" s="42">
        <v>0</v>
      </c>
      <c r="G57" s="96">
        <v>0.10416336452785999</v>
      </c>
      <c r="H57" s="97">
        <v>0.03811548556979093</v>
      </c>
      <c r="I57" s="98">
        <v>0.38136681765071584</v>
      </c>
      <c r="J57" s="42">
        <v>0.4725886308779422</v>
      </c>
      <c r="K57" s="98">
        <v>0.10792906590155091</v>
      </c>
      <c r="L57" s="98">
        <v>0</v>
      </c>
      <c r="M57" s="99">
        <v>0.11627495505691385</v>
      </c>
    </row>
    <row r="58" spans="1:13" ht="12.75">
      <c r="A58" s="40">
        <f t="shared" si="0"/>
        <v>1945</v>
      </c>
      <c r="B58" s="42">
        <v>0.01941080306715409</v>
      </c>
      <c r="C58" s="42">
        <v>0.3746357875459313</v>
      </c>
      <c r="D58" s="42">
        <v>0.392944717086935</v>
      </c>
      <c r="E58" s="42">
        <v>0.09983617562837555</v>
      </c>
      <c r="F58" s="42">
        <v>0</v>
      </c>
      <c r="G58" s="96">
        <v>0.11317251667160391</v>
      </c>
      <c r="H58" s="97">
        <v>0.02188791330000559</v>
      </c>
      <c r="I58" s="98">
        <v>0.42244494514295744</v>
      </c>
      <c r="J58" s="42">
        <v>0.44309036929274537</v>
      </c>
      <c r="K58" s="98">
        <v>0.11257677226429141</v>
      </c>
      <c r="L58" s="98">
        <v>0</v>
      </c>
      <c r="M58" s="99">
        <v>0.1276150308815989</v>
      </c>
    </row>
    <row r="59" spans="1:13" ht="12.75">
      <c r="A59" s="40">
        <f t="shared" si="0"/>
        <v>1946</v>
      </c>
      <c r="B59" s="42">
        <v>0.01764174534120654</v>
      </c>
      <c r="C59" s="42">
        <v>0.3761443269866679</v>
      </c>
      <c r="D59" s="42">
        <v>0.38595474615067366</v>
      </c>
      <c r="E59" s="42">
        <v>0.10071781766817321</v>
      </c>
      <c r="F59" s="42">
        <v>0</v>
      </c>
      <c r="G59" s="96">
        <v>0.11954136385327878</v>
      </c>
      <c r="H59" s="97">
        <v>0.020036995057956006</v>
      </c>
      <c r="I59" s="98">
        <v>0.42721408087135454</v>
      </c>
      <c r="J59" s="42">
        <v>0.43835647730117494</v>
      </c>
      <c r="K59" s="98">
        <v>0.11439244676951457</v>
      </c>
      <c r="L59" s="98">
        <v>0</v>
      </c>
      <c r="M59" s="99">
        <v>0.1357716977783817</v>
      </c>
    </row>
    <row r="60" spans="1:13" ht="12.75">
      <c r="A60" s="40">
        <f t="shared" si="0"/>
        <v>1947</v>
      </c>
      <c r="B60" s="42">
        <v>0.016091733435717428</v>
      </c>
      <c r="C60" s="42">
        <v>0.35855178920889424</v>
      </c>
      <c r="D60" s="42">
        <v>0.39584359301548805</v>
      </c>
      <c r="E60" s="42">
        <v>0.10257616061781945</v>
      </c>
      <c r="F60" s="42">
        <v>0</v>
      </c>
      <c r="G60" s="96">
        <v>0.12693672372208084</v>
      </c>
      <c r="H60" s="97">
        <v>0.018431348417631763</v>
      </c>
      <c r="I60" s="98">
        <v>0.410682477377227</v>
      </c>
      <c r="J60" s="42">
        <v>0.45339622427261567</v>
      </c>
      <c r="K60" s="98">
        <v>0.11748994993252555</v>
      </c>
      <c r="L60" s="98">
        <v>0</v>
      </c>
      <c r="M60" s="99">
        <v>0.14539235261760514</v>
      </c>
    </row>
    <row r="61" spans="1:13" ht="12.75">
      <c r="A61" s="40">
        <f t="shared" si="0"/>
        <v>1948</v>
      </c>
      <c r="B61" s="42">
        <v>0.014597486618472651</v>
      </c>
      <c r="C61" s="42">
        <v>0.36770573567401243</v>
      </c>
      <c r="D61" s="42">
        <v>0.3785331477923419</v>
      </c>
      <c r="E61" s="42">
        <v>0.10464087955407367</v>
      </c>
      <c r="F61" s="42">
        <v>0</v>
      </c>
      <c r="G61" s="96">
        <v>0.13452275036109948</v>
      </c>
      <c r="H61" s="97">
        <v>0.016866401311603628</v>
      </c>
      <c r="I61" s="98">
        <v>0.42485892705721473</v>
      </c>
      <c r="J61" s="42">
        <v>0.4373692641259787</v>
      </c>
      <c r="K61" s="98">
        <v>0.12090540750520311</v>
      </c>
      <c r="L61" s="98">
        <v>0</v>
      </c>
      <c r="M61" s="99">
        <v>0.1554318734746937</v>
      </c>
    </row>
    <row r="62" spans="1:13" ht="12.75">
      <c r="A62" s="56">
        <v>1949</v>
      </c>
      <c r="B62" s="58">
        <v>0.025505026789959043</v>
      </c>
      <c r="C62" s="58">
        <v>0.35049057372944054</v>
      </c>
      <c r="D62" s="58">
        <v>0.3720256033569</v>
      </c>
      <c r="E62" s="58">
        <v>0.10428046069346146</v>
      </c>
      <c r="F62" s="58">
        <v>0.008868503542248172</v>
      </c>
      <c r="G62" s="104">
        <v>0.13882983188799078</v>
      </c>
      <c r="H62" s="105">
        <v>0.029616709605576698</v>
      </c>
      <c r="I62" s="106">
        <v>0.4069933988747431</v>
      </c>
      <c r="J62" s="58">
        <v>0.43200010535956235</v>
      </c>
      <c r="K62" s="106">
        <v>0.12109158509529105</v>
      </c>
      <c r="L62" s="106">
        <v>0.010298201064826805</v>
      </c>
      <c r="M62" s="107">
        <v>0.1612106840537162</v>
      </c>
    </row>
    <row r="63" spans="1:13" ht="12.75">
      <c r="A63" s="40">
        <f aca="true" t="shared" si="1" ref="A63:A83">A62+1</f>
        <v>1950</v>
      </c>
      <c r="B63" s="42">
        <v>0.026360879391938114</v>
      </c>
      <c r="C63" s="42">
        <v>0.34303451857301587</v>
      </c>
      <c r="D63" s="42">
        <v>0.3735916388587117</v>
      </c>
      <c r="E63" s="42">
        <v>0.10672642211780071</v>
      </c>
      <c r="F63" s="42">
        <v>0.006193269024232911</v>
      </c>
      <c r="G63" s="96">
        <v>0.14409327203430072</v>
      </c>
      <c r="H63" s="97">
        <v>0.03079877576683161</v>
      </c>
      <c r="I63" s="98">
        <v>0.4007849306060871</v>
      </c>
      <c r="J63" s="42">
        <v>0.4364863911592987</v>
      </c>
      <c r="K63" s="98">
        <v>0.12469398665841286</v>
      </c>
      <c r="L63" s="98">
        <v>0.007235915809369719</v>
      </c>
      <c r="M63" s="99">
        <v>0.16835160576056984</v>
      </c>
    </row>
    <row r="64" spans="1:13" ht="12.75">
      <c r="A64" s="40">
        <f t="shared" si="1"/>
        <v>1951</v>
      </c>
      <c r="B64" s="42">
        <v>0.02383078876991255</v>
      </c>
      <c r="C64" s="42">
        <v>0.32614098162960387</v>
      </c>
      <c r="D64" s="42">
        <v>0.38531800601314276</v>
      </c>
      <c r="E64" s="42">
        <v>0.1073014206938547</v>
      </c>
      <c r="F64" s="42">
        <v>0.006540494735250545</v>
      </c>
      <c r="G64" s="96">
        <v>0.1508683081582356</v>
      </c>
      <c r="H64" s="97">
        <v>0.028064891463682896</v>
      </c>
      <c r="I64" s="98">
        <v>0.38408763300567067</v>
      </c>
      <c r="J64" s="42">
        <v>0.4537788539930585</v>
      </c>
      <c r="K64" s="98">
        <v>0.1263660533752052</v>
      </c>
      <c r="L64" s="98">
        <v>0.007702568162382716</v>
      </c>
      <c r="M64" s="99">
        <v>0.17767362778676019</v>
      </c>
    </row>
    <row r="65" spans="1:13" ht="12.75">
      <c r="A65" s="40">
        <f t="shared" si="1"/>
        <v>1952</v>
      </c>
      <c r="B65" s="42">
        <v>0.024238325721431666</v>
      </c>
      <c r="C65" s="42">
        <v>0.3159923624326327</v>
      </c>
      <c r="D65" s="42">
        <v>0.382551025158087</v>
      </c>
      <c r="E65" s="42">
        <v>0.112457423303914</v>
      </c>
      <c r="F65" s="42">
        <v>0.006889104173787043</v>
      </c>
      <c r="G65" s="96">
        <v>0.1578717592101475</v>
      </c>
      <c r="H65" s="97">
        <v>0.02878222644415529</v>
      </c>
      <c r="I65" s="98">
        <v>0.3752306918673761</v>
      </c>
      <c r="J65" s="42">
        <v>0.45426694727549227</v>
      </c>
      <c r="K65" s="98">
        <v>0.1335395464216204</v>
      </c>
      <c r="L65" s="98">
        <v>0.008180587991355789</v>
      </c>
      <c r="M65" s="99">
        <v>0.1874675988327808</v>
      </c>
    </row>
    <row r="66" spans="1:13" ht="12.75">
      <c r="A66" s="40">
        <f t="shared" si="1"/>
        <v>1953</v>
      </c>
      <c r="B66" s="42">
        <v>0.024994832353463704</v>
      </c>
      <c r="C66" s="42">
        <v>0.31138311795564044</v>
      </c>
      <c r="D66" s="42">
        <v>0.38757483692874906</v>
      </c>
      <c r="E66" s="42">
        <v>0.11198163101305886</v>
      </c>
      <c r="F66" s="42">
        <v>0.007113009051220686</v>
      </c>
      <c r="G66" s="96">
        <v>0.15695257269786742</v>
      </c>
      <c r="H66" s="97">
        <v>0.029648192431415865</v>
      </c>
      <c r="I66" s="98">
        <v>0.36935421172223865</v>
      </c>
      <c r="J66" s="42">
        <v>0.45973076291691173</v>
      </c>
      <c r="K66" s="98">
        <v>0.1328295744539728</v>
      </c>
      <c r="L66" s="98">
        <v>0.00843725847546121</v>
      </c>
      <c r="M66" s="99">
        <v>0.186172886144896</v>
      </c>
    </row>
    <row r="67" spans="1:13" ht="12.75">
      <c r="A67" s="40">
        <f t="shared" si="1"/>
        <v>1954</v>
      </c>
      <c r="B67" s="42">
        <v>0.028487399537346924</v>
      </c>
      <c r="C67" s="42">
        <v>0.30637255925953033</v>
      </c>
      <c r="D67" s="42">
        <v>0.39239561843746346</v>
      </c>
      <c r="E67" s="42">
        <v>0.11243432155330467</v>
      </c>
      <c r="F67" s="42">
        <v>0.006967275858260713</v>
      </c>
      <c r="G67" s="96">
        <v>0.15334282535409385</v>
      </c>
      <c r="H67" s="97">
        <v>0.03364691210378166</v>
      </c>
      <c r="I67" s="98">
        <v>0.36186141030182994</v>
      </c>
      <c r="J67" s="42">
        <v>0.4634645877790777</v>
      </c>
      <c r="K67" s="98">
        <v>0.1327979315834979</v>
      </c>
      <c r="L67" s="98">
        <v>0.008229158231812785</v>
      </c>
      <c r="M67" s="99">
        <v>0.1811156037486197</v>
      </c>
    </row>
    <row r="68" spans="1:13" ht="12.75">
      <c r="A68" s="40">
        <f t="shared" si="1"/>
        <v>1955</v>
      </c>
      <c r="B68" s="42">
        <v>0.028442419045214083</v>
      </c>
      <c r="C68" s="42">
        <v>0.30099587696107055</v>
      </c>
      <c r="D68" s="42">
        <v>0.40647505683482593</v>
      </c>
      <c r="E68" s="42">
        <v>0.10853704146926924</v>
      </c>
      <c r="F68" s="42">
        <v>0.008807121200097906</v>
      </c>
      <c r="G68" s="96">
        <v>0.14674248448952223</v>
      </c>
      <c r="H68" s="97">
        <v>0.03333392150457398</v>
      </c>
      <c r="I68" s="98">
        <v>0.3527608857696307</v>
      </c>
      <c r="J68" s="42">
        <v>0.47638028314540465</v>
      </c>
      <c r="K68" s="98">
        <v>0.12720314734565785</v>
      </c>
      <c r="L68" s="98">
        <v>0.010321762234732707</v>
      </c>
      <c r="M68" s="99">
        <v>0.17197912918672706</v>
      </c>
    </row>
    <row r="69" spans="1:13" ht="12.75">
      <c r="A69" s="40">
        <f t="shared" si="1"/>
        <v>1956</v>
      </c>
      <c r="B69" s="42">
        <v>0.029938078464055662</v>
      </c>
      <c r="C69" s="42">
        <v>0.28829440083760804</v>
      </c>
      <c r="D69" s="42">
        <v>0.415374428586998</v>
      </c>
      <c r="E69" s="42">
        <v>0.11324453322745409</v>
      </c>
      <c r="F69" s="42">
        <v>0.008653636228740094</v>
      </c>
      <c r="G69" s="96">
        <v>0.14449492265514408</v>
      </c>
      <c r="H69" s="97">
        <v>0.03499462394422185</v>
      </c>
      <c r="I69" s="98">
        <v>0.3369873639234942</v>
      </c>
      <c r="J69" s="42">
        <v>0.48553122545590655</v>
      </c>
      <c r="K69" s="98">
        <v>0.1323715501244243</v>
      </c>
      <c r="L69" s="98">
        <v>0.010115236551953033</v>
      </c>
      <c r="M69" s="99">
        <v>0.16890013453058428</v>
      </c>
    </row>
    <row r="70" spans="1:13" ht="12.75">
      <c r="A70" s="40">
        <f t="shared" si="1"/>
        <v>1957</v>
      </c>
      <c r="B70" s="42">
        <v>0.029693934584239905</v>
      </c>
      <c r="C70" s="42">
        <v>0.28478884713290464</v>
      </c>
      <c r="D70" s="42">
        <v>0.417776754512234</v>
      </c>
      <c r="E70" s="42">
        <v>0.11076351731315102</v>
      </c>
      <c r="F70" s="42">
        <v>0.009042445572735926</v>
      </c>
      <c r="G70" s="96">
        <v>0.1479345008847345</v>
      </c>
      <c r="H70" s="97">
        <v>0.034849356786623015</v>
      </c>
      <c r="I70" s="98">
        <v>0.33423351541473345</v>
      </c>
      <c r="J70" s="42">
        <v>0.4903106098604259</v>
      </c>
      <c r="K70" s="98">
        <v>0.12999413475626148</v>
      </c>
      <c r="L70" s="98">
        <v>0.010612383181956161</v>
      </c>
      <c r="M70" s="99">
        <v>0.17361869602552968</v>
      </c>
    </row>
    <row r="71" spans="1:13" ht="12.75">
      <c r="A71" s="40">
        <f t="shared" si="1"/>
        <v>1958</v>
      </c>
      <c r="B71" s="42">
        <v>0.02873320751678839</v>
      </c>
      <c r="C71" s="42">
        <v>0.2830122948536187</v>
      </c>
      <c r="D71" s="42">
        <v>0.4169839521698361</v>
      </c>
      <c r="E71" s="42">
        <v>0.11030965312083967</v>
      </c>
      <c r="F71" s="42">
        <v>0.009190607513990354</v>
      </c>
      <c r="G71" s="96">
        <v>0.15177028482492683</v>
      </c>
      <c r="H71" s="97">
        <v>0.03387432319658585</v>
      </c>
      <c r="I71" s="98">
        <v>0.33365053097108893</v>
      </c>
      <c r="J71" s="42">
        <v>0.49159319074759283</v>
      </c>
      <c r="K71" s="98">
        <v>0.1300469096370574</v>
      </c>
      <c r="L71" s="98">
        <v>0.010835045447675018</v>
      </c>
      <c r="M71" s="99">
        <v>0.17892592314288552</v>
      </c>
    </row>
    <row r="72" spans="1:13" ht="12.75">
      <c r="A72" s="40">
        <f t="shared" si="1"/>
        <v>1959</v>
      </c>
      <c r="B72" s="42">
        <v>0.029010976215564605</v>
      </c>
      <c r="C72" s="42">
        <v>0.2684544886382463</v>
      </c>
      <c r="D72" s="42">
        <v>0.4191134671113182</v>
      </c>
      <c r="E72" s="42">
        <v>0.11409626577856978</v>
      </c>
      <c r="F72" s="42">
        <v>0.007647526152087234</v>
      </c>
      <c r="G72" s="96">
        <v>0.16167727610421387</v>
      </c>
      <c r="H72" s="97">
        <v>0.03460597618152007</v>
      </c>
      <c r="I72" s="98">
        <v>0.3202280947255087</v>
      </c>
      <c r="J72" s="42">
        <v>0.49994286825919226</v>
      </c>
      <c r="K72" s="98">
        <v>0.13610064778913636</v>
      </c>
      <c r="L72" s="98">
        <v>0.009122413044642598</v>
      </c>
      <c r="M72" s="99">
        <v>0.1928580384328367</v>
      </c>
    </row>
    <row r="73" spans="1:13" ht="12.75">
      <c r="A73" s="48">
        <f t="shared" si="1"/>
        <v>1960</v>
      </c>
      <c r="B73" s="50">
        <v>0.030226184239483117</v>
      </c>
      <c r="C73" s="50">
        <v>0.26967536287913774</v>
      </c>
      <c r="D73" s="50">
        <v>0.42522599176840786</v>
      </c>
      <c r="E73" s="50">
        <v>0.10982974266717237</v>
      </c>
      <c r="F73" s="50">
        <v>0.008105674383307148</v>
      </c>
      <c r="G73" s="100">
        <v>0.15693704406249162</v>
      </c>
      <c r="H73" s="101">
        <v>0.03585281980023757</v>
      </c>
      <c r="I73" s="102">
        <v>0.31987571151107164</v>
      </c>
      <c r="J73" s="50">
        <v>0.5043822513771172</v>
      </c>
      <c r="K73" s="102">
        <v>0.13027466323086012</v>
      </c>
      <c r="L73" s="102">
        <v>0.009614554080713253</v>
      </c>
      <c r="M73" s="103">
        <v>0.18615103766239316</v>
      </c>
    </row>
    <row r="74" spans="1:13" ht="12.75">
      <c r="A74" s="40">
        <f t="shared" si="1"/>
        <v>1961</v>
      </c>
      <c r="B74" s="42">
        <v>0.03253680735064593</v>
      </c>
      <c r="C74" s="42">
        <v>0.25673441348156206</v>
      </c>
      <c r="D74" s="42">
        <v>0.4350850929893123</v>
      </c>
      <c r="E74" s="42">
        <v>0.11246298084728401</v>
      </c>
      <c r="F74" s="42">
        <v>0.0075034946013793815</v>
      </c>
      <c r="G74" s="96">
        <v>0.15567721072981616</v>
      </c>
      <c r="H74" s="97">
        <v>0.03853598145653526</v>
      </c>
      <c r="I74" s="98">
        <v>0.30407140106152797</v>
      </c>
      <c r="J74" s="42">
        <v>0.5153065847783066</v>
      </c>
      <c r="K74" s="98">
        <v>0.13319903510421033</v>
      </c>
      <c r="L74" s="98">
        <v>0.008886997599419596</v>
      </c>
      <c r="M74" s="99">
        <v>0.18438115458707505</v>
      </c>
    </row>
    <row r="75" spans="1:13" ht="12.75">
      <c r="A75" s="40">
        <f t="shared" si="1"/>
        <v>1962</v>
      </c>
      <c r="B75" s="42">
        <v>0.033820883285619004</v>
      </c>
      <c r="C75" s="42">
        <v>0.260504867116598</v>
      </c>
      <c r="D75" s="42">
        <v>0.4267431025114578</v>
      </c>
      <c r="E75" s="42">
        <v>0.11419445100817471</v>
      </c>
      <c r="F75" s="42">
        <v>0.009328267354875299</v>
      </c>
      <c r="G75" s="96">
        <v>0.15540842872327507</v>
      </c>
      <c r="H75" s="97">
        <v>0.040044069152257514</v>
      </c>
      <c r="I75" s="98">
        <v>0.3084388667563973</v>
      </c>
      <c r="J75" s="42">
        <v>0.5052656420266811</v>
      </c>
      <c r="K75" s="98">
        <v>0.13520671398076226</v>
      </c>
      <c r="L75" s="98">
        <v>0.01104470808390172</v>
      </c>
      <c r="M75" s="99">
        <v>0.18400423827146684</v>
      </c>
    </row>
    <row r="76" spans="1:13" ht="12.75">
      <c r="A76" s="40">
        <f t="shared" si="1"/>
        <v>1963</v>
      </c>
      <c r="B76" s="42">
        <v>0.03530366971788051</v>
      </c>
      <c r="C76" s="42">
        <v>0.24739108559432835</v>
      </c>
      <c r="D76" s="42">
        <v>0.43207115314217265</v>
      </c>
      <c r="E76" s="42">
        <v>0.11683848816481202</v>
      </c>
      <c r="F76" s="42">
        <v>0.01018821985859619</v>
      </c>
      <c r="G76" s="96">
        <v>0.15820738352221042</v>
      </c>
      <c r="H76" s="97">
        <v>0.041938678276363786</v>
      </c>
      <c r="I76" s="98">
        <v>0.29388602460004554</v>
      </c>
      <c r="J76" s="42">
        <v>0.5132750569255827</v>
      </c>
      <c r="K76" s="98">
        <v>0.13879723565845123</v>
      </c>
      <c r="L76" s="98">
        <v>0.012103004539556927</v>
      </c>
      <c r="M76" s="99">
        <v>0.18794104441564044</v>
      </c>
    </row>
    <row r="77" spans="1:13" ht="12.75">
      <c r="A77" s="40">
        <f t="shared" si="1"/>
        <v>1964</v>
      </c>
      <c r="B77" s="42">
        <v>0.03547098829505079</v>
      </c>
      <c r="C77" s="42">
        <v>0.23683395782865738</v>
      </c>
      <c r="D77" s="42">
        <v>0.4398511204099006</v>
      </c>
      <c r="E77" s="42">
        <v>0.11582846573238878</v>
      </c>
      <c r="F77" s="42">
        <v>0.009872589885099068</v>
      </c>
      <c r="G77" s="96">
        <v>0.16214287784890333</v>
      </c>
      <c r="H77" s="97">
        <v>0.04233536644527569</v>
      </c>
      <c r="I77" s="98">
        <v>0.2826662823138805</v>
      </c>
      <c r="J77" s="42">
        <v>0.5249715121841253</v>
      </c>
      <c r="K77" s="98">
        <v>0.13824369653266566</v>
      </c>
      <c r="L77" s="98">
        <v>0.011783142524052777</v>
      </c>
      <c r="M77" s="99">
        <v>0.19352091611111585</v>
      </c>
    </row>
    <row r="78" spans="1:13" ht="12.75">
      <c r="A78" s="40">
        <f t="shared" si="1"/>
        <v>1965</v>
      </c>
      <c r="B78" s="42">
        <v>0.03798304717475501</v>
      </c>
      <c r="C78" s="42">
        <v>0.2332317964559108</v>
      </c>
      <c r="D78" s="42">
        <v>0.44570031389219084</v>
      </c>
      <c r="E78" s="42">
        <v>0.11423494226371715</v>
      </c>
      <c r="F78" s="42">
        <v>0.009404757666727062</v>
      </c>
      <c r="G78" s="96">
        <v>0.15944514254669914</v>
      </c>
      <c r="H78" s="97">
        <v>0.04518806457181797</v>
      </c>
      <c r="I78" s="98">
        <v>0.27747361684703437</v>
      </c>
      <c r="J78" s="42">
        <v>0.5302453610732395</v>
      </c>
      <c r="K78" s="98">
        <v>0.13590420809633327</v>
      </c>
      <c r="L78" s="98">
        <v>0.011188749411574921</v>
      </c>
      <c r="M78" s="99">
        <v>0.18969034695698908</v>
      </c>
    </row>
    <row r="79" spans="1:13" ht="12.75">
      <c r="A79" s="40">
        <f t="shared" si="1"/>
        <v>1966</v>
      </c>
      <c r="B79" s="42">
        <v>0.03996904594914787</v>
      </c>
      <c r="C79" s="42">
        <v>0.233273945520425</v>
      </c>
      <c r="D79" s="42">
        <v>0.4454352471028866</v>
      </c>
      <c r="E79" s="42">
        <v>0.11310500878562502</v>
      </c>
      <c r="F79" s="42">
        <v>0.008692986570498008</v>
      </c>
      <c r="G79" s="96">
        <v>0.15952376607141744</v>
      </c>
      <c r="H79" s="97">
        <v>0.047555236347758705</v>
      </c>
      <c r="I79" s="98">
        <v>0.2775497225305801</v>
      </c>
      <c r="J79" s="42">
        <v>0.5299795867169474</v>
      </c>
      <c r="K79" s="98">
        <v>0.13457252474224732</v>
      </c>
      <c r="L79" s="98">
        <v>0.010342929662466428</v>
      </c>
      <c r="M79" s="99">
        <v>0.1898016382042905</v>
      </c>
    </row>
    <row r="80" spans="1:13" ht="12.75">
      <c r="A80" s="40">
        <f t="shared" si="1"/>
        <v>1967</v>
      </c>
      <c r="B80" s="42">
        <v>0.04258923699956994</v>
      </c>
      <c r="C80" s="42">
        <v>0.23300688332896577</v>
      </c>
      <c r="D80" s="42">
        <v>0.44748368655234894</v>
      </c>
      <c r="E80" s="42">
        <v>0.11305445596071668</v>
      </c>
      <c r="F80" s="42">
        <v>0.008741451146230537</v>
      </c>
      <c r="G80" s="96">
        <v>0.15512428601216835</v>
      </c>
      <c r="H80" s="97">
        <v>0.05040887824618348</v>
      </c>
      <c r="I80" s="98">
        <v>0.27578835498675686</v>
      </c>
      <c r="J80" s="42">
        <v>0.529644395197746</v>
      </c>
      <c r="K80" s="98">
        <v>0.13381193717487416</v>
      </c>
      <c r="L80" s="98">
        <v>0.010346434394439743</v>
      </c>
      <c r="M80" s="99">
        <v>0.18360604221889437</v>
      </c>
    </row>
    <row r="81" spans="1:13" ht="12.75">
      <c r="A81" s="40">
        <f t="shared" si="1"/>
        <v>1968</v>
      </c>
      <c r="B81" s="42">
        <v>0.04443338636563534</v>
      </c>
      <c r="C81" s="42">
        <v>0.2276106623011337</v>
      </c>
      <c r="D81" s="42">
        <v>0.45432764868642295</v>
      </c>
      <c r="E81" s="42">
        <v>0.12095482020820575</v>
      </c>
      <c r="F81" s="42">
        <v>0.007736784621101702</v>
      </c>
      <c r="G81" s="96">
        <v>0.14493669781750051</v>
      </c>
      <c r="H81" s="97">
        <v>0.051965025574389284</v>
      </c>
      <c r="I81" s="98">
        <v>0.266191592739591</v>
      </c>
      <c r="J81" s="42">
        <v>0.5313380278708932</v>
      </c>
      <c r="K81" s="98">
        <v>0.14145715282070415</v>
      </c>
      <c r="L81" s="98">
        <v>0.009048200994422294</v>
      </c>
      <c r="M81" s="99">
        <v>0.16950405595417087</v>
      </c>
    </row>
    <row r="82" spans="1:13" ht="12.75">
      <c r="A82" s="56">
        <f t="shared" si="1"/>
        <v>1969</v>
      </c>
      <c r="B82" s="58">
        <v>0.044468023798080555</v>
      </c>
      <c r="C82" s="58">
        <v>0.21224927608106023</v>
      </c>
      <c r="D82" s="58">
        <v>0.470119684576562</v>
      </c>
      <c r="E82" s="58">
        <v>0.11980748161911878</v>
      </c>
      <c r="F82" s="58">
        <v>0.0069761221583736445</v>
      </c>
      <c r="G82" s="104">
        <v>0.14637941176680494</v>
      </c>
      <c r="H82" s="105">
        <v>0.052093429342091525</v>
      </c>
      <c r="I82" s="106">
        <v>0.2486459195183765</v>
      </c>
      <c r="J82" s="58">
        <v>0.5507361128081567</v>
      </c>
      <c r="K82" s="106">
        <v>0.1403521462235273</v>
      </c>
      <c r="L82" s="106">
        <v>0.008172392107848134</v>
      </c>
      <c r="M82" s="107">
        <v>0.17148064817623224</v>
      </c>
    </row>
    <row r="83" spans="1:13" ht="12.75">
      <c r="A83" s="40">
        <f t="shared" si="1"/>
        <v>1970</v>
      </c>
      <c r="B83" s="42">
        <v>0.0447064961152474</v>
      </c>
      <c r="C83" s="42">
        <v>0.2060967245972407</v>
      </c>
      <c r="D83" s="42">
        <v>0.48018383944056736</v>
      </c>
      <c r="E83" s="42">
        <v>0.12117299942904391</v>
      </c>
      <c r="F83" s="42">
        <v>0.00807862103413541</v>
      </c>
      <c r="G83" s="96">
        <v>0.13976131938376524</v>
      </c>
      <c r="H83" s="97">
        <v>0.051969874318162204</v>
      </c>
      <c r="I83" s="98">
        <v>0.2395808619644988</v>
      </c>
      <c r="J83" s="42">
        <v>0.5581983817521273</v>
      </c>
      <c r="K83" s="98">
        <v>0.1408597429520854</v>
      </c>
      <c r="L83" s="98">
        <v>0.00939113901312629</v>
      </c>
      <c r="M83" s="99">
        <v>0.16246807140042432</v>
      </c>
    </row>
    <row r="84" spans="1:13" ht="12.75">
      <c r="A84" s="40">
        <v>1971</v>
      </c>
      <c r="B84" s="42">
        <v>0.042992926748485844</v>
      </c>
      <c r="C84" s="42">
        <v>0.19708336959309572</v>
      </c>
      <c r="D84" s="42">
        <v>0.49043853090573886</v>
      </c>
      <c r="E84" s="42">
        <v>0.12395417900886645</v>
      </c>
      <c r="F84" s="42">
        <v>0.007142496799491955</v>
      </c>
      <c r="G84" s="96">
        <v>0.1383884969443212</v>
      </c>
      <c r="H84" s="97">
        <v>0.04989827386938631</v>
      </c>
      <c r="I84" s="98">
        <v>0.22873809007208654</v>
      </c>
      <c r="J84" s="42">
        <v>0.5692107512102771</v>
      </c>
      <c r="K84" s="98">
        <v>0.14386318958053224</v>
      </c>
      <c r="L84" s="98">
        <v>0.008289695267717886</v>
      </c>
      <c r="M84" s="99">
        <v>0.1606158883133879</v>
      </c>
    </row>
    <row r="85" spans="1:13" ht="12.75">
      <c r="A85" s="40">
        <v>1972</v>
      </c>
      <c r="B85" s="42">
        <v>0.04281085406370639</v>
      </c>
      <c r="C85" s="42">
        <v>0.19795374309302213</v>
      </c>
      <c r="D85" s="42">
        <v>0.48930682173062473</v>
      </c>
      <c r="E85" s="42">
        <v>0.12431753564360391</v>
      </c>
      <c r="F85" s="42">
        <v>0.006096778435900547</v>
      </c>
      <c r="G85" s="96">
        <v>0.13951426703314235</v>
      </c>
      <c r="H85" s="97">
        <v>0.04975196266892119</v>
      </c>
      <c r="I85" s="98">
        <v>0.23004883812599658</v>
      </c>
      <c r="J85" s="42">
        <v>0.5686402493200556</v>
      </c>
      <c r="K85" s="98">
        <v>0.1444736744384722</v>
      </c>
      <c r="L85" s="98">
        <v>0.007085275446554522</v>
      </c>
      <c r="M85" s="99">
        <v>0.16213431750008558</v>
      </c>
    </row>
    <row r="86" spans="1:13" ht="12.75">
      <c r="A86" s="40">
        <v>1973</v>
      </c>
      <c r="B86" s="42">
        <v>0.042363606888492285</v>
      </c>
      <c r="C86" s="42">
        <v>0.18857022611093846</v>
      </c>
      <c r="D86" s="42">
        <v>0.5022399050487041</v>
      </c>
      <c r="E86" s="42">
        <v>0.12238333615203113</v>
      </c>
      <c r="F86" s="42">
        <v>0.006466325180525786</v>
      </c>
      <c r="G86" s="96">
        <v>0.13797660061930841</v>
      </c>
      <c r="H86" s="97">
        <v>0.04914438160139019</v>
      </c>
      <c r="I86" s="98">
        <v>0.21875302485572207</v>
      </c>
      <c r="J86" s="42">
        <v>0.5826290857180109</v>
      </c>
      <c r="K86" s="98">
        <v>0.14197217411958388</v>
      </c>
      <c r="L86" s="98">
        <v>0.00750133370529318</v>
      </c>
      <c r="M86" s="99">
        <v>0.1600613170343586</v>
      </c>
    </row>
    <row r="87" spans="1:13" ht="12.75">
      <c r="A87" s="40">
        <v>1974</v>
      </c>
      <c r="B87" s="42">
        <v>0.04435377567160242</v>
      </c>
      <c r="C87" s="42">
        <v>0.1770287471436448</v>
      </c>
      <c r="D87" s="42">
        <v>0.5139891715595707</v>
      </c>
      <c r="E87" s="42">
        <v>0.12712342686856462</v>
      </c>
      <c r="F87" s="42">
        <v>0.008666384285762718</v>
      </c>
      <c r="G87" s="96">
        <v>0.12883849447085477</v>
      </c>
      <c r="H87" s="97">
        <v>0.05091337873642826</v>
      </c>
      <c r="I87" s="98">
        <v>0.20321002020872947</v>
      </c>
      <c r="J87" s="42">
        <v>0.5900044576090085</v>
      </c>
      <c r="K87" s="98">
        <v>0.14592406351948436</v>
      </c>
      <c r="L87" s="98">
        <v>0.009948079926349293</v>
      </c>
      <c r="M87" s="99">
        <v>0.1478927772326189</v>
      </c>
    </row>
    <row r="88" spans="1:13" ht="12.75">
      <c r="A88" s="40">
        <v>1975</v>
      </c>
      <c r="B88" s="42">
        <v>0.04155576376304564</v>
      </c>
      <c r="C88" s="42">
        <v>0.1713410276161581</v>
      </c>
      <c r="D88" s="42">
        <v>0.5067975208279931</v>
      </c>
      <c r="E88" s="42">
        <v>0.13878432891410208</v>
      </c>
      <c r="F88" s="42">
        <v>0.006282878307831358</v>
      </c>
      <c r="G88" s="96">
        <v>0.13523848057086973</v>
      </c>
      <c r="H88" s="97">
        <v>0.04805459404631991</v>
      </c>
      <c r="I88" s="98">
        <v>0.1981367391662714</v>
      </c>
      <c r="J88" s="42">
        <v>0.5860546629810193</v>
      </c>
      <c r="K88" s="98">
        <v>0.16048855759183195</v>
      </c>
      <c r="L88" s="98">
        <v>0.00726544621455749</v>
      </c>
      <c r="M88" s="99">
        <v>0.15638818047795075</v>
      </c>
    </row>
    <row r="89" spans="1:13" ht="12.75">
      <c r="A89" s="40">
        <v>1976</v>
      </c>
      <c r="B89" s="42">
        <v>0.040569410348498494</v>
      </c>
      <c r="C89" s="42">
        <v>0.16229281989524819</v>
      </c>
      <c r="D89" s="42">
        <v>0.5056311924606534</v>
      </c>
      <c r="E89" s="42">
        <v>0.14240339834878132</v>
      </c>
      <c r="F89" s="42">
        <v>0.0068459369106528235</v>
      </c>
      <c r="G89" s="96">
        <v>0.14225724203616583</v>
      </c>
      <c r="H89" s="97">
        <v>0.0472978756997084</v>
      </c>
      <c r="I89" s="98">
        <v>0.18920919866523792</v>
      </c>
      <c r="J89" s="42">
        <v>0.5894904827421146</v>
      </c>
      <c r="K89" s="98">
        <v>0.1660211025119324</v>
      </c>
      <c r="L89" s="98">
        <v>0.007981340381006721</v>
      </c>
      <c r="M89" s="99">
        <v>0.1658507060716728</v>
      </c>
    </row>
    <row r="90" spans="1:13" ht="12.75">
      <c r="A90" s="40">
        <v>1977</v>
      </c>
      <c r="B90" s="42">
        <v>0.04221608200294466</v>
      </c>
      <c r="C90" s="42">
        <v>0.16024592125378562</v>
      </c>
      <c r="D90" s="42">
        <v>0.5107127009955615</v>
      </c>
      <c r="E90" s="42">
        <v>0.14671758494739906</v>
      </c>
      <c r="F90" s="42">
        <v>0.0067628828747475465</v>
      </c>
      <c r="G90" s="96">
        <v>0.13334482792556143</v>
      </c>
      <c r="H90" s="97">
        <v>0.048711509909870644</v>
      </c>
      <c r="I90" s="98">
        <v>0.18490159225637415</v>
      </c>
      <c r="J90" s="42">
        <v>0.5892917015346624</v>
      </c>
      <c r="K90" s="98">
        <v>0.16929176640833252</v>
      </c>
      <c r="L90" s="98">
        <v>0.007803429890760141</v>
      </c>
      <c r="M90" s="99">
        <v>0.15386145750031732</v>
      </c>
    </row>
    <row r="91" spans="1:13" ht="12.75">
      <c r="A91" s="40">
        <v>1978</v>
      </c>
      <c r="B91" s="42">
        <v>0.0431013408952291</v>
      </c>
      <c r="C91" s="42">
        <v>0.16300716553757483</v>
      </c>
      <c r="D91" s="42">
        <v>0.4974772248675945</v>
      </c>
      <c r="E91" s="42">
        <v>0.15042368004990042</v>
      </c>
      <c r="F91" s="42">
        <v>0.0030723538451546527</v>
      </c>
      <c r="G91" s="96">
        <v>0.14291823480454657</v>
      </c>
      <c r="H91" s="97">
        <v>0.05028848196927868</v>
      </c>
      <c r="I91" s="98">
        <v>0.19018858194982344</v>
      </c>
      <c r="J91" s="42">
        <v>0.5804314653155025</v>
      </c>
      <c r="K91" s="98">
        <v>0.175506802452619</v>
      </c>
      <c r="L91" s="98">
        <v>0.0035846683127764563</v>
      </c>
      <c r="M91" s="99">
        <v>0.16674982552213644</v>
      </c>
    </row>
    <row r="92" spans="1:13" ht="12.75" customHeight="1">
      <c r="A92" s="40">
        <v>1979</v>
      </c>
      <c r="B92" s="42">
        <v>0.04396596018432246</v>
      </c>
      <c r="C92" s="42">
        <v>0.15710428697156298</v>
      </c>
      <c r="D92" s="42">
        <v>0.49399347970869106</v>
      </c>
      <c r="E92" s="42">
        <v>0.14956372901866294</v>
      </c>
      <c r="F92" s="42">
        <v>0.005271292067560936</v>
      </c>
      <c r="G92" s="96">
        <v>0.15010125204919952</v>
      </c>
      <c r="H92" s="97">
        <v>0.05173082121879722</v>
      </c>
      <c r="I92" s="98">
        <v>0.18485059232097792</v>
      </c>
      <c r="J92" s="42">
        <v>0.5812380367658663</v>
      </c>
      <c r="K92" s="98">
        <v>0.17597829080143673</v>
      </c>
      <c r="L92" s="98">
        <v>0.006202258892921778</v>
      </c>
      <c r="M92" s="99">
        <v>0.1766107461754829</v>
      </c>
    </row>
    <row r="93" spans="1:13" ht="12.75">
      <c r="A93" s="48">
        <v>1980</v>
      </c>
      <c r="B93" s="50">
        <v>0.04289623073993178</v>
      </c>
      <c r="C93" s="50">
        <v>0.15443897991233269</v>
      </c>
      <c r="D93" s="50">
        <v>0.4958143238319404</v>
      </c>
      <c r="E93" s="50">
        <v>0.1535068839673466</v>
      </c>
      <c r="F93" s="50">
        <v>0.007418096006313146</v>
      </c>
      <c r="G93" s="100">
        <v>0.1459254855421354</v>
      </c>
      <c r="H93" s="101">
        <v>0.050225396044232457</v>
      </c>
      <c r="I93" s="102">
        <v>0.18082611914765415</v>
      </c>
      <c r="J93" s="50">
        <v>0.580528180432436</v>
      </c>
      <c r="K93" s="102">
        <v>0.1797347671295252</v>
      </c>
      <c r="L93" s="102">
        <v>0.00868553724615221</v>
      </c>
      <c r="M93" s="103">
        <v>0.17085802593555155</v>
      </c>
    </row>
    <row r="94" spans="1:13" ht="12.75">
      <c r="A94" s="40">
        <v>1981</v>
      </c>
      <c r="B94" s="42">
        <v>0.04620883196014871</v>
      </c>
      <c r="C94" s="42">
        <v>0.14625836042439472</v>
      </c>
      <c r="D94" s="42">
        <v>0.4946731348119851</v>
      </c>
      <c r="E94" s="42">
        <v>0.15792684782789443</v>
      </c>
      <c r="F94" s="42">
        <v>0.010675616672926823</v>
      </c>
      <c r="G94" s="96">
        <v>0.14425720830265018</v>
      </c>
      <c r="H94" s="97">
        <v>0.05399850563566461</v>
      </c>
      <c r="I94" s="98">
        <v>0.17091392629120952</v>
      </c>
      <c r="J94" s="42">
        <v>0.5780628707731329</v>
      </c>
      <c r="K94" s="98">
        <v>0.18454943396560722</v>
      </c>
      <c r="L94" s="98">
        <v>0.012475263334385717</v>
      </c>
      <c r="M94" s="99">
        <v>0.16857542909186382</v>
      </c>
    </row>
    <row r="95" spans="1:14" ht="12.75">
      <c r="A95" s="40">
        <v>1982</v>
      </c>
      <c r="B95" s="42">
        <v>0.04574855322128866</v>
      </c>
      <c r="C95" s="42">
        <v>0.14708099257865961</v>
      </c>
      <c r="D95" s="42">
        <v>0.49058546085784266</v>
      </c>
      <c r="E95" s="42">
        <v>0.16278937925666204</v>
      </c>
      <c r="F95" s="42">
        <v>0.006563792765626255</v>
      </c>
      <c r="G95" s="96">
        <v>0.1472318213199208</v>
      </c>
      <c r="H95" s="97">
        <v>0.053647115787198586</v>
      </c>
      <c r="I95" s="98">
        <v>0.17247476659637165</v>
      </c>
      <c r="J95" s="42">
        <v>0.5752858433544911</v>
      </c>
      <c r="K95" s="98">
        <v>0.19089523193586871</v>
      </c>
      <c r="L95" s="98">
        <v>0.007697042326070071</v>
      </c>
      <c r="M95" s="99">
        <v>0.17265163616659254</v>
      </c>
      <c r="N95" s="64"/>
    </row>
    <row r="96" spans="1:14" ht="12.75">
      <c r="A96" s="40">
        <v>1983</v>
      </c>
      <c r="B96" s="42">
        <v>0.04797571011375229</v>
      </c>
      <c r="C96" s="42">
        <v>0.14520539940333033</v>
      </c>
      <c r="D96" s="42">
        <v>0.49522188349367025</v>
      </c>
      <c r="E96" s="42">
        <v>0.16473768644215908</v>
      </c>
      <c r="F96" s="42">
        <v>-0.0011628029719422462</v>
      </c>
      <c r="G96" s="96">
        <v>0.14802212351903032</v>
      </c>
      <c r="H96" s="97">
        <v>0.05631098111597961</v>
      </c>
      <c r="I96" s="98">
        <v>0.17043329810756386</v>
      </c>
      <c r="J96" s="42">
        <v>0.5812614354954225</v>
      </c>
      <c r="K96" s="98">
        <v>0.1933591129415187</v>
      </c>
      <c r="L96" s="98">
        <v>-0.001364827660484702</v>
      </c>
      <c r="M96" s="99">
        <v>0.17373939817595327</v>
      </c>
      <c r="N96" s="64"/>
    </row>
    <row r="97" spans="1:14" ht="12.75">
      <c r="A97" s="40">
        <v>1984</v>
      </c>
      <c r="B97" s="42">
        <v>0.05016528849022983</v>
      </c>
      <c r="C97" s="42">
        <v>0.13914796748204725</v>
      </c>
      <c r="D97" s="42">
        <v>0.5013551412925074</v>
      </c>
      <c r="E97" s="42">
        <v>0.16535149422343742</v>
      </c>
      <c r="F97" s="42">
        <v>-0.0039211696021581284</v>
      </c>
      <c r="G97" s="96">
        <v>0.14790127811393627</v>
      </c>
      <c r="H97" s="97">
        <v>0.058872624969079065</v>
      </c>
      <c r="I97" s="98">
        <v>0.1633002889313723</v>
      </c>
      <c r="J97" s="42">
        <v>0.5883768258480557</v>
      </c>
      <c r="K97" s="98">
        <v>0.19405203877954766</v>
      </c>
      <c r="L97" s="98">
        <v>-0.004601778528054685</v>
      </c>
      <c r="M97" s="99">
        <v>0.1735729374016272</v>
      </c>
      <c r="N97" s="64"/>
    </row>
    <row r="98" spans="1:14" ht="12.75">
      <c r="A98" s="40">
        <v>1985</v>
      </c>
      <c r="B98" s="42">
        <v>0.05090084482063178</v>
      </c>
      <c r="C98" s="42">
        <v>0.1354386150923956</v>
      </c>
      <c r="D98" s="42">
        <v>0.5023221345911716</v>
      </c>
      <c r="E98" s="42">
        <v>0.16398790815875114</v>
      </c>
      <c r="F98" s="42">
        <v>-0.0009627214099156107</v>
      </c>
      <c r="G98" s="96">
        <v>0.1483132187469657</v>
      </c>
      <c r="H98" s="97">
        <v>0.05976474678372312</v>
      </c>
      <c r="I98" s="98">
        <v>0.15902397227902623</v>
      </c>
      <c r="J98" s="42">
        <v>0.5897967957799415</v>
      </c>
      <c r="K98" s="98">
        <v>0.1925448554191317</v>
      </c>
      <c r="L98" s="98">
        <v>-0.0011303702618223309</v>
      </c>
      <c r="M98" s="99">
        <v>0.17414056671017203</v>
      </c>
      <c r="N98" s="64"/>
    </row>
    <row r="99" spans="1:14" ht="12.75">
      <c r="A99" s="40">
        <v>1986</v>
      </c>
      <c r="B99" s="42">
        <v>0.04945101189695324</v>
      </c>
      <c r="C99" s="42">
        <v>0.1292485039599237</v>
      </c>
      <c r="D99" s="42">
        <v>0.5142307510806055</v>
      </c>
      <c r="E99" s="42">
        <v>0.1607127842836529</v>
      </c>
      <c r="F99" s="42">
        <v>0.003219476711808579</v>
      </c>
      <c r="G99" s="96">
        <v>0.14313747206705613</v>
      </c>
      <c r="H99" s="97">
        <v>0.05771172187474064</v>
      </c>
      <c r="I99" s="98">
        <v>0.15083925337675452</v>
      </c>
      <c r="J99" s="42">
        <v>0.6001321499273778</v>
      </c>
      <c r="K99" s="98">
        <v>0.1875595898344967</v>
      </c>
      <c r="L99" s="98">
        <v>0.00375728498663035</v>
      </c>
      <c r="M99" s="99">
        <v>0.16704835069909574</v>
      </c>
      <c r="N99" s="64"/>
    </row>
    <row r="100" spans="1:14" ht="12.75">
      <c r="A100" s="40">
        <v>1987</v>
      </c>
      <c r="B100" s="42">
        <v>0.053835811088830156</v>
      </c>
      <c r="C100" s="42">
        <v>0.12282761535709694</v>
      </c>
      <c r="D100" s="42">
        <v>0.5170514690950478</v>
      </c>
      <c r="E100" s="42">
        <v>0.15692843833885436</v>
      </c>
      <c r="F100" s="42">
        <v>0.003999427842880764</v>
      </c>
      <c r="G100" s="96">
        <v>0.1453572382772897</v>
      </c>
      <c r="H100" s="97">
        <v>0.06299218047586676</v>
      </c>
      <c r="I100" s="98">
        <v>0.14371807831088665</v>
      </c>
      <c r="J100" s="42">
        <v>0.6049913393671328</v>
      </c>
      <c r="K100" s="98">
        <v>0.18361875319991294</v>
      </c>
      <c r="L100" s="98">
        <v>0.00467964864620053</v>
      </c>
      <c r="M100" s="99">
        <v>0.17007952888326336</v>
      </c>
      <c r="N100" s="64"/>
    </row>
    <row r="101" spans="1:14" ht="12.75">
      <c r="A101" s="40">
        <v>1988</v>
      </c>
      <c r="B101" s="42">
        <v>0.0552090816210965</v>
      </c>
      <c r="C101" s="42">
        <v>0.1180926394873565</v>
      </c>
      <c r="D101" s="42">
        <v>0.5222327411989902</v>
      </c>
      <c r="E101" s="42">
        <v>0.15084277029514573</v>
      </c>
      <c r="F101" s="42">
        <v>0.005408096017687087</v>
      </c>
      <c r="G101" s="96">
        <v>0.148214671379724</v>
      </c>
      <c r="H101" s="97">
        <v>0.06481572265458517</v>
      </c>
      <c r="I101" s="98">
        <v>0.13864131667851481</v>
      </c>
      <c r="J101" s="42">
        <v>0.6131037054194207</v>
      </c>
      <c r="K101" s="98">
        <v>0.17709012497254586</v>
      </c>
      <c r="L101" s="98">
        <v>0.006349130274933398</v>
      </c>
      <c r="M101" s="99">
        <v>0.17400472442957252</v>
      </c>
      <c r="N101" s="64"/>
    </row>
    <row r="102" spans="1:14" ht="12.75">
      <c r="A102" s="56">
        <v>1989</v>
      </c>
      <c r="B102" s="58">
        <v>0.05573405039428866</v>
      </c>
      <c r="C102" s="58">
        <v>0.12082207681609973</v>
      </c>
      <c r="D102" s="58">
        <v>0.5235832549093618</v>
      </c>
      <c r="E102" s="58">
        <v>0.14689634185873737</v>
      </c>
      <c r="F102" s="58">
        <v>0.006232920378996054</v>
      </c>
      <c r="G102" s="104">
        <v>0.1467313556425165</v>
      </c>
      <c r="H102" s="105">
        <v>0.06531829191526982</v>
      </c>
      <c r="I102" s="106">
        <v>0.14159910552798935</v>
      </c>
      <c r="J102" s="58">
        <v>0.6136206438285602</v>
      </c>
      <c r="K102" s="106">
        <v>0.17215720140443133</v>
      </c>
      <c r="L102" s="106">
        <v>0.007304757323749404</v>
      </c>
      <c r="M102" s="107">
        <v>0.17196384352434058</v>
      </c>
      <c r="N102" s="64"/>
    </row>
    <row r="103" spans="1:14" ht="12.75">
      <c r="A103" s="40">
        <v>1990</v>
      </c>
      <c r="B103" s="42">
        <v>0.05738534121656814</v>
      </c>
      <c r="C103" s="42">
        <v>0.11922388410908759</v>
      </c>
      <c r="D103" s="42">
        <v>0.5229633813906305</v>
      </c>
      <c r="E103" s="42">
        <v>0.14755347414329834</v>
      </c>
      <c r="F103" s="42">
        <v>0.006151860886152086</v>
      </c>
      <c r="G103" s="96">
        <v>0.14672205825426343</v>
      </c>
      <c r="H103" s="97">
        <v>0.06725281225383893</v>
      </c>
      <c r="I103" s="98">
        <v>0.13972455899324587</v>
      </c>
      <c r="J103" s="42">
        <v>0.6128874963305513</v>
      </c>
      <c r="K103" s="98">
        <v>0.1729254524515377</v>
      </c>
      <c r="L103" s="98">
        <v>0.007209679970826252</v>
      </c>
      <c r="M103" s="99">
        <v>0.17195107370768561</v>
      </c>
      <c r="N103" s="64"/>
    </row>
    <row r="104" spans="1:14" ht="12.75">
      <c r="A104" s="40">
        <v>1991</v>
      </c>
      <c r="B104" s="42">
        <v>0.05977070170227111</v>
      </c>
      <c r="C104" s="42">
        <v>0.11572885883492753</v>
      </c>
      <c r="D104" s="42">
        <v>0.5200854695497547</v>
      </c>
      <c r="E104" s="42">
        <v>0.15026494931512022</v>
      </c>
      <c r="F104" s="42">
        <v>0.0076158998017588925</v>
      </c>
      <c r="G104" s="96">
        <v>0.1465341207961676</v>
      </c>
      <c r="H104" s="97">
        <v>0.07003291304161925</v>
      </c>
      <c r="I104" s="98">
        <v>0.13559869428276008</v>
      </c>
      <c r="J104" s="42">
        <v>0.6093805062657264</v>
      </c>
      <c r="K104" s="98">
        <v>0.17606438989136505</v>
      </c>
      <c r="L104" s="98">
        <v>0.008923496518529236</v>
      </c>
      <c r="M104" s="99">
        <v>0.17169300421577954</v>
      </c>
      <c r="N104" s="64"/>
    </row>
    <row r="105" spans="1:14" ht="12.75">
      <c r="A105" s="40">
        <v>1992</v>
      </c>
      <c r="B105" s="42">
        <v>0.06487488862589147</v>
      </c>
      <c r="C105" s="42">
        <v>0.11266808132287849</v>
      </c>
      <c r="D105" s="42">
        <v>0.519000588020988</v>
      </c>
      <c r="E105" s="42">
        <v>0.15383157386660987</v>
      </c>
      <c r="F105" s="42">
        <v>0.00533036593853275</v>
      </c>
      <c r="G105" s="96">
        <v>0.1442945022250993</v>
      </c>
      <c r="H105" s="97">
        <v>0.07581450486713744</v>
      </c>
      <c r="I105" s="98">
        <v>0.1316668896201443</v>
      </c>
      <c r="J105" s="42">
        <v>0.6065177673516768</v>
      </c>
      <c r="K105" s="98">
        <v>0.1797716320236572</v>
      </c>
      <c r="L105" s="98">
        <v>0.006229206137384126</v>
      </c>
      <c r="M105" s="99">
        <v>0.16862635871840218</v>
      </c>
      <c r="N105" s="64"/>
    </row>
    <row r="106" spans="1:14" ht="12.75">
      <c r="A106" s="40">
        <v>1993</v>
      </c>
      <c r="B106" s="42">
        <v>0.06753356712921864</v>
      </c>
      <c r="C106" s="42">
        <v>0.10774805364048126</v>
      </c>
      <c r="D106" s="42">
        <v>0.5092411600462292</v>
      </c>
      <c r="E106" s="42">
        <v>0.162094435913934</v>
      </c>
      <c r="F106" s="42">
        <v>0.007578019960211142</v>
      </c>
      <c r="G106" s="96">
        <v>0.14580476330992592</v>
      </c>
      <c r="H106" s="97">
        <v>0.07906104392586505</v>
      </c>
      <c r="I106" s="98">
        <v>0.12613984369427628</v>
      </c>
      <c r="J106" s="42">
        <v>0.5961648323157253</v>
      </c>
      <c r="K106" s="98">
        <v>0.18976274855153097</v>
      </c>
      <c r="L106" s="98">
        <v>0.008871531512602733</v>
      </c>
      <c r="M106" s="99">
        <v>0.17069255018900084</v>
      </c>
      <c r="N106" s="64"/>
    </row>
    <row r="107" spans="1:14" ht="12.75">
      <c r="A107" s="40">
        <v>1994</v>
      </c>
      <c r="B107" s="42">
        <v>0.06928771113044978</v>
      </c>
      <c r="C107" s="42">
        <v>0.10596978849557229</v>
      </c>
      <c r="D107" s="42">
        <v>0.502795444612232</v>
      </c>
      <c r="E107" s="42">
        <v>0.16262101738607637</v>
      </c>
      <c r="F107" s="42">
        <v>0.005138734240897884</v>
      </c>
      <c r="G107" s="96">
        <v>0.15418730413477177</v>
      </c>
      <c r="H107" s="97">
        <v>0.08191850449770274</v>
      </c>
      <c r="I107" s="98">
        <v>0.1252875358972591</v>
      </c>
      <c r="J107" s="42">
        <v>0.5944524681057134</v>
      </c>
      <c r="K107" s="98">
        <v>0.1922659924366853</v>
      </c>
      <c r="L107" s="98">
        <v>0.00607549906263962</v>
      </c>
      <c r="M107" s="99">
        <v>0.1822948566373139</v>
      </c>
      <c r="N107" s="64"/>
    </row>
    <row r="108" spans="1:14" ht="12.75">
      <c r="A108" s="40">
        <v>1995</v>
      </c>
      <c r="B108" s="42">
        <v>0.0691121665252132</v>
      </c>
      <c r="C108" s="42">
        <v>0.1049572061849267</v>
      </c>
      <c r="D108" s="42">
        <v>0.5028481671732067</v>
      </c>
      <c r="E108" s="42">
        <v>0.16461839990290758</v>
      </c>
      <c r="F108" s="42">
        <v>0.0027695099822658605</v>
      </c>
      <c r="G108" s="96">
        <v>0.15569455023147988</v>
      </c>
      <c r="H108" s="97">
        <v>0.0818568286443744</v>
      </c>
      <c r="I108" s="98">
        <v>0.12431188998448654</v>
      </c>
      <c r="J108" s="42">
        <v>0.5955761239147167</v>
      </c>
      <c r="K108" s="98">
        <v>0.19497493466143132</v>
      </c>
      <c r="L108" s="98">
        <v>0.003280222794991038</v>
      </c>
      <c r="M108" s="99">
        <v>0.18440547822374717</v>
      </c>
      <c r="N108" s="64"/>
    </row>
    <row r="109" spans="1:14" ht="12.75">
      <c r="A109" s="40">
        <v>1996</v>
      </c>
      <c r="B109" s="42">
        <v>0.06960414407441794</v>
      </c>
      <c r="C109" s="42">
        <v>0.10306593166293812</v>
      </c>
      <c r="D109" s="42">
        <v>0.4931088613715677</v>
      </c>
      <c r="E109" s="42">
        <v>0.16676597937021967</v>
      </c>
      <c r="F109" s="42">
        <v>0.005073471498314711</v>
      </c>
      <c r="G109" s="96">
        <v>0.1623816120225421</v>
      </c>
      <c r="H109" s="97">
        <v>0.08309767917402874</v>
      </c>
      <c r="I109" s="98">
        <v>0.12304640531090137</v>
      </c>
      <c r="J109" s="42">
        <v>0.5887034817397517</v>
      </c>
      <c r="K109" s="98">
        <v>0.19909541357240082</v>
      </c>
      <c r="L109" s="98">
        <v>0.006057020202917571</v>
      </c>
      <c r="M109" s="99">
        <v>0.19386108800050855</v>
      </c>
      <c r="N109" s="64"/>
    </row>
    <row r="110" spans="1:14" ht="12.75">
      <c r="A110" s="40">
        <v>1997</v>
      </c>
      <c r="B110" s="42">
        <v>0.07081423022284689</v>
      </c>
      <c r="C110" s="42">
        <v>0.0979251679711344</v>
      </c>
      <c r="D110" s="42">
        <v>0.4960966438620249</v>
      </c>
      <c r="E110" s="42">
        <v>0.16493491834393995</v>
      </c>
      <c r="F110" s="42">
        <v>0.0068051963514823965</v>
      </c>
      <c r="G110" s="96">
        <v>0.1634238432485714</v>
      </c>
      <c r="H110" s="97">
        <v>0.08464767929536854</v>
      </c>
      <c r="I110" s="98">
        <v>0.11705469631287956</v>
      </c>
      <c r="J110" s="42">
        <v>0.5930083470086631</v>
      </c>
      <c r="K110" s="98">
        <v>0.19715469657228943</v>
      </c>
      <c r="L110" s="98">
        <v>0.008134580810799298</v>
      </c>
      <c r="M110" s="99">
        <v>0.19534843532138751</v>
      </c>
      <c r="N110" s="64"/>
    </row>
    <row r="111" spans="1:14" ht="12.75">
      <c r="A111" s="40">
        <v>1998</v>
      </c>
      <c r="B111" s="42">
        <v>0.06967254000071513</v>
      </c>
      <c r="C111" s="42">
        <v>0.0974330060078837</v>
      </c>
      <c r="D111" s="42">
        <v>0.5015976562076645</v>
      </c>
      <c r="E111" s="42">
        <v>0.16282584305667905</v>
      </c>
      <c r="F111" s="42">
        <v>0.007083057727005812</v>
      </c>
      <c r="G111" s="96">
        <v>0.16138789700005196</v>
      </c>
      <c r="H111" s="97">
        <v>0.08308077089691066</v>
      </c>
      <c r="I111" s="98">
        <v>0.11618363920498978</v>
      </c>
      <c r="J111" s="42">
        <v>0.5981283294306278</v>
      </c>
      <c r="K111" s="98">
        <v>0.19416109363817413</v>
      </c>
      <c r="L111" s="98">
        <v>0.008446166829297776</v>
      </c>
      <c r="M111" s="99">
        <v>0.19244642001078055</v>
      </c>
      <c r="N111" s="64"/>
    </row>
    <row r="112" spans="1:14" ht="12.75">
      <c r="A112" s="65">
        <f aca="true" t="shared" si="2" ref="A112:A120">A111+1</f>
        <v>1999</v>
      </c>
      <c r="B112" s="42">
        <v>0.06838042522432743</v>
      </c>
      <c r="C112" s="42">
        <v>0.09707974820583132</v>
      </c>
      <c r="D112" s="42">
        <v>0.496848475212731</v>
      </c>
      <c r="E112" s="42">
        <v>0.1628999436978929</v>
      </c>
      <c r="F112" s="42">
        <v>0.015521187867920344</v>
      </c>
      <c r="G112" s="96">
        <v>0.15927021979129705</v>
      </c>
      <c r="H112" s="97">
        <v>0.08133460576042953</v>
      </c>
      <c r="I112" s="98">
        <v>0.11547080939815432</v>
      </c>
      <c r="J112" s="42">
        <v>0.5909728510977609</v>
      </c>
      <c r="K112" s="98">
        <v>0.1937601682879065</v>
      </c>
      <c r="L112" s="98">
        <v>0.018461565455748886</v>
      </c>
      <c r="M112" s="99">
        <v>0.1894428192513411</v>
      </c>
      <c r="N112" s="64"/>
    </row>
    <row r="113" spans="1:14" ht="12.75">
      <c r="A113" s="66">
        <f t="shared" si="2"/>
        <v>2000</v>
      </c>
      <c r="B113" s="50">
        <v>0.07052621806559023</v>
      </c>
      <c r="C113" s="50">
        <v>0.09593409928327744</v>
      </c>
      <c r="D113" s="50">
        <v>0.5028494929423852</v>
      </c>
      <c r="E113" s="50">
        <v>0.16126920823493712</v>
      </c>
      <c r="F113" s="50">
        <v>0.01468317773268518</v>
      </c>
      <c r="G113" s="100">
        <v>0.15473780374112486</v>
      </c>
      <c r="H113" s="101">
        <v>0.08343709014521034</v>
      </c>
      <c r="I113" s="102">
        <v>0.11349626152438987</v>
      </c>
      <c r="J113" s="50">
        <v>0.5949035638503576</v>
      </c>
      <c r="K113" s="102">
        <v>0.19079193290403093</v>
      </c>
      <c r="L113" s="102">
        <v>0.017371151576011358</v>
      </c>
      <c r="M113" s="103">
        <v>0.18306485777548476</v>
      </c>
      <c r="N113" s="64"/>
    </row>
    <row r="114" spans="1:14" ht="12.75">
      <c r="A114" s="65">
        <f t="shared" si="2"/>
        <v>2001</v>
      </c>
      <c r="B114" s="42">
        <v>0.07211023031544925</v>
      </c>
      <c r="C114" s="42">
        <v>0.09906046506715112</v>
      </c>
      <c r="D114" s="42">
        <v>0.5040080938976628</v>
      </c>
      <c r="E114" s="42">
        <v>0.16209976588959316</v>
      </c>
      <c r="F114" s="42">
        <v>0.01286739603287355</v>
      </c>
      <c r="G114" s="96">
        <v>0.14985404879727005</v>
      </c>
      <c r="H114" s="97">
        <v>0.08482100069221349</v>
      </c>
      <c r="I114" s="98">
        <v>0.11652171597948206</v>
      </c>
      <c r="J114" s="42">
        <v>0.5928489022204078</v>
      </c>
      <c r="K114" s="98">
        <v>0.19067286700626543</v>
      </c>
      <c r="L114" s="98">
        <v>0.015135514101631154</v>
      </c>
      <c r="M114" s="99">
        <v>0.17626861433059407</v>
      </c>
      <c r="N114" s="64"/>
    </row>
    <row r="115" spans="1:14" ht="12.75">
      <c r="A115" s="65">
        <f t="shared" si="2"/>
        <v>2002</v>
      </c>
      <c r="B115" s="42">
        <v>0.0724807492979764</v>
      </c>
      <c r="C115" s="42">
        <v>0.09850271907162227</v>
      </c>
      <c r="D115" s="42">
        <v>0.5103728094315327</v>
      </c>
      <c r="E115" s="42">
        <v>0.1660484327937546</v>
      </c>
      <c r="F115" s="42">
        <v>0.0014191921169455642</v>
      </c>
      <c r="G115" s="96">
        <v>0.15117609728816836</v>
      </c>
      <c r="H115" s="97">
        <v>0.0853896185845075</v>
      </c>
      <c r="I115" s="98">
        <v>0.11604611834907656</v>
      </c>
      <c r="J115" s="42">
        <v>0.6012705436321812</v>
      </c>
      <c r="K115" s="98">
        <v>0.19562176826460861</v>
      </c>
      <c r="L115" s="98">
        <v>0.0016719511696260134</v>
      </c>
      <c r="M115" s="99">
        <v>0.17810065998988642</v>
      </c>
      <c r="N115" s="64"/>
    </row>
    <row r="116" spans="1:14" ht="12.75">
      <c r="A116" s="65">
        <f t="shared" si="2"/>
        <v>2003</v>
      </c>
      <c r="B116" s="42">
        <v>0.07301441993964411</v>
      </c>
      <c r="C116" s="42">
        <v>0.09543763739628794</v>
      </c>
      <c r="D116" s="42">
        <v>0.5126474424681584</v>
      </c>
      <c r="E116" s="42">
        <v>0.16582679883929907</v>
      </c>
      <c r="F116" s="42">
        <v>0.00387735995696438</v>
      </c>
      <c r="G116" s="96">
        <v>0.14919634139964597</v>
      </c>
      <c r="H116" s="97">
        <v>0.08581817814436668</v>
      </c>
      <c r="I116" s="98">
        <v>0.11217351551272259</v>
      </c>
      <c r="J116" s="42">
        <v>0.6025449435790016</v>
      </c>
      <c r="K116" s="98">
        <v>0.19490607164536478</v>
      </c>
      <c r="L116" s="98">
        <v>0.004557291118544288</v>
      </c>
      <c r="M116" s="99">
        <v>0.17535930868596278</v>
      </c>
      <c r="N116" s="64"/>
    </row>
    <row r="117" spans="1:14" ht="12.75">
      <c r="A117" s="65">
        <f t="shared" si="2"/>
        <v>2004</v>
      </c>
      <c r="B117" s="42">
        <v>0.07393519933266711</v>
      </c>
      <c r="C117" s="42">
        <v>0.09371292021462573</v>
      </c>
      <c r="D117" s="42">
        <v>0.5095770805286907</v>
      </c>
      <c r="E117" s="42">
        <v>0.1634167224153927</v>
      </c>
      <c r="F117" s="42">
        <v>0.005075198837122882</v>
      </c>
      <c r="G117" s="96">
        <v>0.154282878671501</v>
      </c>
      <c r="H117" s="97">
        <v>0.08742308446650061</v>
      </c>
      <c r="I117" s="98">
        <v>0.1108088246663569</v>
      </c>
      <c r="J117" s="42">
        <v>0.6025384465768163</v>
      </c>
      <c r="K117" s="98">
        <v>0.19322858470535484</v>
      </c>
      <c r="L117" s="98">
        <v>0.006001059584971486</v>
      </c>
      <c r="M117" s="99">
        <v>0.18242846784175892</v>
      </c>
      <c r="N117" s="64"/>
    </row>
    <row r="118" spans="1:14" ht="12.75">
      <c r="A118" s="65">
        <f t="shared" si="2"/>
        <v>2005</v>
      </c>
      <c r="B118" s="42">
        <v>0.07623979189166047</v>
      </c>
      <c r="C118" s="42">
        <v>0.0914177878465845</v>
      </c>
      <c r="D118" s="42">
        <v>0.5086619985224256</v>
      </c>
      <c r="E118" s="42">
        <v>0.16264139346030565</v>
      </c>
      <c r="F118" s="42">
        <v>0.004047067319914784</v>
      </c>
      <c r="G118" s="96">
        <v>0.15699196095910917</v>
      </c>
      <c r="H118" s="97">
        <v>0.09043779935764336</v>
      </c>
      <c r="I118" s="98">
        <v>0.108442367822011</v>
      </c>
      <c r="J118" s="42">
        <v>0.6033892619827703</v>
      </c>
      <c r="K118" s="98">
        <v>0.19292982501726366</v>
      </c>
      <c r="L118" s="98">
        <v>0.004800745820311776</v>
      </c>
      <c r="M118" s="99">
        <v>0.1862283082587474</v>
      </c>
      <c r="N118" s="64"/>
    </row>
    <row r="119" spans="1:14" ht="12.75">
      <c r="A119" s="65">
        <f t="shared" si="2"/>
        <v>2006</v>
      </c>
      <c r="B119" s="42">
        <v>0.07718619279583713</v>
      </c>
      <c r="C119" s="42">
        <v>0.09032267603962406</v>
      </c>
      <c r="D119" s="42">
        <v>0.5094066520793621</v>
      </c>
      <c r="E119" s="42">
        <v>0.15972832506765844</v>
      </c>
      <c r="F119" s="42">
        <v>0.008079502456145948</v>
      </c>
      <c r="G119" s="96">
        <v>0.15527665156137224</v>
      </c>
      <c r="H119" s="97">
        <v>0.09137452272215131</v>
      </c>
      <c r="I119" s="98">
        <v>0.10692574818320691</v>
      </c>
      <c r="J119" s="42">
        <v>0.6030455450544142</v>
      </c>
      <c r="K119" s="98">
        <v>0.1890895112144083</v>
      </c>
      <c r="L119" s="98">
        <v>0.009564672825819203</v>
      </c>
      <c r="M119" s="99">
        <v>0.18381953316240515</v>
      </c>
      <c r="N119" s="64"/>
    </row>
    <row r="120" spans="1:14" ht="12.75">
      <c r="A120" s="65">
        <f t="shared" si="2"/>
        <v>2007</v>
      </c>
      <c r="B120" s="42">
        <v>0.07979048605508351</v>
      </c>
      <c r="C120" s="42">
        <v>0.09048248840812398</v>
      </c>
      <c r="D120" s="42">
        <v>0.5096046369289756</v>
      </c>
      <c r="E120" s="42">
        <v>0.15743143482838243</v>
      </c>
      <c r="F120" s="42">
        <v>0.009499470681723188</v>
      </c>
      <c r="G120" s="96">
        <v>0.15319148309771113</v>
      </c>
      <c r="H120" s="97">
        <v>0.0942249451469444</v>
      </c>
      <c r="I120" s="98">
        <v>0.10685117898804096</v>
      </c>
      <c r="J120" s="42">
        <v>0.6017944160424377</v>
      </c>
      <c r="K120" s="98">
        <v>0.18591149201508095</v>
      </c>
      <c r="L120" s="98">
        <v>0.011217967807495857</v>
      </c>
      <c r="M120" s="99">
        <v>0.18090451387770765</v>
      </c>
      <c r="N120" s="64"/>
    </row>
    <row r="121" spans="1:14" ht="13.5" thickBot="1">
      <c r="A121" s="67">
        <v>2008</v>
      </c>
      <c r="B121" s="69">
        <v>0.08046922272626622</v>
      </c>
      <c r="C121" s="69">
        <v>0.09227320684473589</v>
      </c>
      <c r="D121" s="69">
        <v>0.51150795201438</v>
      </c>
      <c r="E121" s="69">
        <v>0.1586507093521278</v>
      </c>
      <c r="F121" s="69">
        <v>0.005252793654966299</v>
      </c>
      <c r="G121" s="108">
        <v>0.1518461154075237</v>
      </c>
      <c r="H121" s="109">
        <v>0.09487573444874373</v>
      </c>
      <c r="I121" s="110">
        <v>0.10879300150711638</v>
      </c>
      <c r="J121" s="69">
        <v>0.6030838994036454</v>
      </c>
      <c r="K121" s="110">
        <v>0.18705415636733988</v>
      </c>
      <c r="L121" s="110">
        <v>0.006193208273154556</v>
      </c>
      <c r="M121" s="111">
        <v>0.17903132693954849</v>
      </c>
      <c r="N121" s="64"/>
    </row>
    <row r="122" spans="1:14" ht="14.25" thickBot="1" thickTop="1">
      <c r="A122" s="67">
        <v>2009</v>
      </c>
      <c r="B122" s="69"/>
      <c r="C122" s="69"/>
      <c r="D122" s="69"/>
      <c r="E122" s="69"/>
      <c r="F122" s="69"/>
      <c r="G122" s="108"/>
      <c r="H122" s="109">
        <f>H121+0.002</f>
        <v>0.09687573444874373</v>
      </c>
      <c r="I122" s="110"/>
      <c r="J122" s="69"/>
      <c r="K122" s="110"/>
      <c r="L122" s="110"/>
      <c r="M122" s="111"/>
      <c r="N122" s="64"/>
    </row>
    <row r="123" spans="1:14" ht="14.25" thickBot="1" thickTop="1">
      <c r="A123" s="67">
        <v>2010</v>
      </c>
      <c r="B123" s="69"/>
      <c r="C123" s="69"/>
      <c r="D123" s="69"/>
      <c r="E123" s="69"/>
      <c r="F123" s="69"/>
      <c r="G123" s="108"/>
      <c r="H123" s="109">
        <f>H122+0.002</f>
        <v>0.09887573444874373</v>
      </c>
      <c r="I123" s="110"/>
      <c r="J123" s="69"/>
      <c r="K123" s="110"/>
      <c r="L123" s="110"/>
      <c r="M123" s="111"/>
      <c r="N123" s="64"/>
    </row>
    <row r="124" spans="2:14" ht="13.5" thickTop="1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64"/>
      <c r="N124" s="64"/>
    </row>
    <row r="125" spans="1:14" ht="12.75">
      <c r="A125" s="1" t="s">
        <v>76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64"/>
      <c r="N125" s="64"/>
    </row>
    <row r="126" spans="2:14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64"/>
      <c r="N126" s="64"/>
    </row>
    <row r="127" spans="2:14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64"/>
      <c r="N127" s="64"/>
    </row>
    <row r="128" spans="2:14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64"/>
      <c r="N128" s="64"/>
    </row>
    <row r="129" spans="2:14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64"/>
      <c r="N129" s="64"/>
    </row>
    <row r="130" spans="2:14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64"/>
      <c r="N130" s="64"/>
    </row>
    <row r="131" spans="2:14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64"/>
      <c r="N131" s="64"/>
    </row>
    <row r="132" spans="2:14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64"/>
      <c r="N132" s="64"/>
    </row>
    <row r="133" spans="2:14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64"/>
      <c r="N133" s="64"/>
    </row>
    <row r="134" spans="2:14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64"/>
      <c r="N134" s="64"/>
    </row>
    <row r="135" spans="2:14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2:14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2:14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2:14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2:14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2:14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2:14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2:14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2:14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2:14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2:14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2:14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2:14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2:14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2:14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2:14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2:14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2:14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2:14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2:14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2:14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2:14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2:14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2:14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2:14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2:14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2:14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2:14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2:14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2:14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2:14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2:14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2:14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2:14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</row>
    <row r="169" spans="2:14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</row>
    <row r="170" spans="2:14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2:14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2:14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</row>
    <row r="173" spans="2:14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2:14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2:14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2:14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2:14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2:14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2:14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2:14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2:14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2:14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</row>
    <row r="183" spans="2:14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2:14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2:14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2:14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2:14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2:14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2:14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2:14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</row>
    <row r="191" spans="2:14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</row>
    <row r="192" spans="2:14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</row>
    <row r="193" spans="2:14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2:14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</row>
    <row r="195" spans="2:14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</row>
    <row r="196" spans="2:14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</row>
    <row r="197" spans="2:14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2:14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</row>
    <row r="199" spans="2:14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</row>
    <row r="200" spans="2:14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</row>
    <row r="201" spans="2:14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</row>
    <row r="202" spans="2:14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</row>
    <row r="203" spans="2:14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</row>
    <row r="204" spans="2:14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2:14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2:14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2:14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</row>
    <row r="208" spans="2:14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</row>
    <row r="209" spans="2:14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</row>
    <row r="210" spans="2:14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</row>
    <row r="211" spans="2:14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</row>
    <row r="212" spans="2:14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</row>
    <row r="213" spans="2:14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</row>
    <row r="214" spans="2:14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</row>
    <row r="215" spans="2:14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</row>
    <row r="216" spans="2:14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</row>
    <row r="217" spans="2:14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2:14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</row>
    <row r="219" spans="2:14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</row>
    <row r="220" spans="2:14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</row>
    <row r="221" spans="2:14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</row>
    <row r="222" spans="2:14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</row>
    <row r="223" spans="2:14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2:14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</row>
    <row r="225" spans="2:14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</row>
    <row r="226" spans="2:14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</row>
    <row r="227" spans="2:14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</row>
    <row r="228" spans="2:14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</row>
    <row r="229" spans="2:14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</row>
    <row r="230" spans="2:14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</row>
    <row r="231" spans="2:14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</row>
    <row r="232" spans="2:14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</row>
    <row r="233" spans="2:14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</row>
    <row r="234" spans="2:14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</row>
    <row r="235" spans="2:14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</row>
    <row r="236" spans="2:14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2:14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</row>
    <row r="238" spans="2:14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</row>
    <row r="239" spans="2:14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</row>
    <row r="240" spans="2:14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</row>
    <row r="241" spans="2:14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</row>
    <row r="242" spans="2:14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</row>
    <row r="243" spans="2:14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</row>
    <row r="244" spans="2:14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</row>
    <row r="245" spans="2:14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</row>
    <row r="246" spans="2:14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</row>
    <row r="247" spans="2:14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</row>
    <row r="248" spans="2:14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</row>
    <row r="249" spans="2:14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</row>
    <row r="250" spans="2:14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</row>
    <row r="251" spans="2:14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</row>
    <row r="252" spans="2:14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</row>
    <row r="253" spans="2:14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</row>
    <row r="254" spans="2:14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</row>
    <row r="255" spans="2:14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</row>
    <row r="256" spans="2:14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</row>
    <row r="257" spans="2:14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</row>
    <row r="258" spans="2:14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</row>
    <row r="259" spans="2:14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</row>
    <row r="260" spans="2:14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</row>
    <row r="261" spans="2:14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</row>
    <row r="262" spans="2:14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</row>
    <row r="263" spans="2:14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</row>
    <row r="264" spans="2:14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</row>
    <row r="265" spans="2:14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</row>
    <row r="266" spans="2:14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2:14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</row>
    <row r="268" spans="2:14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</row>
    <row r="269" spans="2:14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</row>
    <row r="270" spans="2:14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</row>
    <row r="271" spans="2:14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</row>
    <row r="272" spans="2:14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</row>
    <row r="273" spans="2:14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</row>
    <row r="274" spans="2:14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</row>
    <row r="275" spans="2:14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</row>
    <row r="276" spans="2:14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</row>
    <row r="277" spans="2:14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</row>
    <row r="278" spans="2:14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</row>
    <row r="279" spans="2:14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</row>
    <row r="280" spans="2:14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</row>
    <row r="281" spans="2:14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</row>
    <row r="282" spans="2:14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</row>
    <row r="283" spans="2:14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</row>
    <row r="284" spans="2:14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</row>
    <row r="285" spans="2:14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</row>
    <row r="286" spans="2:14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</row>
    <row r="287" spans="2:14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</row>
    <row r="288" spans="2:14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</row>
    <row r="289" spans="2:14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</row>
    <row r="290" spans="2:14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</row>
    <row r="291" spans="2:14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</row>
    <row r="292" spans="2:14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</row>
    <row r="293" spans="2:14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</row>
    <row r="294" spans="2:14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</row>
    <row r="295" spans="2:14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</row>
    <row r="296" spans="2:14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</row>
    <row r="297" spans="2:14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</row>
    <row r="298" spans="2:14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</row>
    <row r="299" spans="2:14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</row>
    <row r="300" spans="2:14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</row>
    <row r="301" spans="2:14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</row>
    <row r="302" spans="2:14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</row>
    <row r="303" spans="2:14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</row>
    <row r="304" spans="2:14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2:14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2:14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2:14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2:14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2:14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2:14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2:14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  <row r="312" spans="2:14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</row>
    <row r="313" spans="2:14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</row>
    <row r="314" spans="2:14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</row>
    <row r="315" spans="2:14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</row>
    <row r="316" spans="2:14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</row>
    <row r="317" spans="2:14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</row>
    <row r="318" spans="2:14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</row>
    <row r="319" spans="2:14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</row>
    <row r="320" spans="2:14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</row>
    <row r="321" spans="2:14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</row>
    <row r="322" spans="2:14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</row>
    <row r="323" spans="2:14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</row>
    <row r="324" spans="2:14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</row>
    <row r="325" spans="2:14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</row>
    <row r="326" spans="2:14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</row>
    <row r="327" spans="2:14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</row>
    <row r="328" spans="2:14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</row>
    <row r="329" spans="13:14" ht="12.75">
      <c r="M329" s="75"/>
      <c r="N329" s="75"/>
    </row>
    <row r="330" spans="13:14" ht="12.75">
      <c r="M330" s="75"/>
      <c r="N330" s="75"/>
    </row>
    <row r="331" spans="13:14" ht="12.75">
      <c r="M331" s="75"/>
      <c r="N331" s="75"/>
    </row>
    <row r="332" spans="13:14" ht="12.75">
      <c r="M332" s="75"/>
      <c r="N332" s="75"/>
    </row>
    <row r="333" spans="13:14" ht="12.75">
      <c r="M333" s="75"/>
      <c r="N333" s="75"/>
    </row>
    <row r="334" spans="13:14" ht="12.75">
      <c r="M334" s="75"/>
      <c r="N334" s="75"/>
    </row>
    <row r="335" spans="13:14" ht="12.75">
      <c r="M335" s="75"/>
      <c r="N335" s="75"/>
    </row>
    <row r="336" spans="13:14" ht="12.75">
      <c r="M336" s="75"/>
      <c r="N336" s="75"/>
    </row>
    <row r="337" spans="13:14" ht="12.75">
      <c r="M337" s="75"/>
      <c r="N337" s="75"/>
    </row>
    <row r="338" spans="13:14" ht="12.75">
      <c r="M338" s="75"/>
      <c r="N338" s="75"/>
    </row>
    <row r="339" spans="13:14" ht="12.75">
      <c r="M339" s="75"/>
      <c r="N339" s="75"/>
    </row>
    <row r="340" spans="13:14" ht="12.75">
      <c r="M340" s="75"/>
      <c r="N340" s="75"/>
    </row>
  </sheetData>
  <sheetProtection/>
  <mergeCells count="4">
    <mergeCell ref="A3:M3"/>
    <mergeCell ref="B6:G6"/>
    <mergeCell ref="H6:M6"/>
    <mergeCell ref="A7:A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" width="7.75390625" style="17" customWidth="1"/>
    <col min="2" max="2" width="9.25390625" style="17" customWidth="1"/>
    <col min="3" max="9" width="7.75390625" style="17" customWidth="1"/>
    <col min="10" max="10" width="8.75390625" style="17" customWidth="1"/>
    <col min="11" max="15" width="7.75390625" style="17" customWidth="1"/>
    <col min="16" max="17" width="8.75390625" style="17" customWidth="1"/>
    <col min="18" max="16384" width="10.375" style="17" customWidth="1"/>
  </cols>
  <sheetData>
    <row r="1" spans="2:14" ht="12.75">
      <c r="B1" s="18"/>
      <c r="C1" s="18"/>
      <c r="D1" s="18"/>
      <c r="E1" s="18"/>
      <c r="F1" s="19"/>
      <c r="G1" s="18"/>
      <c r="H1" s="18"/>
      <c r="I1" s="19"/>
      <c r="J1" s="18"/>
      <c r="K1" s="18"/>
      <c r="L1" s="18"/>
      <c r="M1" s="18"/>
      <c r="N1" s="18"/>
    </row>
    <row r="2" spans="6:9" ht="13.5" thickBot="1">
      <c r="F2" s="19"/>
      <c r="I2" s="19"/>
    </row>
    <row r="3" spans="1:15" ht="19.5" customHeight="1" thickTop="1">
      <c r="A3" s="273" t="s">
        <v>106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</row>
    <row r="4" spans="1:15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4" t="s">
        <v>16</v>
      </c>
    </row>
    <row r="6" spans="1:15" ht="15.75" customHeight="1">
      <c r="A6" s="20"/>
      <c r="B6" s="276" t="s">
        <v>26</v>
      </c>
      <c r="C6" s="277"/>
      <c r="D6" s="277"/>
      <c r="E6" s="277"/>
      <c r="F6" s="277"/>
      <c r="G6" s="278"/>
      <c r="H6" s="289"/>
      <c r="I6" s="290"/>
      <c r="J6" s="276" t="s">
        <v>27</v>
      </c>
      <c r="K6" s="277"/>
      <c r="L6" s="277"/>
      <c r="M6" s="277"/>
      <c r="N6" s="277"/>
      <c r="O6" s="279"/>
    </row>
    <row r="7" spans="1:15" ht="69.75" customHeight="1">
      <c r="A7" s="280"/>
      <c r="B7" s="25" t="s">
        <v>28</v>
      </c>
      <c r="C7" s="25" t="s">
        <v>29</v>
      </c>
      <c r="D7" s="283" t="s">
        <v>17</v>
      </c>
      <c r="E7" s="283" t="s">
        <v>18</v>
      </c>
      <c r="F7" s="283" t="s">
        <v>19</v>
      </c>
      <c r="G7" s="285" t="s">
        <v>20</v>
      </c>
      <c r="H7" s="281" t="s">
        <v>21</v>
      </c>
      <c r="I7" s="287" t="s">
        <v>22</v>
      </c>
      <c r="J7" s="27" t="s">
        <v>23</v>
      </c>
      <c r="K7" s="28" t="s">
        <v>24</v>
      </c>
      <c r="L7" s="283" t="s">
        <v>17</v>
      </c>
      <c r="M7" s="283" t="s">
        <v>25</v>
      </c>
      <c r="N7" s="283" t="s">
        <v>19</v>
      </c>
      <c r="O7" s="291" t="s">
        <v>20</v>
      </c>
    </row>
    <row r="8" spans="1:15" ht="30" customHeight="1">
      <c r="A8" s="280"/>
      <c r="B8" s="29" t="s">
        <v>30</v>
      </c>
      <c r="C8" s="29" t="s">
        <v>31</v>
      </c>
      <c r="D8" s="284"/>
      <c r="E8" s="284"/>
      <c r="F8" s="284"/>
      <c r="G8" s="286"/>
      <c r="H8" s="282"/>
      <c r="I8" s="288"/>
      <c r="J8" s="30" t="s">
        <v>30</v>
      </c>
      <c r="K8" s="29" t="s">
        <v>31</v>
      </c>
      <c r="L8" s="284"/>
      <c r="M8" s="284"/>
      <c r="N8" s="284"/>
      <c r="O8" s="292"/>
    </row>
    <row r="9" spans="1:16" ht="12.75">
      <c r="A9" s="31">
        <v>1896</v>
      </c>
      <c r="B9" s="32">
        <v>0.8402196706315936</v>
      </c>
      <c r="C9" s="32">
        <v>0.1597803293684063</v>
      </c>
      <c r="D9" s="33">
        <v>0</v>
      </c>
      <c r="E9" s="33">
        <v>0.13869536821040507</v>
      </c>
      <c r="F9" s="33">
        <v>0.021084961158001247</v>
      </c>
      <c r="G9" s="34">
        <v>0</v>
      </c>
      <c r="H9" s="35">
        <v>0.7499943024871276</v>
      </c>
      <c r="I9" s="36">
        <v>0.2500056975128724</v>
      </c>
      <c r="J9" s="37">
        <v>0.23936217425057507</v>
      </c>
      <c r="K9" s="32">
        <v>0.04551829524693903</v>
      </c>
      <c r="L9" s="33">
        <v>0</v>
      </c>
      <c r="M9" s="33">
        <v>0.03951160161291079</v>
      </c>
      <c r="N9" s="33">
        <v>0.0060066936340282436</v>
      </c>
      <c r="O9" s="38">
        <v>0</v>
      </c>
      <c r="P9" s="39"/>
    </row>
    <row r="10" spans="1:16" ht="12.75">
      <c r="A10" s="40">
        <f>A9+1</f>
        <v>1897</v>
      </c>
      <c r="B10" s="41">
        <v>0.8720732075873647</v>
      </c>
      <c r="C10" s="41">
        <v>0.12792679241263524</v>
      </c>
      <c r="D10" s="42">
        <v>0</v>
      </c>
      <c r="E10" s="42">
        <v>0.13885787014666348</v>
      </c>
      <c r="F10" s="42">
        <v>-0.01093107773402822</v>
      </c>
      <c r="G10" s="43">
        <v>0</v>
      </c>
      <c r="H10" s="44">
        <v>0.7761733035786842</v>
      </c>
      <c r="I10" s="45">
        <v>0.2238266964213158</v>
      </c>
      <c r="J10" s="46">
        <v>0.25403274682197685</v>
      </c>
      <c r="K10" s="41">
        <v>0.03726475505263236</v>
      </c>
      <c r="L10" s="42">
        <v>0</v>
      </c>
      <c r="M10" s="42">
        <v>0.04044895068935195</v>
      </c>
      <c r="N10" s="42">
        <v>-0.0031841956367195845</v>
      </c>
      <c r="O10" s="47">
        <v>0</v>
      </c>
      <c r="P10" s="39"/>
    </row>
    <row r="11" spans="1:16" ht="12.75">
      <c r="A11" s="40">
        <f>A10+1</f>
        <v>1898</v>
      </c>
      <c r="B11" s="41">
        <v>0.8544300313124051</v>
      </c>
      <c r="C11" s="41">
        <v>0.14556996868759486</v>
      </c>
      <c r="D11" s="42">
        <v>0</v>
      </c>
      <c r="E11" s="42">
        <v>0.14008031206567706</v>
      </c>
      <c r="F11" s="42">
        <v>0.0054896566219178045</v>
      </c>
      <c r="G11" s="43">
        <v>0</v>
      </c>
      <c r="H11" s="44">
        <v>0.7634549381811743</v>
      </c>
      <c r="I11" s="45">
        <v>0.2365450618188257</v>
      </c>
      <c r="J11" s="46">
        <v>0.24789496937720898</v>
      </c>
      <c r="K11" s="41">
        <v>0.042234076059597746</v>
      </c>
      <c r="L11" s="42">
        <v>0</v>
      </c>
      <c r="M11" s="42">
        <v>0.040641367224104885</v>
      </c>
      <c r="N11" s="42">
        <v>0.0015927088354928576</v>
      </c>
      <c r="O11" s="47">
        <v>0</v>
      </c>
      <c r="P11" s="39"/>
    </row>
    <row r="12" spans="1:16" ht="12.75">
      <c r="A12" s="40">
        <f>A11+1</f>
        <v>1899</v>
      </c>
      <c r="B12" s="41">
        <v>0.8306859348511269</v>
      </c>
      <c r="C12" s="41">
        <v>0.1693140651488731</v>
      </c>
      <c r="D12" s="42">
        <v>0</v>
      </c>
      <c r="E12" s="42">
        <v>0.1441430693966399</v>
      </c>
      <c r="F12" s="42">
        <v>0.02517099575223319</v>
      </c>
      <c r="G12" s="43">
        <v>0</v>
      </c>
      <c r="H12" s="44">
        <v>0.7451155665791043</v>
      </c>
      <c r="I12" s="45">
        <v>0.2548844334208957</v>
      </c>
      <c r="J12" s="46">
        <v>0.24649836438411465</v>
      </c>
      <c r="K12" s="41">
        <v>0.05024238207897717</v>
      </c>
      <c r="L12" s="42">
        <v>0</v>
      </c>
      <c r="M12" s="42">
        <v>0.042773122010240174</v>
      </c>
      <c r="N12" s="42">
        <v>0.007469260068736991</v>
      </c>
      <c r="O12" s="47">
        <v>0</v>
      </c>
      <c r="P12" s="39"/>
    </row>
    <row r="13" spans="1:16" ht="12.75">
      <c r="A13" s="48">
        <v>1900</v>
      </c>
      <c r="B13" s="49">
        <v>0.809259989259191</v>
      </c>
      <c r="C13" s="49">
        <v>0.19074001074080904</v>
      </c>
      <c r="D13" s="50">
        <v>0</v>
      </c>
      <c r="E13" s="50">
        <v>0.1559922320408899</v>
      </c>
      <c r="F13" s="50">
        <v>0.03474777869991914</v>
      </c>
      <c r="G13" s="51">
        <v>0</v>
      </c>
      <c r="H13" s="52">
        <v>0.7246279936430816</v>
      </c>
      <c r="I13" s="53">
        <v>0.2753720063569184</v>
      </c>
      <c r="J13" s="54">
        <v>0.24531430002200177</v>
      </c>
      <c r="K13" s="49">
        <v>0.05781980184625723</v>
      </c>
      <c r="L13" s="50">
        <v>0</v>
      </c>
      <c r="M13" s="50">
        <v>0.04728656515814022</v>
      </c>
      <c r="N13" s="50">
        <v>0.010533236688117007</v>
      </c>
      <c r="O13" s="55">
        <v>0</v>
      </c>
      <c r="P13" s="39"/>
    </row>
    <row r="14" spans="1:16" ht="12.75">
      <c r="A14" s="40">
        <f aca="true" t="shared" si="0" ref="A14:A61">A13+1</f>
        <v>1901</v>
      </c>
      <c r="B14" s="41">
        <v>0.8705205098165282</v>
      </c>
      <c r="C14" s="41">
        <v>0.1294794901834718</v>
      </c>
      <c r="D14" s="42">
        <v>0</v>
      </c>
      <c r="E14" s="42">
        <v>0.15438810548670406</v>
      </c>
      <c r="F14" s="42">
        <v>-0.024908615303232247</v>
      </c>
      <c r="G14" s="43">
        <v>0</v>
      </c>
      <c r="H14" s="44">
        <v>0.768429706877114</v>
      </c>
      <c r="I14" s="45">
        <v>0.231570293122886</v>
      </c>
      <c r="J14" s="46">
        <v>0.2612712747005158</v>
      </c>
      <c r="K14" s="41">
        <v>0.03886097003612068</v>
      </c>
      <c r="L14" s="42">
        <v>0</v>
      </c>
      <c r="M14" s="42">
        <v>0.04633684866036111</v>
      </c>
      <c r="N14" s="42">
        <v>-0.007475878624240429</v>
      </c>
      <c r="O14" s="47">
        <v>0</v>
      </c>
      <c r="P14" s="39"/>
    </row>
    <row r="15" spans="1:16" ht="12.75">
      <c r="A15" s="40">
        <f t="shared" si="0"/>
        <v>1902</v>
      </c>
      <c r="B15" s="41">
        <v>0.8560777505583029</v>
      </c>
      <c r="C15" s="41">
        <v>0.14392224944169715</v>
      </c>
      <c r="D15" s="42">
        <v>0</v>
      </c>
      <c r="E15" s="42">
        <v>0.14985344693841682</v>
      </c>
      <c r="F15" s="42">
        <v>-0.0059311974967196715</v>
      </c>
      <c r="G15" s="43">
        <v>0</v>
      </c>
      <c r="H15" s="44">
        <v>0.7497067252869689</v>
      </c>
      <c r="I15" s="45">
        <v>0.25029327471303114</v>
      </c>
      <c r="J15" s="46">
        <v>0.26622719985885873</v>
      </c>
      <c r="K15" s="41">
        <v>0.044757637307198915</v>
      </c>
      <c r="L15" s="42">
        <v>0</v>
      </c>
      <c r="M15" s="42">
        <v>0.04660214979491601</v>
      </c>
      <c r="N15" s="42">
        <v>-0.0018445124877170956</v>
      </c>
      <c r="O15" s="47">
        <v>0</v>
      </c>
      <c r="P15" s="39"/>
    </row>
    <row r="16" spans="1:16" ht="12.75">
      <c r="A16" s="40">
        <f t="shared" si="0"/>
        <v>1903</v>
      </c>
      <c r="B16" s="41">
        <v>0.8523263199334887</v>
      </c>
      <c r="C16" s="41">
        <v>0.1476736800665114</v>
      </c>
      <c r="D16" s="42">
        <v>0</v>
      </c>
      <c r="E16" s="42">
        <v>0.145901104544756</v>
      </c>
      <c r="F16" s="42">
        <v>0.001772575521755421</v>
      </c>
      <c r="G16" s="43">
        <v>0</v>
      </c>
      <c r="H16" s="44">
        <v>0.7489012506291997</v>
      </c>
      <c r="I16" s="45">
        <v>0.25109874937080034</v>
      </c>
      <c r="J16" s="46">
        <v>0.262937915086215</v>
      </c>
      <c r="K16" s="41">
        <v>0.04555650651833359</v>
      </c>
      <c r="L16" s="42">
        <v>0</v>
      </c>
      <c r="M16" s="42">
        <v>0.04500967685799927</v>
      </c>
      <c r="N16" s="42">
        <v>0.0005468296603343194</v>
      </c>
      <c r="O16" s="47">
        <v>0</v>
      </c>
      <c r="P16" s="39"/>
    </row>
    <row r="17" spans="1:16" ht="12.75">
      <c r="A17" s="40">
        <f t="shared" si="0"/>
        <v>1904</v>
      </c>
      <c r="B17" s="41">
        <v>0.8525989916150414</v>
      </c>
      <c r="C17" s="41">
        <v>0.1474010083849586</v>
      </c>
      <c r="D17" s="42">
        <v>0</v>
      </c>
      <c r="E17" s="42">
        <v>0.14900381075698277</v>
      </c>
      <c r="F17" s="42">
        <v>-0.0016028023720241695</v>
      </c>
      <c r="G17" s="43">
        <v>0</v>
      </c>
      <c r="H17" s="44">
        <v>0.7487000284464027</v>
      </c>
      <c r="I17" s="45">
        <v>0.2512999715535973</v>
      </c>
      <c r="J17" s="46">
        <v>0.2584094186434555</v>
      </c>
      <c r="K17" s="41">
        <v>0.0446749401052708</v>
      </c>
      <c r="L17" s="42">
        <v>0</v>
      </c>
      <c r="M17" s="42">
        <v>0.04516072443439669</v>
      </c>
      <c r="N17" s="42">
        <v>-0.00048578432912588286</v>
      </c>
      <c r="O17" s="47">
        <v>0</v>
      </c>
      <c r="P17" s="39"/>
    </row>
    <row r="18" spans="1:16" ht="12.75">
      <c r="A18" s="40">
        <f t="shared" si="0"/>
        <v>1905</v>
      </c>
      <c r="B18" s="41">
        <v>0.8122687670732227</v>
      </c>
      <c r="C18" s="41">
        <v>0.18773123292677726</v>
      </c>
      <c r="D18" s="42">
        <v>0</v>
      </c>
      <c r="E18" s="42">
        <v>0.14389364703042007</v>
      </c>
      <c r="F18" s="42">
        <v>0.043837585896357195</v>
      </c>
      <c r="G18" s="43">
        <v>0</v>
      </c>
      <c r="H18" s="44">
        <v>0.7125838468524106</v>
      </c>
      <c r="I18" s="45">
        <v>0.28741615314758934</v>
      </c>
      <c r="J18" s="46">
        <v>0.25534039744471526</v>
      </c>
      <c r="K18" s="41">
        <v>0.05901417064333406</v>
      </c>
      <c r="L18" s="42">
        <v>0</v>
      </c>
      <c r="M18" s="42">
        <v>0.045233625262861926</v>
      </c>
      <c r="N18" s="42">
        <v>0.01378054538047213</v>
      </c>
      <c r="O18" s="47">
        <v>0</v>
      </c>
      <c r="P18" s="39"/>
    </row>
    <row r="19" spans="1:16" ht="12.75">
      <c r="A19" s="40">
        <f t="shared" si="0"/>
        <v>1906</v>
      </c>
      <c r="B19" s="41">
        <v>0.8616963430143925</v>
      </c>
      <c r="C19" s="41">
        <v>0.1383036569856076</v>
      </c>
      <c r="D19" s="42">
        <v>0</v>
      </c>
      <c r="E19" s="42">
        <v>0.1613392672447456</v>
      </c>
      <c r="F19" s="42">
        <v>-0.02303561025913801</v>
      </c>
      <c r="G19" s="43">
        <v>0</v>
      </c>
      <c r="H19" s="44">
        <v>0.748994749402778</v>
      </c>
      <c r="I19" s="45">
        <v>0.25100525059722195</v>
      </c>
      <c r="J19" s="46">
        <v>0.26925710752688714</v>
      </c>
      <c r="K19" s="41">
        <v>0.043216201324546503</v>
      </c>
      <c r="L19" s="42">
        <v>0</v>
      </c>
      <c r="M19" s="42">
        <v>0.05041421468363138</v>
      </c>
      <c r="N19" s="42">
        <v>-0.007198013359084886</v>
      </c>
      <c r="O19" s="47">
        <v>0</v>
      </c>
      <c r="P19" s="39"/>
    </row>
    <row r="20" spans="1:16" ht="12.75">
      <c r="A20" s="40">
        <f t="shared" si="0"/>
        <v>1907</v>
      </c>
      <c r="B20" s="41">
        <v>0.7710702967553189</v>
      </c>
      <c r="C20" s="41">
        <v>0.22892970324468104</v>
      </c>
      <c r="D20" s="42">
        <v>0</v>
      </c>
      <c r="E20" s="42">
        <v>0.1603632781749697</v>
      </c>
      <c r="F20" s="42">
        <v>0.06856642506971133</v>
      </c>
      <c r="G20" s="43">
        <v>0</v>
      </c>
      <c r="H20" s="44">
        <v>0.6794782016688937</v>
      </c>
      <c r="I20" s="45">
        <v>0.3205217983311063</v>
      </c>
      <c r="J20" s="46">
        <v>0.2487150562092195</v>
      </c>
      <c r="K20" s="41">
        <v>0.0738431557408686</v>
      </c>
      <c r="L20" s="42">
        <v>0</v>
      </c>
      <c r="M20" s="42">
        <v>0.05172649227057281</v>
      </c>
      <c r="N20" s="42">
        <v>0.022116663470295783</v>
      </c>
      <c r="O20" s="47">
        <v>0</v>
      </c>
      <c r="P20" s="39"/>
    </row>
    <row r="21" spans="1:16" ht="12.75">
      <c r="A21" s="40">
        <f t="shared" si="0"/>
        <v>1908</v>
      </c>
      <c r="B21" s="41">
        <v>0.8276363518729144</v>
      </c>
      <c r="C21" s="41">
        <v>0.1723636481270856</v>
      </c>
      <c r="D21" s="42">
        <v>0</v>
      </c>
      <c r="E21" s="42">
        <v>0.16206167395313992</v>
      </c>
      <c r="F21" s="42">
        <v>0.010301974173945684</v>
      </c>
      <c r="G21" s="43">
        <v>0</v>
      </c>
      <c r="H21" s="44">
        <v>0.7245543137419971</v>
      </c>
      <c r="I21" s="45">
        <v>0.2754456862580029</v>
      </c>
      <c r="J21" s="46">
        <v>0.2639164573288683</v>
      </c>
      <c r="K21" s="41">
        <v>0.054963273765148854</v>
      </c>
      <c r="L21" s="42">
        <v>0</v>
      </c>
      <c r="M21" s="42">
        <v>0.051678183010823546</v>
      </c>
      <c r="N21" s="42">
        <v>0.0032850907543253097</v>
      </c>
      <c r="O21" s="47">
        <v>0</v>
      </c>
      <c r="P21" s="39"/>
    </row>
    <row r="22" spans="1:16" ht="12.75">
      <c r="A22" s="56">
        <f t="shared" si="0"/>
        <v>1909</v>
      </c>
      <c r="B22" s="57">
        <v>0.7983702719681931</v>
      </c>
      <c r="C22" s="57">
        <v>0.2016297280318068</v>
      </c>
      <c r="D22" s="58">
        <v>0</v>
      </c>
      <c r="E22" s="58">
        <v>0.16045699334893396</v>
      </c>
      <c r="F22" s="58">
        <v>0.04117273468287283</v>
      </c>
      <c r="G22" s="59">
        <v>0</v>
      </c>
      <c r="H22" s="60">
        <v>0.6997184777216882</v>
      </c>
      <c r="I22" s="61">
        <v>0.30028152227831184</v>
      </c>
      <c r="J22" s="62">
        <v>0.26082131535145037</v>
      </c>
      <c r="K22" s="57">
        <v>0.06587085306867013</v>
      </c>
      <c r="L22" s="58">
        <v>0</v>
      </c>
      <c r="M22" s="58">
        <v>0.05242004309533609</v>
      </c>
      <c r="N22" s="58">
        <v>0.013450809973334029</v>
      </c>
      <c r="O22" s="63">
        <v>0</v>
      </c>
      <c r="P22" s="39"/>
    </row>
    <row r="23" spans="1:16" ht="12.75">
      <c r="A23" s="40">
        <f t="shared" si="0"/>
        <v>1910</v>
      </c>
      <c r="B23" s="41">
        <v>0.8292547603839541</v>
      </c>
      <c r="C23" s="41">
        <v>0.17074523961604582</v>
      </c>
      <c r="D23" s="42">
        <v>0</v>
      </c>
      <c r="E23" s="42">
        <v>0.18350040101485626</v>
      </c>
      <c r="F23" s="42">
        <v>-0.012755161398810463</v>
      </c>
      <c r="G23" s="43">
        <v>0</v>
      </c>
      <c r="H23" s="44">
        <v>0.7187690923654791</v>
      </c>
      <c r="I23" s="45">
        <v>0.28123090763452085</v>
      </c>
      <c r="J23" s="46">
        <v>0.2720646283941448</v>
      </c>
      <c r="K23" s="41">
        <v>0.05601865962722978</v>
      </c>
      <c r="L23" s="42">
        <v>0</v>
      </c>
      <c r="M23" s="42">
        <v>0.06020341491819483</v>
      </c>
      <c r="N23" s="42">
        <v>-0.0041847552909650525</v>
      </c>
      <c r="O23" s="47">
        <v>0</v>
      </c>
      <c r="P23" s="39"/>
    </row>
    <row r="24" spans="1:16" ht="12.75">
      <c r="A24" s="40">
        <f t="shared" si="0"/>
        <v>1911</v>
      </c>
      <c r="B24" s="41">
        <v>0.7591432003965028</v>
      </c>
      <c r="C24" s="41">
        <v>0.2408567996034972</v>
      </c>
      <c r="D24" s="42">
        <v>0</v>
      </c>
      <c r="E24" s="42">
        <v>0.17657698528104962</v>
      </c>
      <c r="F24" s="42">
        <v>0.06427981432244759</v>
      </c>
      <c r="G24" s="43">
        <v>0</v>
      </c>
      <c r="H24" s="44">
        <v>0.6677973669944532</v>
      </c>
      <c r="I24" s="45">
        <v>0.3322026330055467</v>
      </c>
      <c r="J24" s="46">
        <v>0.25046667119084104</v>
      </c>
      <c r="K24" s="41">
        <v>0.07946669455625587</v>
      </c>
      <c r="L24" s="42">
        <v>0</v>
      </c>
      <c r="M24" s="42">
        <v>0.058258639067252295</v>
      </c>
      <c r="N24" s="42">
        <v>0.021208055489003577</v>
      </c>
      <c r="O24" s="47">
        <v>0</v>
      </c>
      <c r="P24" s="39"/>
    </row>
    <row r="25" spans="1:16" ht="12.75">
      <c r="A25" s="40">
        <f t="shared" si="0"/>
        <v>1912</v>
      </c>
      <c r="B25" s="41">
        <v>0.6749957720271995</v>
      </c>
      <c r="C25" s="41">
        <v>0.3250042279728005</v>
      </c>
      <c r="D25" s="42">
        <v>0</v>
      </c>
      <c r="E25" s="42">
        <v>0.16933440489310012</v>
      </c>
      <c r="F25" s="42">
        <v>0.1556698230797004</v>
      </c>
      <c r="G25" s="43">
        <v>0</v>
      </c>
      <c r="H25" s="44">
        <v>0.5986296841919341</v>
      </c>
      <c r="I25" s="45">
        <v>0.40137031580806587</v>
      </c>
      <c r="J25" s="46">
        <v>0.23260172165883328</v>
      </c>
      <c r="K25" s="41">
        <v>0.11199557998094707</v>
      </c>
      <c r="L25" s="42">
        <v>0</v>
      </c>
      <c r="M25" s="42">
        <v>0.05835217900094032</v>
      </c>
      <c r="N25" s="42">
        <v>0.053643400980006764</v>
      </c>
      <c r="O25" s="47">
        <v>0</v>
      </c>
      <c r="P25" s="39"/>
    </row>
    <row r="26" spans="1:16" ht="12.75">
      <c r="A26" s="40">
        <f t="shared" si="0"/>
        <v>1913</v>
      </c>
      <c r="B26" s="41">
        <v>0.6930624756245116</v>
      </c>
      <c r="C26" s="41">
        <v>0.3069375243754884</v>
      </c>
      <c r="D26" s="42">
        <v>0</v>
      </c>
      <c r="E26" s="42">
        <v>0.18001620383285927</v>
      </c>
      <c r="F26" s="42">
        <v>0.12692132054262914</v>
      </c>
      <c r="G26" s="43">
        <v>0</v>
      </c>
      <c r="H26" s="44">
        <v>0.6062992601548254</v>
      </c>
      <c r="I26" s="45">
        <v>0.39370073984517456</v>
      </c>
      <c r="J26" s="46">
        <v>0.2395840005301574</v>
      </c>
      <c r="K26" s="41">
        <v>0.10610489326584659</v>
      </c>
      <c r="L26" s="42">
        <v>0</v>
      </c>
      <c r="M26" s="42">
        <v>0.06222960236833709</v>
      </c>
      <c r="N26" s="42">
        <v>0.0438752908975095</v>
      </c>
      <c r="O26" s="47">
        <v>0</v>
      </c>
      <c r="P26" s="39"/>
    </row>
    <row r="27" spans="1:16" ht="12.75">
      <c r="A27" s="40">
        <f t="shared" si="0"/>
        <v>1914</v>
      </c>
      <c r="B27" s="41">
        <v>0.8707109728828045</v>
      </c>
      <c r="C27" s="41">
        <v>0.1292890271171955</v>
      </c>
      <c r="D27" s="42">
        <v>0</v>
      </c>
      <c r="E27" s="42">
        <v>0.08424274682162539</v>
      </c>
      <c r="F27" s="42">
        <v>0.045046280295570125</v>
      </c>
      <c r="G27" s="43">
        <v>0</v>
      </c>
      <c r="H27" s="44">
        <v>0.7398906695173262</v>
      </c>
      <c r="I27" s="45">
        <v>0.26010933048267376</v>
      </c>
      <c r="J27" s="46">
        <v>0.2649066725143086</v>
      </c>
      <c r="K27" s="41">
        <v>0.03933512615883661</v>
      </c>
      <c r="L27" s="42">
        <v>0</v>
      </c>
      <c r="M27" s="42">
        <v>0.025630164818177696</v>
      </c>
      <c r="N27" s="42">
        <v>0.013704961340658914</v>
      </c>
      <c r="O27" s="47">
        <v>0</v>
      </c>
      <c r="P27" s="39"/>
    </row>
    <row r="28" spans="1:16" ht="12.75">
      <c r="A28" s="40">
        <f t="shared" si="0"/>
        <v>1915</v>
      </c>
      <c r="B28" s="41">
        <v>0.9133262438398282</v>
      </c>
      <c r="C28" s="41">
        <v>0.08667375616017184</v>
      </c>
      <c r="D28" s="42">
        <v>0</v>
      </c>
      <c r="E28" s="42">
        <v>0.0710262702378183</v>
      </c>
      <c r="F28" s="42">
        <v>0.01564748592235354</v>
      </c>
      <c r="G28" s="43">
        <v>0</v>
      </c>
      <c r="H28" s="44">
        <v>0.7727229131027907</v>
      </c>
      <c r="I28" s="45">
        <v>0.22727708689720924</v>
      </c>
      <c r="J28" s="46">
        <v>0.252787421452103</v>
      </c>
      <c r="K28" s="41">
        <v>0.023989275984431877</v>
      </c>
      <c r="L28" s="42">
        <v>0</v>
      </c>
      <c r="M28" s="42">
        <v>0.01965841650765819</v>
      </c>
      <c r="N28" s="42">
        <v>0.004330859476773684</v>
      </c>
      <c r="O28" s="47">
        <v>0</v>
      </c>
      <c r="P28" s="39"/>
    </row>
    <row r="29" spans="1:16" ht="12.75">
      <c r="A29" s="40">
        <f t="shared" si="0"/>
        <v>1916</v>
      </c>
      <c r="B29" s="41">
        <v>0.768220220469687</v>
      </c>
      <c r="C29" s="41">
        <v>0.231779779530313</v>
      </c>
      <c r="D29" s="42">
        <v>0</v>
      </c>
      <c r="E29" s="42">
        <v>0.10906426850587224</v>
      </c>
      <c r="F29" s="42">
        <v>0.12271551102444077</v>
      </c>
      <c r="G29" s="43">
        <v>0</v>
      </c>
      <c r="H29" s="44">
        <v>0.640789875781381</v>
      </c>
      <c r="I29" s="45">
        <v>0.359210124218619</v>
      </c>
      <c r="J29" s="46">
        <v>0.2284279705071243</v>
      </c>
      <c r="K29" s="41">
        <v>0.06891901987470174</v>
      </c>
      <c r="L29" s="42">
        <v>0</v>
      </c>
      <c r="M29" s="42">
        <v>0.032429931998416484</v>
      </c>
      <c r="N29" s="42">
        <v>0.036489087876285256</v>
      </c>
      <c r="O29" s="47">
        <v>0</v>
      </c>
      <c r="P29" s="39"/>
    </row>
    <row r="30" spans="1:16" ht="12.75">
      <c r="A30" s="40">
        <f t="shared" si="0"/>
        <v>1917</v>
      </c>
      <c r="B30" s="41">
        <v>0.7543293393110108</v>
      </c>
      <c r="C30" s="41">
        <v>0.24567066068898924</v>
      </c>
      <c r="D30" s="42">
        <v>0</v>
      </c>
      <c r="E30" s="42">
        <v>0.10639298421113756</v>
      </c>
      <c r="F30" s="42">
        <v>0.1392776764778517</v>
      </c>
      <c r="G30" s="43">
        <v>0</v>
      </c>
      <c r="H30" s="44">
        <v>0.6315654457515387</v>
      </c>
      <c r="I30" s="45">
        <v>0.3684345542484613</v>
      </c>
      <c r="J30" s="46">
        <v>0.2510891944279268</v>
      </c>
      <c r="K30" s="41">
        <v>0.08177495567561634</v>
      </c>
      <c r="L30" s="42">
        <v>0</v>
      </c>
      <c r="M30" s="42">
        <v>0.03541441026641999</v>
      </c>
      <c r="N30" s="42">
        <v>0.046360545409196346</v>
      </c>
      <c r="O30" s="47">
        <v>0</v>
      </c>
      <c r="P30" s="39"/>
    </row>
    <row r="31" spans="1:16" ht="12.75">
      <c r="A31" s="40">
        <f t="shared" si="0"/>
        <v>1918</v>
      </c>
      <c r="B31" s="41">
        <v>0.8108812926992288</v>
      </c>
      <c r="C31" s="41">
        <v>0.18911870730077113</v>
      </c>
      <c r="D31" s="42">
        <v>0</v>
      </c>
      <c r="E31" s="42">
        <v>0.08492898751951916</v>
      </c>
      <c r="F31" s="42">
        <v>0.10418971978125195</v>
      </c>
      <c r="G31" s="43">
        <v>0</v>
      </c>
      <c r="H31" s="44">
        <v>0.6870431046335077</v>
      </c>
      <c r="I31" s="45">
        <v>0.31295689536649235</v>
      </c>
      <c r="J31" s="46">
        <v>0.2766873940718954</v>
      </c>
      <c r="K31" s="41">
        <v>0.06453073065616385</v>
      </c>
      <c r="L31" s="42">
        <v>0</v>
      </c>
      <c r="M31" s="42">
        <v>0.02897930985646308</v>
      </c>
      <c r="N31" s="42">
        <v>0.03555142079970078</v>
      </c>
      <c r="O31" s="47">
        <v>0</v>
      </c>
      <c r="P31" s="39"/>
    </row>
    <row r="32" spans="1:16" ht="12.75">
      <c r="A32" s="40">
        <f t="shared" si="0"/>
        <v>1919</v>
      </c>
      <c r="B32" s="41">
        <v>0.7437089022979101</v>
      </c>
      <c r="C32" s="41">
        <v>0.2562910977020898</v>
      </c>
      <c r="D32" s="42">
        <v>0.008746606546287996</v>
      </c>
      <c r="E32" s="42">
        <v>0.12253617213827782</v>
      </c>
      <c r="F32" s="42">
        <v>0.12500831901752402</v>
      </c>
      <c r="G32" s="43">
        <v>0</v>
      </c>
      <c r="H32" s="44">
        <v>0.6281286388553782</v>
      </c>
      <c r="I32" s="45">
        <v>0.3718713611446218</v>
      </c>
      <c r="J32" s="46">
        <v>0.2738731600568982</v>
      </c>
      <c r="K32" s="41">
        <v>0.09438000890569656</v>
      </c>
      <c r="L32" s="42">
        <v>0.0032209655783395313</v>
      </c>
      <c r="M32" s="42">
        <v>0.04512433370246682</v>
      </c>
      <c r="N32" s="42">
        <v>0.04603470962489022</v>
      </c>
      <c r="O32" s="47">
        <v>0</v>
      </c>
      <c r="P32" s="39"/>
    </row>
    <row r="33" spans="1:16" ht="12.75">
      <c r="A33" s="48">
        <f t="shared" si="0"/>
        <v>1920</v>
      </c>
      <c r="B33" s="49">
        <v>0.7459668165581146</v>
      </c>
      <c r="C33" s="49">
        <v>0.2540331834418854</v>
      </c>
      <c r="D33" s="50">
        <v>0.01758738271809906</v>
      </c>
      <c r="E33" s="50">
        <v>0.08800499432313375</v>
      </c>
      <c r="F33" s="50">
        <v>0.14844080640065258</v>
      </c>
      <c r="G33" s="51">
        <v>0</v>
      </c>
      <c r="H33" s="52">
        <v>0.6300427029813925</v>
      </c>
      <c r="I33" s="53">
        <v>0.36995729701860747</v>
      </c>
      <c r="J33" s="54">
        <v>0.2971534533443727</v>
      </c>
      <c r="K33" s="49">
        <v>0.10119329177686011</v>
      </c>
      <c r="L33" s="50">
        <v>0.007005876660956182</v>
      </c>
      <c r="M33" s="50">
        <v>0.0350565030430329</v>
      </c>
      <c r="N33" s="50">
        <v>0.059130912072871016</v>
      </c>
      <c r="O33" s="55">
        <v>0</v>
      </c>
      <c r="P33" s="39"/>
    </row>
    <row r="34" spans="1:16" ht="12.75">
      <c r="A34" s="40">
        <f t="shared" si="0"/>
        <v>1921</v>
      </c>
      <c r="B34" s="41">
        <v>0.7532485106462392</v>
      </c>
      <c r="C34" s="41">
        <v>0.24675148935376073</v>
      </c>
      <c r="D34" s="42">
        <v>0.02209430253089491</v>
      </c>
      <c r="E34" s="42">
        <v>0.08396868488303535</v>
      </c>
      <c r="F34" s="42">
        <v>0.14068850193983046</v>
      </c>
      <c r="G34" s="43">
        <v>0</v>
      </c>
      <c r="H34" s="44">
        <v>0.647641899033468</v>
      </c>
      <c r="I34" s="45">
        <v>0.3523581009665319</v>
      </c>
      <c r="J34" s="46">
        <v>0.29760944540837314</v>
      </c>
      <c r="K34" s="41">
        <v>0.09749182754740501</v>
      </c>
      <c r="L34" s="42">
        <v>0.008729487055026651</v>
      </c>
      <c r="M34" s="42">
        <v>0.033176134285709875</v>
      </c>
      <c r="N34" s="42">
        <v>0.05558620620666848</v>
      </c>
      <c r="O34" s="47">
        <v>0</v>
      </c>
      <c r="P34" s="39"/>
    </row>
    <row r="35" spans="1:16" ht="12.75">
      <c r="A35" s="40">
        <f t="shared" si="0"/>
        <v>1922</v>
      </c>
      <c r="B35" s="41">
        <v>0.7247923253488985</v>
      </c>
      <c r="C35" s="41">
        <v>0.27520767465110146</v>
      </c>
      <c r="D35" s="42">
        <v>0.020759882450518012</v>
      </c>
      <c r="E35" s="42">
        <v>0.07865963274245365</v>
      </c>
      <c r="F35" s="42">
        <v>0.17578815945812984</v>
      </c>
      <c r="G35" s="43">
        <v>0</v>
      </c>
      <c r="H35" s="44">
        <v>0.6261810256789244</v>
      </c>
      <c r="I35" s="45">
        <v>0.3738189743210756</v>
      </c>
      <c r="J35" s="46">
        <v>0.2740678377207247</v>
      </c>
      <c r="K35" s="41">
        <v>0.1040650813727476</v>
      </c>
      <c r="L35" s="42">
        <v>0.007849994951051723</v>
      </c>
      <c r="M35" s="42">
        <v>0.02974379654372447</v>
      </c>
      <c r="N35" s="42">
        <v>0.06647128987797142</v>
      </c>
      <c r="O35" s="47">
        <v>0</v>
      </c>
      <c r="P35" s="39"/>
    </row>
    <row r="36" spans="1:16" ht="12.75">
      <c r="A36" s="40">
        <f t="shared" si="0"/>
        <v>1923</v>
      </c>
      <c r="B36" s="41">
        <v>0.7036974030938583</v>
      </c>
      <c r="C36" s="41">
        <v>0.29630259690614175</v>
      </c>
      <c r="D36" s="42">
        <v>0.029280985314838286</v>
      </c>
      <c r="E36" s="42">
        <v>0.08177522684224847</v>
      </c>
      <c r="F36" s="42">
        <v>0.18524638474905497</v>
      </c>
      <c r="G36" s="43">
        <v>0</v>
      </c>
      <c r="H36" s="44">
        <v>0.6164510734932791</v>
      </c>
      <c r="I36" s="45">
        <v>0.38354892650672084</v>
      </c>
      <c r="J36" s="46">
        <v>0.2636806421029523</v>
      </c>
      <c r="K36" s="41">
        <v>0.1110267831961331</v>
      </c>
      <c r="L36" s="42">
        <v>0.010971802617543382</v>
      </c>
      <c r="M36" s="42">
        <v>0.030641784703307577</v>
      </c>
      <c r="N36" s="42">
        <v>0.06941319587528214</v>
      </c>
      <c r="O36" s="47">
        <v>0</v>
      </c>
      <c r="P36" s="39"/>
    </row>
    <row r="37" spans="1:16" ht="12.75">
      <c r="A37" s="40">
        <f t="shared" si="0"/>
        <v>1924</v>
      </c>
      <c r="B37" s="41">
        <v>0.6989482379780917</v>
      </c>
      <c r="C37" s="41">
        <v>0.3010517620219083</v>
      </c>
      <c r="D37" s="42">
        <v>0.028930634142821664</v>
      </c>
      <c r="E37" s="42">
        <v>0.09464924664237778</v>
      </c>
      <c r="F37" s="42">
        <v>0.17747188123670887</v>
      </c>
      <c r="G37" s="43">
        <v>0</v>
      </c>
      <c r="H37" s="44">
        <v>0.6133676306246378</v>
      </c>
      <c r="I37" s="45">
        <v>0.38663236937536216</v>
      </c>
      <c r="J37" s="46">
        <v>0.2692131067437462</v>
      </c>
      <c r="K37" s="41">
        <v>0.11595576859746984</v>
      </c>
      <c r="L37" s="42">
        <v>0.011143179815698805</v>
      </c>
      <c r="M37" s="42">
        <v>0.036455943881138014</v>
      </c>
      <c r="N37" s="42">
        <v>0.06835664490063302</v>
      </c>
      <c r="O37" s="47">
        <v>0</v>
      </c>
      <c r="P37" s="39"/>
    </row>
    <row r="38" spans="1:16" ht="12.75">
      <c r="A38" s="40">
        <f t="shared" si="0"/>
        <v>1925</v>
      </c>
      <c r="B38" s="41">
        <v>0.6895396722508421</v>
      </c>
      <c r="C38" s="41">
        <v>0.31046032774915794</v>
      </c>
      <c r="D38" s="42">
        <v>0.030205731672678076</v>
      </c>
      <c r="E38" s="42">
        <v>0.10796665967265817</v>
      </c>
      <c r="F38" s="42">
        <v>0.17228793640382167</v>
      </c>
      <c r="G38" s="43">
        <v>0</v>
      </c>
      <c r="H38" s="44">
        <v>0.6086704168573271</v>
      </c>
      <c r="I38" s="45">
        <v>0.3913295831426728</v>
      </c>
      <c r="J38" s="46">
        <v>0.2615065291488108</v>
      </c>
      <c r="K38" s="41">
        <v>0.11774145276234374</v>
      </c>
      <c r="L38" s="42">
        <v>0.011455462779013001</v>
      </c>
      <c r="M38" s="42">
        <v>0.04094613779454404</v>
      </c>
      <c r="N38" s="42">
        <v>0.0653398521887867</v>
      </c>
      <c r="O38" s="47">
        <v>0</v>
      </c>
      <c r="P38" s="39"/>
    </row>
    <row r="39" spans="1:16" ht="12.75">
      <c r="A39" s="40">
        <f t="shared" si="0"/>
        <v>1926</v>
      </c>
      <c r="B39" s="41">
        <v>0.6866338851217175</v>
      </c>
      <c r="C39" s="41">
        <v>0.3133661148782825</v>
      </c>
      <c r="D39" s="42">
        <v>0.028394405047227622</v>
      </c>
      <c r="E39" s="42">
        <v>0.10698328559113227</v>
      </c>
      <c r="F39" s="42">
        <v>0.1779884242399226</v>
      </c>
      <c r="G39" s="43">
        <v>0</v>
      </c>
      <c r="H39" s="44">
        <v>0.5997723050115469</v>
      </c>
      <c r="I39" s="45">
        <v>0.4002276949884532</v>
      </c>
      <c r="J39" s="46">
        <v>0.2456422378562397</v>
      </c>
      <c r="K39" s="41">
        <v>0.11210625545136256</v>
      </c>
      <c r="L39" s="42">
        <v>0.01015805562401146</v>
      </c>
      <c r="M39" s="42">
        <v>0.03827310922932448</v>
      </c>
      <c r="N39" s="42">
        <v>0.06367509059802662</v>
      </c>
      <c r="O39" s="47">
        <v>0</v>
      </c>
      <c r="P39" s="39"/>
    </row>
    <row r="40" spans="1:16" ht="12.75">
      <c r="A40" s="40">
        <f t="shared" si="0"/>
        <v>1927</v>
      </c>
      <c r="B40" s="41">
        <v>0.6789457323456538</v>
      </c>
      <c r="C40" s="41">
        <v>0.32105426765434625</v>
      </c>
      <c r="D40" s="42">
        <v>0.04719183886437626</v>
      </c>
      <c r="E40" s="42">
        <v>0.10585713374221882</v>
      </c>
      <c r="F40" s="42">
        <v>0.16800529504775116</v>
      </c>
      <c r="G40" s="43">
        <v>0</v>
      </c>
      <c r="H40" s="44">
        <v>0.590732404230107</v>
      </c>
      <c r="I40" s="45">
        <v>0.40926759576989297</v>
      </c>
      <c r="J40" s="46">
        <v>0.24494369250749679</v>
      </c>
      <c r="K40" s="41">
        <v>0.11582695651220286</v>
      </c>
      <c r="L40" s="42">
        <v>0.01702543033553411</v>
      </c>
      <c r="M40" s="42">
        <v>0.03819014684354543</v>
      </c>
      <c r="N40" s="42">
        <v>0.060611379333123314</v>
      </c>
      <c r="O40" s="47">
        <v>0</v>
      </c>
      <c r="P40" s="39"/>
    </row>
    <row r="41" spans="1:16" ht="12.75">
      <c r="A41" s="40">
        <f t="shared" si="0"/>
        <v>1928</v>
      </c>
      <c r="B41" s="41">
        <v>0.6826418441569451</v>
      </c>
      <c r="C41" s="41">
        <v>0.3173581558430549</v>
      </c>
      <c r="D41" s="42">
        <v>0.04035888452045756</v>
      </c>
      <c r="E41" s="42">
        <v>0.1083760091213953</v>
      </c>
      <c r="F41" s="42">
        <v>0.16862326220120202</v>
      </c>
      <c r="G41" s="43">
        <v>0</v>
      </c>
      <c r="H41" s="44">
        <v>0.6019306093482417</v>
      </c>
      <c r="I41" s="45">
        <v>0.3980693906517582</v>
      </c>
      <c r="J41" s="46">
        <v>0.24467763133382323</v>
      </c>
      <c r="K41" s="41">
        <v>0.11374990050902374</v>
      </c>
      <c r="L41" s="42">
        <v>0.014465735366598086</v>
      </c>
      <c r="M41" s="42">
        <v>0.03884494546035959</v>
      </c>
      <c r="N41" s="42">
        <v>0.06043921968206607</v>
      </c>
      <c r="O41" s="47">
        <v>0</v>
      </c>
      <c r="P41" s="39"/>
    </row>
    <row r="42" spans="1:16" ht="12.75">
      <c r="A42" s="56">
        <f t="shared" si="0"/>
        <v>1929</v>
      </c>
      <c r="B42" s="57">
        <v>0.6981354831588659</v>
      </c>
      <c r="C42" s="57">
        <v>0.30186451684113413</v>
      </c>
      <c r="D42" s="58">
        <v>0.038043837064679696</v>
      </c>
      <c r="E42" s="58">
        <v>0.11404420842042336</v>
      </c>
      <c r="F42" s="58">
        <v>0.1497764713560311</v>
      </c>
      <c r="G42" s="59">
        <v>0</v>
      </c>
      <c r="H42" s="60">
        <v>0.6129335893915471</v>
      </c>
      <c r="I42" s="61">
        <v>0.387066410608453</v>
      </c>
      <c r="J42" s="62">
        <v>0.25589954729609055</v>
      </c>
      <c r="K42" s="57">
        <v>0.11064756779712515</v>
      </c>
      <c r="L42" s="58">
        <v>0.013944858723134694</v>
      </c>
      <c r="M42" s="58">
        <v>0.041802575589595596</v>
      </c>
      <c r="N42" s="58">
        <v>0.05490013348439485</v>
      </c>
      <c r="O42" s="63">
        <v>0</v>
      </c>
      <c r="P42" s="39"/>
    </row>
    <row r="43" spans="1:16" ht="12.75">
      <c r="A43" s="40">
        <f t="shared" si="0"/>
        <v>1930</v>
      </c>
      <c r="B43" s="41">
        <v>0.7258253376091771</v>
      </c>
      <c r="C43" s="41">
        <v>0.2741746623908229</v>
      </c>
      <c r="D43" s="42">
        <v>0.04352596925890125</v>
      </c>
      <c r="E43" s="42">
        <v>0.10303223935893616</v>
      </c>
      <c r="F43" s="42">
        <v>0.12761645377298547</v>
      </c>
      <c r="G43" s="43">
        <v>0</v>
      </c>
      <c r="H43" s="44">
        <v>0.6293880037599233</v>
      </c>
      <c r="I43" s="45">
        <v>0.3706119962400767</v>
      </c>
      <c r="J43" s="46">
        <v>0.2888086660100872</v>
      </c>
      <c r="K43" s="41">
        <v>0.1090951423102516</v>
      </c>
      <c r="L43" s="42">
        <v>0.0173191489289508</v>
      </c>
      <c r="M43" s="42">
        <v>0.040996920420693396</v>
      </c>
      <c r="N43" s="42">
        <v>0.05077907296060739</v>
      </c>
      <c r="O43" s="47">
        <v>0</v>
      </c>
      <c r="P43" s="39"/>
    </row>
    <row r="44" spans="1:16" ht="12.75">
      <c r="A44" s="40">
        <f t="shared" si="0"/>
        <v>1931</v>
      </c>
      <c r="B44" s="41">
        <v>0.7520280321034797</v>
      </c>
      <c r="C44" s="41">
        <v>0.24797196789652018</v>
      </c>
      <c r="D44" s="42">
        <v>0.042116841175287814</v>
      </c>
      <c r="E44" s="42">
        <v>0.0849220954158503</v>
      </c>
      <c r="F44" s="42">
        <v>0.12093303130538206</v>
      </c>
      <c r="G44" s="43">
        <v>0</v>
      </c>
      <c r="H44" s="44">
        <v>0.6421203409699965</v>
      </c>
      <c r="I44" s="45">
        <v>0.35787965903000357</v>
      </c>
      <c r="J44" s="46">
        <v>0.30376782222706866</v>
      </c>
      <c r="K44" s="41">
        <v>0.10016369263602345</v>
      </c>
      <c r="L44" s="42">
        <v>0.017012319457182262</v>
      </c>
      <c r="M44" s="42">
        <v>0.034302710646672466</v>
      </c>
      <c r="N44" s="42">
        <v>0.04884866253216872</v>
      </c>
      <c r="O44" s="47">
        <v>0</v>
      </c>
      <c r="P44" s="39"/>
    </row>
    <row r="45" spans="1:16" ht="12.75">
      <c r="A45" s="40">
        <f t="shared" si="0"/>
        <v>1932</v>
      </c>
      <c r="B45" s="41">
        <v>0.8014999580117261</v>
      </c>
      <c r="C45" s="41">
        <v>0.19850004198827384</v>
      </c>
      <c r="D45" s="42">
        <v>0.050293757269930184</v>
      </c>
      <c r="E45" s="42">
        <v>0.06404680110830295</v>
      </c>
      <c r="F45" s="42">
        <v>0.0841594836100407</v>
      </c>
      <c r="G45" s="43">
        <v>0</v>
      </c>
      <c r="H45" s="44">
        <v>0.6785184321959794</v>
      </c>
      <c r="I45" s="45">
        <v>0.32148156780402054</v>
      </c>
      <c r="J45" s="46">
        <v>0.3130227885286643</v>
      </c>
      <c r="K45" s="41">
        <v>0.0775234434451678</v>
      </c>
      <c r="L45" s="42">
        <v>0.01964203739357776</v>
      </c>
      <c r="M45" s="42">
        <v>0.025013236842825172</v>
      </c>
      <c r="N45" s="42">
        <v>0.032868169208764876</v>
      </c>
      <c r="O45" s="47">
        <v>0</v>
      </c>
      <c r="P45" s="39"/>
    </row>
    <row r="46" spans="1:16" ht="12.75">
      <c r="A46" s="40">
        <f t="shared" si="0"/>
        <v>1933</v>
      </c>
      <c r="B46" s="41">
        <v>0.7734210014073045</v>
      </c>
      <c r="C46" s="41">
        <v>0.22657899859269545</v>
      </c>
      <c r="D46" s="42">
        <v>0.03396804024114299</v>
      </c>
      <c r="E46" s="42">
        <v>0.07127877480183686</v>
      </c>
      <c r="F46" s="42">
        <v>0.12133218354971562</v>
      </c>
      <c r="G46" s="43">
        <v>0</v>
      </c>
      <c r="H46" s="44">
        <v>0.6619798000498673</v>
      </c>
      <c r="I46" s="45">
        <v>0.33802019995013266</v>
      </c>
      <c r="J46" s="46">
        <v>0.30609298300310567</v>
      </c>
      <c r="K46" s="41">
        <v>0.08967204334883427</v>
      </c>
      <c r="L46" s="42">
        <v>0.013443362341159712</v>
      </c>
      <c r="M46" s="42">
        <v>0.02820964618778296</v>
      </c>
      <c r="N46" s="42">
        <v>0.048019034819891615</v>
      </c>
      <c r="O46" s="47">
        <v>0</v>
      </c>
      <c r="P46" s="39"/>
    </row>
    <row r="47" spans="1:16" ht="12.75">
      <c r="A47" s="40">
        <f t="shared" si="0"/>
        <v>1934</v>
      </c>
      <c r="B47" s="41">
        <v>0.7868557976316061</v>
      </c>
      <c r="C47" s="41">
        <v>0.21314420236839382</v>
      </c>
      <c r="D47" s="42">
        <v>0.03586203229142586</v>
      </c>
      <c r="E47" s="42">
        <v>0.08785407661030536</v>
      </c>
      <c r="F47" s="42">
        <v>0.08942809346666261</v>
      </c>
      <c r="G47" s="43">
        <v>0</v>
      </c>
      <c r="H47" s="44">
        <v>0.6681728269358117</v>
      </c>
      <c r="I47" s="45">
        <v>0.3318271730641883</v>
      </c>
      <c r="J47" s="46">
        <v>0.3093482212218305</v>
      </c>
      <c r="K47" s="41">
        <v>0.08379652290149182</v>
      </c>
      <c r="L47" s="42">
        <v>0.014098969508954942</v>
      </c>
      <c r="M47" s="42">
        <v>0.03453936846914926</v>
      </c>
      <c r="N47" s="42">
        <v>0.035158184923387625</v>
      </c>
      <c r="O47" s="47">
        <v>0</v>
      </c>
      <c r="P47" s="39"/>
    </row>
    <row r="48" spans="1:16" ht="12.75">
      <c r="A48" s="40">
        <f t="shared" si="0"/>
        <v>1935</v>
      </c>
      <c r="B48" s="41">
        <v>0.7677271174986915</v>
      </c>
      <c r="C48" s="41">
        <v>0.23227288250130848</v>
      </c>
      <c r="D48" s="42">
        <v>0.029255500433407754</v>
      </c>
      <c r="E48" s="42">
        <v>0.08813465049968587</v>
      </c>
      <c r="F48" s="42">
        <v>0.11488273156821487</v>
      </c>
      <c r="G48" s="43">
        <v>0</v>
      </c>
      <c r="H48" s="44">
        <v>0.6631397615377191</v>
      </c>
      <c r="I48" s="45">
        <v>0.33686023846228086</v>
      </c>
      <c r="J48" s="46">
        <v>0.2952078790185592</v>
      </c>
      <c r="K48" s="41">
        <v>0.08931400680510046</v>
      </c>
      <c r="L48" s="42">
        <v>0.011249380197368843</v>
      </c>
      <c r="M48" s="42">
        <v>0.03388970201654836</v>
      </c>
      <c r="N48" s="42">
        <v>0.044174924591183266</v>
      </c>
      <c r="O48" s="47">
        <v>0</v>
      </c>
      <c r="P48" s="39"/>
    </row>
    <row r="49" spans="1:16" ht="12.75">
      <c r="A49" s="40">
        <f t="shared" si="0"/>
        <v>1936</v>
      </c>
      <c r="B49" s="41">
        <v>0.7761776995208823</v>
      </c>
      <c r="C49" s="41">
        <v>0.22382230047911766</v>
      </c>
      <c r="D49" s="42">
        <v>0.022580759665898294</v>
      </c>
      <c r="E49" s="42">
        <v>0.09540974085544461</v>
      </c>
      <c r="F49" s="42">
        <v>0.10583179995777477</v>
      </c>
      <c r="G49" s="43">
        <v>0</v>
      </c>
      <c r="H49" s="44">
        <v>0.6774223173351237</v>
      </c>
      <c r="I49" s="45">
        <v>0.32257768266487635</v>
      </c>
      <c r="J49" s="46">
        <v>0.2878972101218115</v>
      </c>
      <c r="K49" s="41">
        <v>0.08301941154810276</v>
      </c>
      <c r="L49" s="42">
        <v>0.008375579090015258</v>
      </c>
      <c r="M49" s="42">
        <v>0.03538905875250351</v>
      </c>
      <c r="N49" s="42">
        <v>0.039254773705583994</v>
      </c>
      <c r="O49" s="47">
        <v>0</v>
      </c>
      <c r="P49" s="39"/>
    </row>
    <row r="50" spans="1:16" ht="12.75">
      <c r="A50" s="40">
        <f t="shared" si="0"/>
        <v>1937</v>
      </c>
      <c r="B50" s="41">
        <v>0.7815024206174118</v>
      </c>
      <c r="C50" s="41">
        <v>0.21849757938258807</v>
      </c>
      <c r="D50" s="42">
        <v>0.021175697125747146</v>
      </c>
      <c r="E50" s="42">
        <v>0.08656886059225599</v>
      </c>
      <c r="F50" s="42">
        <v>0.11075302166458494</v>
      </c>
      <c r="G50" s="43">
        <v>0</v>
      </c>
      <c r="H50" s="44">
        <v>0.6643483008445614</v>
      </c>
      <c r="I50" s="45">
        <v>0.3356516991554386</v>
      </c>
      <c r="J50" s="46">
        <v>0.2953483420363857</v>
      </c>
      <c r="K50" s="41">
        <v>0.08257542920804764</v>
      </c>
      <c r="L50" s="42">
        <v>0.00800279931649227</v>
      </c>
      <c r="M50" s="42">
        <v>0.032716430267358994</v>
      </c>
      <c r="N50" s="42">
        <v>0.04185619962419637</v>
      </c>
      <c r="O50" s="47">
        <v>0</v>
      </c>
      <c r="P50" s="39"/>
    </row>
    <row r="51" spans="1:16" ht="12.75">
      <c r="A51" s="40">
        <f t="shared" si="0"/>
        <v>1938</v>
      </c>
      <c r="B51" s="41">
        <v>0.7711829338487342</v>
      </c>
      <c r="C51" s="41">
        <v>0.22881706615126576</v>
      </c>
      <c r="D51" s="42">
        <v>0.027979426171382646</v>
      </c>
      <c r="E51" s="42">
        <v>0.09792799159983927</v>
      </c>
      <c r="F51" s="42">
        <v>0.10290964838004385</v>
      </c>
      <c r="G51" s="43">
        <v>0</v>
      </c>
      <c r="H51" s="44">
        <v>0.6514032496307238</v>
      </c>
      <c r="I51" s="45">
        <v>0.34859675036927623</v>
      </c>
      <c r="J51" s="46">
        <v>0.28817456221674503</v>
      </c>
      <c r="K51" s="41">
        <v>0.08550404187081614</v>
      </c>
      <c r="L51" s="42">
        <v>0.010455312914893244</v>
      </c>
      <c r="M51" s="42">
        <v>0.03659359520212636</v>
      </c>
      <c r="N51" s="42">
        <v>0.03845513375379654</v>
      </c>
      <c r="O51" s="47">
        <v>0</v>
      </c>
      <c r="P51" s="39"/>
    </row>
    <row r="52" spans="1:16" ht="12.75">
      <c r="A52" s="40">
        <f t="shared" si="0"/>
        <v>1939</v>
      </c>
      <c r="B52" s="41">
        <v>0.7285401402106001</v>
      </c>
      <c r="C52" s="41">
        <v>0.27145985978939996</v>
      </c>
      <c r="D52" s="42">
        <v>0.02895880413904125</v>
      </c>
      <c r="E52" s="42">
        <v>0.09979192387057283</v>
      </c>
      <c r="F52" s="42">
        <v>0.14270913177978584</v>
      </c>
      <c r="G52" s="43">
        <v>0</v>
      </c>
      <c r="H52" s="44">
        <v>0.6272660892501604</v>
      </c>
      <c r="I52" s="45">
        <v>0.37273391074983964</v>
      </c>
      <c r="J52" s="46">
        <v>0.2519068962136834</v>
      </c>
      <c r="K52" s="41">
        <v>0.09386251621823057</v>
      </c>
      <c r="L52" s="42">
        <v>0.01001306869188717</v>
      </c>
      <c r="M52" s="42">
        <v>0.03450499488217825</v>
      </c>
      <c r="N52" s="42">
        <v>0.04934445264416513</v>
      </c>
      <c r="O52" s="47">
        <v>0</v>
      </c>
      <c r="P52" s="39"/>
    </row>
    <row r="53" spans="1:16" ht="12.75">
      <c r="A53" s="48">
        <f t="shared" si="0"/>
        <v>1940</v>
      </c>
      <c r="B53" s="49">
        <v>0.7640016497440133</v>
      </c>
      <c r="C53" s="49">
        <v>0.23599835025598662</v>
      </c>
      <c r="D53" s="50">
        <v>0.02382491684291493</v>
      </c>
      <c r="E53" s="50">
        <v>0.10154824681052334</v>
      </c>
      <c r="F53" s="50">
        <v>0.11062518660254836</v>
      </c>
      <c r="G53" s="51">
        <v>0</v>
      </c>
      <c r="H53" s="52">
        <v>0.6576100107998851</v>
      </c>
      <c r="I53" s="53">
        <v>0.3423899892001149</v>
      </c>
      <c r="J53" s="54">
        <v>0.28732871557173584</v>
      </c>
      <c r="K53" s="49">
        <v>0.08875517857693294</v>
      </c>
      <c r="L53" s="50">
        <v>0.008960167504051656</v>
      </c>
      <c r="M53" s="50">
        <v>0.03819066010447176</v>
      </c>
      <c r="N53" s="50">
        <v>0.04160435096840953</v>
      </c>
      <c r="O53" s="55">
        <v>0</v>
      </c>
      <c r="P53" s="39"/>
    </row>
    <row r="54" spans="1:16" ht="12.75">
      <c r="A54" s="40">
        <f t="shared" si="0"/>
        <v>1941</v>
      </c>
      <c r="B54" s="41">
        <v>0.8087977173336452</v>
      </c>
      <c r="C54" s="41">
        <v>0.19120228266635472</v>
      </c>
      <c r="D54" s="42">
        <v>0.021776137648353983</v>
      </c>
      <c r="E54" s="42">
        <v>0.08711950416433326</v>
      </c>
      <c r="F54" s="42">
        <v>0.08230664085366748</v>
      </c>
      <c r="G54" s="43">
        <v>0</v>
      </c>
      <c r="H54" s="44">
        <v>0.6884734296696626</v>
      </c>
      <c r="I54" s="45">
        <v>0.3115265703303374</v>
      </c>
      <c r="J54" s="46">
        <v>0.3069123036081738</v>
      </c>
      <c r="K54" s="41">
        <v>0.07255501810975622</v>
      </c>
      <c r="L54" s="42">
        <v>0.00826333263078187</v>
      </c>
      <c r="M54" s="42">
        <v>0.033059004914633594</v>
      </c>
      <c r="N54" s="42">
        <v>0.03123268056434076</v>
      </c>
      <c r="O54" s="47">
        <v>0</v>
      </c>
      <c r="P54" s="39"/>
    </row>
    <row r="55" spans="1:16" ht="12.75">
      <c r="A55" s="40">
        <f t="shared" si="0"/>
        <v>1942</v>
      </c>
      <c r="B55" s="41">
        <v>0.8461130937717747</v>
      </c>
      <c r="C55" s="41">
        <v>0.15388690622822526</v>
      </c>
      <c r="D55" s="42">
        <v>0.01772121332440051</v>
      </c>
      <c r="E55" s="42">
        <v>0.06964344044315278</v>
      </c>
      <c r="F55" s="42">
        <v>0.06652225246067198</v>
      </c>
      <c r="G55" s="43">
        <v>0</v>
      </c>
      <c r="H55" s="44">
        <v>0.7245698175949161</v>
      </c>
      <c r="I55" s="45">
        <v>0.2754301824050839</v>
      </c>
      <c r="J55" s="46">
        <v>0.32751766792151726</v>
      </c>
      <c r="K55" s="41">
        <v>0.05956730964515757</v>
      </c>
      <c r="L55" s="42">
        <v>0.006859615462129831</v>
      </c>
      <c r="M55" s="42">
        <v>0.02695792958160385</v>
      </c>
      <c r="N55" s="42">
        <v>0.025749764601423895</v>
      </c>
      <c r="O55" s="47">
        <v>0</v>
      </c>
      <c r="P55" s="39"/>
    </row>
    <row r="56" spans="1:16" ht="12.75">
      <c r="A56" s="40">
        <f t="shared" si="0"/>
        <v>1943</v>
      </c>
      <c r="B56" s="41">
        <v>0.9016005661532966</v>
      </c>
      <c r="C56" s="41">
        <v>0.09839943384670335</v>
      </c>
      <c r="D56" s="42">
        <v>0.01746052359528319</v>
      </c>
      <c r="E56" s="42">
        <v>0.049473998896652154</v>
      </c>
      <c r="F56" s="42">
        <v>0.03146491135476802</v>
      </c>
      <c r="G56" s="43">
        <v>0</v>
      </c>
      <c r="H56" s="44">
        <v>0.7707298795510754</v>
      </c>
      <c r="I56" s="45">
        <v>0.2292701204489246</v>
      </c>
      <c r="J56" s="46">
        <v>0.3587258362208995</v>
      </c>
      <c r="K56" s="41">
        <v>0.03915083964612335</v>
      </c>
      <c r="L56" s="42">
        <v>0.006947135086988994</v>
      </c>
      <c r="M56" s="42">
        <v>0.019684550222848714</v>
      </c>
      <c r="N56" s="42">
        <v>0.012519154336285643</v>
      </c>
      <c r="O56" s="47">
        <v>0</v>
      </c>
      <c r="P56" s="39"/>
    </row>
    <row r="57" spans="1:16" ht="12.75">
      <c r="A57" s="40">
        <f t="shared" si="0"/>
        <v>1944</v>
      </c>
      <c r="B57" s="41">
        <v>1.026757389796724</v>
      </c>
      <c r="C57" s="41">
        <f>0.05+-2.6757389796724%</f>
        <v>0.023242610203276004</v>
      </c>
      <c r="D57" s="42">
        <v>0.013066429901549496</v>
      </c>
      <c r="E57" s="42">
        <v>0.036061179167127935</v>
      </c>
      <c r="F57" s="42">
        <f>0.05+-7.58849988654015%</f>
        <v>-0.025884998865401507</v>
      </c>
      <c r="G57" s="43">
        <v>0</v>
      </c>
      <c r="H57" s="44">
        <v>0.8861534032554106</v>
      </c>
      <c r="I57" s="45">
        <f>0.05+11.3846596744589%</f>
        <v>0.163846596744589</v>
      </c>
      <c r="J57" s="46">
        <v>0.4346902767007824</v>
      </c>
      <c r="K57" s="41">
        <v>-0.011328067652701666</v>
      </c>
      <c r="L57" s="42">
        <v>0.005531832627491891</v>
      </c>
      <c r="M57" s="42">
        <v>0.015266940473073913</v>
      </c>
      <c r="N57" s="42">
        <v>-0.03212684075326747</v>
      </c>
      <c r="O57" s="47">
        <v>0</v>
      </c>
      <c r="P57" s="39"/>
    </row>
    <row r="58" spans="1:16" ht="12.75">
      <c r="A58" s="40">
        <f t="shared" si="0"/>
        <v>1945</v>
      </c>
      <c r="B58" s="41">
        <v>1.0064992075204475</v>
      </c>
      <c r="C58" s="41">
        <f>0.05+-0.649920752044736%</f>
        <v>0.043500792479552644</v>
      </c>
      <c r="D58" s="42">
        <v>0.010833972522190758</v>
      </c>
      <c r="E58" s="42">
        <v>0.021645767631091332</v>
      </c>
      <c r="F58" s="42">
        <f>0.05+-3.89789476737294%</f>
        <v>0.011021052326270604</v>
      </c>
      <c r="G58" s="43">
        <v>0</v>
      </c>
      <c r="H58" s="44">
        <v>0.8486800669294725</v>
      </c>
      <c r="I58" s="45">
        <f>0.05+15.1319933070528%</f>
        <v>0.20131993307052803</v>
      </c>
      <c r="J58" s="46">
        <v>0.39549854634734655</v>
      </c>
      <c r="K58" s="41">
        <v>-0.0025538292604114676</v>
      </c>
      <c r="L58" s="42">
        <v>0.004257152267659875</v>
      </c>
      <c r="M58" s="42">
        <v>0.00850559003792872</v>
      </c>
      <c r="N58" s="42">
        <v>-0.015316571566000062</v>
      </c>
      <c r="O58" s="47">
        <v>0</v>
      </c>
      <c r="P58" s="39"/>
    </row>
    <row r="59" spans="1:16" ht="12.75">
      <c r="A59" s="40">
        <f t="shared" si="0"/>
        <v>1946</v>
      </c>
      <c r="B59" s="41">
        <v>0.860558226388586</v>
      </c>
      <c r="C59" s="41">
        <v>0.139441773611414</v>
      </c>
      <c r="D59" s="42">
        <v>0.025248186537337104</v>
      </c>
      <c r="E59" s="42">
        <v>0.019544733814351557</v>
      </c>
      <c r="F59" s="42">
        <v>0.09464885325972533</v>
      </c>
      <c r="G59" s="43">
        <v>0</v>
      </c>
      <c r="H59" s="44">
        <v>0.7422322323832085</v>
      </c>
      <c r="I59" s="45">
        <v>0.2577677676167916</v>
      </c>
      <c r="J59" s="46">
        <v>0.3321365318136807</v>
      </c>
      <c r="K59" s="41">
        <v>0.05381821433699299</v>
      </c>
      <c r="L59" s="42">
        <v>0.009744657425782798</v>
      </c>
      <c r="M59" s="42">
        <v>0.007543382777900543</v>
      </c>
      <c r="N59" s="42">
        <v>0.036530174133309654</v>
      </c>
      <c r="O59" s="47">
        <v>0</v>
      </c>
      <c r="P59" s="39"/>
    </row>
    <row r="60" spans="1:16" ht="12.75">
      <c r="A60" s="40">
        <f t="shared" si="0"/>
        <v>1947</v>
      </c>
      <c r="B60" s="41">
        <v>0.8854970490518257</v>
      </c>
      <c r="C60" s="41">
        <v>0.11450295094817435</v>
      </c>
      <c r="D60" s="42">
        <v>0.02059922483653826</v>
      </c>
      <c r="E60" s="42">
        <v>0.02184539099531988</v>
      </c>
      <c r="F60" s="42">
        <v>0.07205833511631622</v>
      </c>
      <c r="G60" s="43">
        <v>0</v>
      </c>
      <c r="H60" s="44">
        <v>0.770425889697073</v>
      </c>
      <c r="I60" s="45">
        <v>0.22957411030292696</v>
      </c>
      <c r="J60" s="46">
        <v>0.3505183335012865</v>
      </c>
      <c r="K60" s="41">
        <v>0.04532525951420152</v>
      </c>
      <c r="L60" s="42">
        <v>0.008154071172629184</v>
      </c>
      <c r="M60" s="42">
        <v>0.00864735806241561</v>
      </c>
      <c r="N60" s="42">
        <v>0.02852383027915673</v>
      </c>
      <c r="O60" s="47">
        <v>0</v>
      </c>
      <c r="P60" s="39"/>
    </row>
    <row r="61" spans="1:16" ht="12.75">
      <c r="A61" s="40">
        <f t="shared" si="0"/>
        <v>1948</v>
      </c>
      <c r="B61" s="41">
        <v>0.8422000518267697</v>
      </c>
      <c r="C61" s="41">
        <v>0.15779994817323015</v>
      </c>
      <c r="D61" s="42">
        <v>0.023026556253593046</v>
      </c>
      <c r="E61" s="42">
        <v>0.018420452428242664</v>
      </c>
      <c r="F61" s="42">
        <v>0.11635293949139441</v>
      </c>
      <c r="G61" s="43">
        <v>0</v>
      </c>
      <c r="H61" s="44">
        <v>0.7331431384285223</v>
      </c>
      <c r="I61" s="45">
        <v>0.2668568615714777</v>
      </c>
      <c r="J61" s="46">
        <v>0.3188006366888606</v>
      </c>
      <c r="K61" s="41">
        <v>0.05973251110348122</v>
      </c>
      <c r="L61" s="42">
        <v>0.00871631482149001</v>
      </c>
      <c r="M61" s="42">
        <v>0.006972751841421783</v>
      </c>
      <c r="N61" s="42">
        <v>0.044043444440569415</v>
      </c>
      <c r="O61" s="47">
        <v>0</v>
      </c>
      <c r="P61" s="39"/>
    </row>
    <row r="62" spans="1:16" ht="12.75">
      <c r="A62" s="56">
        <v>1949</v>
      </c>
      <c r="B62" s="57">
        <v>0.779258137333005</v>
      </c>
      <c r="C62" s="57">
        <v>0.2207418626669951</v>
      </c>
      <c r="D62" s="58">
        <v>0.04259754148524787</v>
      </c>
      <c r="E62" s="58">
        <v>0.07233194008525333</v>
      </c>
      <c r="F62" s="58">
        <v>0.07538303637364498</v>
      </c>
      <c r="G62" s="59">
        <v>0.03042934472284891</v>
      </c>
      <c r="H62" s="60">
        <v>0.7005569118551194</v>
      </c>
      <c r="I62" s="61">
        <v>0.2994430881448807</v>
      </c>
      <c r="J62" s="62">
        <v>0.28990397871208523</v>
      </c>
      <c r="K62" s="57">
        <v>0.08212162464481482</v>
      </c>
      <c r="L62" s="58">
        <v>0.01584737607256992</v>
      </c>
      <c r="M62" s="58">
        <v>0.02690933365219151</v>
      </c>
      <c r="N62" s="58">
        <v>0.02804441958978041</v>
      </c>
      <c r="O62" s="63">
        <v>0.011320495330272967</v>
      </c>
      <c r="P62" s="39"/>
    </row>
    <row r="63" spans="1:16" ht="12.75">
      <c r="A63" s="40">
        <f aca="true" t="shared" si="1" ref="A63:A83">A62+1</f>
        <v>1950</v>
      </c>
      <c r="B63" s="41">
        <v>0.7331212679707669</v>
      </c>
      <c r="C63" s="41">
        <v>0.26687873202923323</v>
      </c>
      <c r="D63" s="42">
        <v>0.04473864849595506</v>
      </c>
      <c r="E63" s="42">
        <v>0.07655213221678332</v>
      </c>
      <c r="F63" s="42">
        <v>0.11600643384870064</v>
      </c>
      <c r="G63" s="43">
        <v>0.02958151746779419</v>
      </c>
      <c r="H63" s="44">
        <v>0.6630671523270852</v>
      </c>
      <c r="I63" s="45">
        <v>0.3369328476729148</v>
      </c>
      <c r="J63" s="46">
        <v>0.27388797598337555</v>
      </c>
      <c r="K63" s="41">
        <v>0.0997036628753362</v>
      </c>
      <c r="L63" s="42">
        <v>0.01671398501192769</v>
      </c>
      <c r="M63" s="42">
        <v>0.028599236532996865</v>
      </c>
      <c r="N63" s="42">
        <v>0.0433390337396908</v>
      </c>
      <c r="O63" s="47">
        <v>0.01105140759072084</v>
      </c>
      <c r="P63" s="39"/>
    </row>
    <row r="64" spans="1:16" ht="12.75">
      <c r="A64" s="40">
        <f t="shared" si="1"/>
        <v>1951</v>
      </c>
      <c r="B64" s="41">
        <v>0.751574077018761</v>
      </c>
      <c r="C64" s="41">
        <v>0.24842592298123908</v>
      </c>
      <c r="D64" s="42">
        <v>0.04894133692115685</v>
      </c>
      <c r="E64" s="42">
        <v>0.08286517761788027</v>
      </c>
      <c r="F64" s="42">
        <v>0.08516262399841786</v>
      </c>
      <c r="G64" s="43">
        <v>0.031456784443784094</v>
      </c>
      <c r="H64" s="44">
        <v>0.669328976277436</v>
      </c>
      <c r="I64" s="45">
        <v>0.33067102372256396</v>
      </c>
      <c r="J64" s="46">
        <v>0.28959502472803716</v>
      </c>
      <c r="K64" s="41">
        <v>0.09572298128510562</v>
      </c>
      <c r="L64" s="42">
        <v>0.01885797835407756</v>
      </c>
      <c r="M64" s="42">
        <v>0.03192944500764654</v>
      </c>
      <c r="N64" s="42">
        <v>0.03281469246591739</v>
      </c>
      <c r="O64" s="47">
        <v>0.012120865457464136</v>
      </c>
      <c r="P64" s="39"/>
    </row>
    <row r="65" spans="1:16" ht="12.75">
      <c r="A65" s="40">
        <f t="shared" si="1"/>
        <v>1952</v>
      </c>
      <c r="B65" s="41">
        <v>0.7919405917517346</v>
      </c>
      <c r="C65" s="41">
        <v>0.2080594082482655</v>
      </c>
      <c r="D65" s="42">
        <v>0.04775643703042646</v>
      </c>
      <c r="E65" s="42">
        <v>0.0820205275967467</v>
      </c>
      <c r="F65" s="42">
        <v>0.04671732777357062</v>
      </c>
      <c r="G65" s="43">
        <v>0.03156511584752173</v>
      </c>
      <c r="H65" s="44">
        <v>0.6975161009941606</v>
      </c>
      <c r="I65" s="45">
        <v>0.30248389900583944</v>
      </c>
      <c r="J65" s="46">
        <v>0.30295768523892813</v>
      </c>
      <c r="K65" s="41">
        <v>0.0795933399191589</v>
      </c>
      <c r="L65" s="42">
        <v>0.01826927394388727</v>
      </c>
      <c r="M65" s="42">
        <v>0.03137703691614262</v>
      </c>
      <c r="N65" s="42">
        <v>0.01787176163242581</v>
      </c>
      <c r="O65" s="47">
        <v>0.012075267426703215</v>
      </c>
      <c r="P65" s="39"/>
    </row>
    <row r="66" spans="1:16" ht="12.75">
      <c r="A66" s="40">
        <f t="shared" si="1"/>
        <v>1953</v>
      </c>
      <c r="B66" s="41">
        <v>0.7712058506264795</v>
      </c>
      <c r="C66" s="41">
        <v>0.22879414937352044</v>
      </c>
      <c r="D66" s="42">
        <v>0.05310857778348646</v>
      </c>
      <c r="E66" s="42">
        <v>0.09066748698382435</v>
      </c>
      <c r="F66" s="42">
        <v>0.054336614101614056</v>
      </c>
      <c r="G66" s="43">
        <v>0.030681470504595573</v>
      </c>
      <c r="H66" s="44">
        <v>0.6873289966236837</v>
      </c>
      <c r="I66" s="45">
        <v>0.31267100337631626</v>
      </c>
      <c r="J66" s="46">
        <v>0.298899981795055</v>
      </c>
      <c r="K66" s="41">
        <v>0.08867485513369404</v>
      </c>
      <c r="L66" s="42">
        <v>0.02058354837395255</v>
      </c>
      <c r="M66" s="42">
        <v>0.0351404364824952</v>
      </c>
      <c r="N66" s="42">
        <v>0.021059504349693434</v>
      </c>
      <c r="O66" s="47">
        <v>0.011891365927552853</v>
      </c>
      <c r="P66" s="39"/>
    </row>
    <row r="67" spans="1:16" ht="12.75">
      <c r="A67" s="40">
        <f t="shared" si="1"/>
        <v>1954</v>
      </c>
      <c r="B67" s="41">
        <v>0.7788192993110437</v>
      </c>
      <c r="C67" s="41">
        <v>0.22118070068895634</v>
      </c>
      <c r="D67" s="42">
        <v>0.047375303971997886</v>
      </c>
      <c r="E67" s="42">
        <v>0.09063347900963256</v>
      </c>
      <c r="F67" s="42">
        <v>0.05422429198700163</v>
      </c>
      <c r="G67" s="43">
        <v>0.02894762572032427</v>
      </c>
      <c r="H67" s="44">
        <v>0.6992685590063971</v>
      </c>
      <c r="I67" s="45">
        <v>0.30073144099360294</v>
      </c>
      <c r="J67" s="46">
        <v>0.30560528060418896</v>
      </c>
      <c r="K67" s="41">
        <v>0.08679033783327453</v>
      </c>
      <c r="L67" s="42">
        <v>0.01858986170075493</v>
      </c>
      <c r="M67" s="42">
        <v>0.03556418004712363</v>
      </c>
      <c r="N67" s="42">
        <v>0.021277374588573098</v>
      </c>
      <c r="O67" s="47">
        <v>0.011358921496822865</v>
      </c>
      <c r="P67" s="39"/>
    </row>
    <row r="68" spans="1:16" ht="12.75">
      <c r="A68" s="40">
        <f t="shared" si="1"/>
        <v>1955</v>
      </c>
      <c r="B68" s="41">
        <v>0.7724616366930094</v>
      </c>
      <c r="C68" s="41">
        <v>0.22753836330699048</v>
      </c>
      <c r="D68" s="42">
        <v>0.04522453696605667</v>
      </c>
      <c r="E68" s="42">
        <v>0.08592701821620875</v>
      </c>
      <c r="F68" s="42">
        <v>0.06690240788597548</v>
      </c>
      <c r="G68" s="43">
        <v>0.029484400238749583</v>
      </c>
      <c r="H68" s="44">
        <v>0.6968958472464579</v>
      </c>
      <c r="I68" s="45">
        <v>0.303104152753542</v>
      </c>
      <c r="J68" s="46">
        <v>0.31398638767751363</v>
      </c>
      <c r="K68" s="41">
        <v>0.09248866915731223</v>
      </c>
      <c r="L68" s="42">
        <v>0.01838264623360657</v>
      </c>
      <c r="M68" s="42">
        <v>0.03492718961308058</v>
      </c>
      <c r="N68" s="42">
        <v>0.027194160047838593</v>
      </c>
      <c r="O68" s="47">
        <v>0.011984673262786492</v>
      </c>
      <c r="P68" s="39"/>
    </row>
    <row r="69" spans="1:16" ht="12.75">
      <c r="A69" s="40">
        <f t="shared" si="1"/>
        <v>1956</v>
      </c>
      <c r="B69" s="41">
        <v>0.7828352178542527</v>
      </c>
      <c r="C69" s="41">
        <v>0.2171647821457474</v>
      </c>
      <c r="D69" s="42">
        <v>0.05157543353481534</v>
      </c>
      <c r="E69" s="42">
        <v>0.08086837599439947</v>
      </c>
      <c r="F69" s="42">
        <v>0.0557876543254935</v>
      </c>
      <c r="G69" s="43">
        <v>0.028933318291039074</v>
      </c>
      <c r="H69" s="44">
        <v>0.7030741600847252</v>
      </c>
      <c r="I69" s="45">
        <v>0.29692583991527477</v>
      </c>
      <c r="J69" s="46">
        <v>0.32516973129398835</v>
      </c>
      <c r="K69" s="41">
        <v>0.09020469729300973</v>
      </c>
      <c r="L69" s="42">
        <v>0.02142311623365062</v>
      </c>
      <c r="M69" s="42">
        <v>0.03359065546943219</v>
      </c>
      <c r="N69" s="42">
        <v>0.02317276503766083</v>
      </c>
      <c r="O69" s="47">
        <v>0.012018160552266094</v>
      </c>
      <c r="P69" s="39"/>
    </row>
    <row r="70" spans="1:16" ht="12.75">
      <c r="A70" s="40">
        <f t="shared" si="1"/>
        <v>1957</v>
      </c>
      <c r="B70" s="41">
        <v>0.773826958188341</v>
      </c>
      <c r="C70" s="41">
        <v>0.22617304181165912</v>
      </c>
      <c r="D70" s="42">
        <v>0.05139591135591685</v>
      </c>
      <c r="E70" s="42">
        <v>0.07958169767620983</v>
      </c>
      <c r="F70" s="42">
        <v>0.06601279684196265</v>
      </c>
      <c r="G70" s="43">
        <v>0.029182635937569788</v>
      </c>
      <c r="H70" s="44">
        <v>0.6956574218780154</v>
      </c>
      <c r="I70" s="45">
        <v>0.3043425781219846</v>
      </c>
      <c r="J70" s="46">
        <v>0.32328691514599933</v>
      </c>
      <c r="K70" s="41">
        <v>0.09448983936623474</v>
      </c>
      <c r="L70" s="42">
        <v>0.02147201704147341</v>
      </c>
      <c r="M70" s="42">
        <v>0.03324738337374074</v>
      </c>
      <c r="N70" s="42">
        <v>0.027578612020910605</v>
      </c>
      <c r="O70" s="47">
        <v>0.012191826930109992</v>
      </c>
      <c r="P70" s="39"/>
    </row>
    <row r="71" spans="1:16" ht="12.75">
      <c r="A71" s="40">
        <f t="shared" si="1"/>
        <v>1958</v>
      </c>
      <c r="B71" s="41">
        <v>0.7717867957012019</v>
      </c>
      <c r="C71" s="41">
        <v>0.22821320429879813</v>
      </c>
      <c r="D71" s="42">
        <v>0.05893149668217019</v>
      </c>
      <c r="E71" s="42">
        <v>0.07705919952293544</v>
      </c>
      <c r="F71" s="42">
        <v>0.063114181598305</v>
      </c>
      <c r="G71" s="43">
        <v>0.02910832649538751</v>
      </c>
      <c r="H71" s="44">
        <v>0.6888207198784833</v>
      </c>
      <c r="I71" s="45">
        <v>0.3111792801215167</v>
      </c>
      <c r="J71" s="46">
        <v>0.321822708303981</v>
      </c>
      <c r="K71" s="41">
        <v>0.09516124386585507</v>
      </c>
      <c r="L71" s="42">
        <v>0.02457348839381491</v>
      </c>
      <c r="M71" s="42">
        <v>0.03213244956811757</v>
      </c>
      <c r="N71" s="42">
        <v>0.026317600880825957</v>
      </c>
      <c r="O71" s="47">
        <v>0.012137705023096638</v>
      </c>
      <c r="P71" s="39"/>
    </row>
    <row r="72" spans="1:16" ht="12.75">
      <c r="A72" s="40">
        <f t="shared" si="1"/>
        <v>1959</v>
      </c>
      <c r="B72" s="41">
        <v>0.7713396725114215</v>
      </c>
      <c r="C72" s="41">
        <v>0.22866032748857862</v>
      </c>
      <c r="D72" s="42">
        <v>0.058177834764485896</v>
      </c>
      <c r="E72" s="42">
        <v>0.07752352204623539</v>
      </c>
      <c r="F72" s="42">
        <v>0.06533820272323637</v>
      </c>
      <c r="G72" s="43">
        <v>0.02762076795462095</v>
      </c>
      <c r="H72" s="44">
        <v>0.6846217382602802</v>
      </c>
      <c r="I72" s="45">
        <v>0.3153782617397198</v>
      </c>
      <c r="J72" s="46">
        <v>0.32327884446677063</v>
      </c>
      <c r="K72" s="41">
        <v>0.09583462264454765</v>
      </c>
      <c r="L72" s="42">
        <v>0.024383114037173064</v>
      </c>
      <c r="M72" s="42">
        <v>0.032491152107478424</v>
      </c>
      <c r="N72" s="42">
        <v>0.027384120678157767</v>
      </c>
      <c r="O72" s="47">
        <v>0.01157623582173838</v>
      </c>
      <c r="P72" s="39"/>
    </row>
    <row r="73" spans="1:16" ht="12.75">
      <c r="A73" s="48">
        <f t="shared" si="1"/>
        <v>1960</v>
      </c>
      <c r="B73" s="49">
        <v>0.7553955245284838</v>
      </c>
      <c r="C73" s="49">
        <v>0.24460447547151629</v>
      </c>
      <c r="D73" s="50">
        <v>0.05620580523445417</v>
      </c>
      <c r="E73" s="50">
        <v>0.07804557678017143</v>
      </c>
      <c r="F73" s="50">
        <v>0.08186617122688959</v>
      </c>
      <c r="G73" s="51">
        <v>0.028486922230001113</v>
      </c>
      <c r="H73" s="52">
        <v>0.6737265111009374</v>
      </c>
      <c r="I73" s="53">
        <v>0.3262734888990626</v>
      </c>
      <c r="J73" s="54">
        <v>0.3212138110950412</v>
      </c>
      <c r="K73" s="49">
        <v>0.1040121806733667</v>
      </c>
      <c r="L73" s="50">
        <v>0.023900169273962744</v>
      </c>
      <c r="M73" s="50">
        <v>0.03318700778948582</v>
      </c>
      <c r="N73" s="50">
        <v>0.03481162385223642</v>
      </c>
      <c r="O73" s="55">
        <v>0.012113379757681729</v>
      </c>
      <c r="P73" s="39"/>
    </row>
    <row r="74" spans="1:16" ht="12.75">
      <c r="A74" s="40">
        <f t="shared" si="1"/>
        <v>1961</v>
      </c>
      <c r="B74" s="41">
        <v>0.7681796723724796</v>
      </c>
      <c r="C74" s="41">
        <v>0.23182032762752044</v>
      </c>
      <c r="D74" s="42">
        <v>0.05270820442139536</v>
      </c>
      <c r="E74" s="42">
        <v>0.08048284390846479</v>
      </c>
      <c r="F74" s="42">
        <v>0.07079839569278075</v>
      </c>
      <c r="G74" s="43">
        <v>0.02783088360487954</v>
      </c>
      <c r="H74" s="44">
        <v>0.6849742294007186</v>
      </c>
      <c r="I74" s="45">
        <v>0.31502577059928133</v>
      </c>
      <c r="J74" s="46">
        <v>0.3342235241866798</v>
      </c>
      <c r="K74" s="41">
        <v>0.10086156880263258</v>
      </c>
      <c r="L74" s="42">
        <v>0.022932554021982483</v>
      </c>
      <c r="M74" s="42">
        <v>0.03501688562595871</v>
      </c>
      <c r="N74" s="42">
        <v>0.03080332657348764</v>
      </c>
      <c r="O74" s="47">
        <v>0.012108802581203741</v>
      </c>
      <c r="P74" s="39"/>
    </row>
    <row r="75" spans="1:16" ht="12.75">
      <c r="A75" s="40">
        <f t="shared" si="1"/>
        <v>1962</v>
      </c>
      <c r="B75" s="41">
        <v>0.7889341111887851</v>
      </c>
      <c r="C75" s="41">
        <v>0.2110658888112149</v>
      </c>
      <c r="D75" s="42">
        <v>0.046087553361721816</v>
      </c>
      <c r="E75" s="42">
        <v>0.0847671049139012</v>
      </c>
      <c r="F75" s="42">
        <v>0.0526396133540426</v>
      </c>
      <c r="G75" s="43">
        <v>0.02757161718154931</v>
      </c>
      <c r="H75" s="44">
        <v>0.7040234996940313</v>
      </c>
      <c r="I75" s="45">
        <v>0.2959765003059687</v>
      </c>
      <c r="J75" s="46">
        <v>0.33667219028582157</v>
      </c>
      <c r="K75" s="41">
        <v>0.09007091222563623</v>
      </c>
      <c r="L75" s="42">
        <v>0.019667545508743535</v>
      </c>
      <c r="M75" s="42">
        <v>0.03617377734187244</v>
      </c>
      <c r="N75" s="42">
        <v>0.022463591917707706</v>
      </c>
      <c r="O75" s="47">
        <v>0.011765997457312568</v>
      </c>
      <c r="P75" s="39"/>
    </row>
    <row r="76" spans="1:16" ht="12.75">
      <c r="A76" s="40">
        <f t="shared" si="1"/>
        <v>1963</v>
      </c>
      <c r="B76" s="41">
        <v>0.7975844945115657</v>
      </c>
      <c r="C76" s="41">
        <v>0.20241550548843432</v>
      </c>
      <c r="D76" s="42">
        <v>0.04216490075308158</v>
      </c>
      <c r="E76" s="42">
        <v>0.08001326801655159</v>
      </c>
      <c r="F76" s="42">
        <v>0.05279038427021565</v>
      </c>
      <c r="G76" s="43">
        <v>0.02744695244858549</v>
      </c>
      <c r="H76" s="44">
        <v>0.7123847763689712</v>
      </c>
      <c r="I76" s="45">
        <v>0.28761522363102876</v>
      </c>
      <c r="J76" s="46">
        <v>0.34461325227192907</v>
      </c>
      <c r="K76" s="41">
        <v>0.08745790087024359</v>
      </c>
      <c r="L76" s="42">
        <v>0.018218237290509223</v>
      </c>
      <c r="M76" s="42">
        <v>0.03457142497858517</v>
      </c>
      <c r="N76" s="42">
        <v>0.02280920220645049</v>
      </c>
      <c r="O76" s="47">
        <v>0.011859036394698711</v>
      </c>
      <c r="P76" s="39"/>
    </row>
    <row r="77" spans="1:16" ht="12.75">
      <c r="A77" s="40">
        <f t="shared" si="1"/>
        <v>1964</v>
      </c>
      <c r="B77" s="41">
        <v>0.7917096287505535</v>
      </c>
      <c r="C77" s="41">
        <v>0.20829037124944658</v>
      </c>
      <c r="D77" s="42">
        <v>0.043977589054279835</v>
      </c>
      <c r="E77" s="42">
        <v>0.07508854939879027</v>
      </c>
      <c r="F77" s="42">
        <v>0.06170298510295522</v>
      </c>
      <c r="G77" s="43">
        <v>0.027521247693421243</v>
      </c>
      <c r="H77" s="44">
        <v>0.7079865563025676</v>
      </c>
      <c r="I77" s="45">
        <v>0.29201344369743243</v>
      </c>
      <c r="J77" s="46">
        <v>0.34823436724523743</v>
      </c>
      <c r="K77" s="41">
        <v>0.09161675316466322</v>
      </c>
      <c r="L77" s="42">
        <v>0.019343591818451165</v>
      </c>
      <c r="M77" s="42">
        <v>0.03302778258301207</v>
      </c>
      <c r="N77" s="42">
        <v>0.02714012713017026</v>
      </c>
      <c r="O77" s="47">
        <v>0.012105251633029727</v>
      </c>
      <c r="P77" s="39"/>
    </row>
    <row r="78" spans="1:16" ht="12.75">
      <c r="A78" s="40">
        <f t="shared" si="1"/>
        <v>1965</v>
      </c>
      <c r="B78" s="41">
        <v>0.7861651527590611</v>
      </c>
      <c r="C78" s="41">
        <v>0.21383484724093896</v>
      </c>
      <c r="D78" s="42">
        <v>0.0443088520081073</v>
      </c>
      <c r="E78" s="42">
        <v>0.07462558754625304</v>
      </c>
      <c r="F78" s="42">
        <v>0.0675104942182368</v>
      </c>
      <c r="G78" s="43">
        <v>0.027389913468341825</v>
      </c>
      <c r="H78" s="44">
        <v>0.7033262815231334</v>
      </c>
      <c r="I78" s="45">
        <v>0.2966737184768667</v>
      </c>
      <c r="J78" s="46">
        <v>0.3503940553558157</v>
      </c>
      <c r="K78" s="41">
        <v>0.09530625853637517</v>
      </c>
      <c r="L78" s="42">
        <v>0.019748469248216056</v>
      </c>
      <c r="M78" s="42">
        <v>0.03326064779375414</v>
      </c>
      <c r="N78" s="42">
        <v>0.030089448464085074</v>
      </c>
      <c r="O78" s="47">
        <v>0.012207693030319896</v>
      </c>
      <c r="P78" s="39"/>
    </row>
    <row r="79" spans="1:16" ht="12.75">
      <c r="A79" s="40">
        <f t="shared" si="1"/>
        <v>1966</v>
      </c>
      <c r="B79" s="41">
        <v>0.783345392789082</v>
      </c>
      <c r="C79" s="41">
        <v>0.2166546072109179</v>
      </c>
      <c r="D79" s="42">
        <v>0.038286836216356694</v>
      </c>
      <c r="E79" s="42">
        <v>0.07566973973791259</v>
      </c>
      <c r="F79" s="42">
        <v>0.07413971482380866</v>
      </c>
      <c r="G79" s="43">
        <v>0.028558316432839966</v>
      </c>
      <c r="H79" s="44">
        <v>0.7003452302178292</v>
      </c>
      <c r="I79" s="45">
        <v>0.29965476978217076</v>
      </c>
      <c r="J79" s="46">
        <v>0.3489296486039125</v>
      </c>
      <c r="K79" s="41">
        <v>0.09650559849897405</v>
      </c>
      <c r="L79" s="42">
        <v>0.017054306350820593</v>
      </c>
      <c r="M79" s="42">
        <v>0.033705969218368215</v>
      </c>
      <c r="N79" s="42">
        <v>0.033024442192680754</v>
      </c>
      <c r="O79" s="47">
        <v>0.012720880737104498</v>
      </c>
      <c r="P79" s="39"/>
    </row>
    <row r="80" spans="1:16" ht="12.75">
      <c r="A80" s="40">
        <f t="shared" si="1"/>
        <v>1967</v>
      </c>
      <c r="B80" s="41">
        <v>0.7811122728399641</v>
      </c>
      <c r="C80" s="41">
        <v>0.21888772716003588</v>
      </c>
      <c r="D80" s="42">
        <v>0.04034516494977546</v>
      </c>
      <c r="E80" s="42">
        <v>0.07525863254583738</v>
      </c>
      <c r="F80" s="42">
        <v>0.07613395007606873</v>
      </c>
      <c r="G80" s="43">
        <v>0.0271499795883543</v>
      </c>
      <c r="H80" s="44">
        <v>0.6979561480706981</v>
      </c>
      <c r="I80" s="45">
        <v>0.30204385192930194</v>
      </c>
      <c r="J80" s="46">
        <v>0.34953499946171135</v>
      </c>
      <c r="K80" s="41">
        <v>0.09794868709063757</v>
      </c>
      <c r="L80" s="42">
        <v>0.018053803146288138</v>
      </c>
      <c r="M80" s="42">
        <v>0.0336770103364999</v>
      </c>
      <c r="N80" s="42">
        <v>0.03406870065183172</v>
      </c>
      <c r="O80" s="47">
        <v>0.012149172956017808</v>
      </c>
      <c r="P80" s="39"/>
    </row>
    <row r="81" spans="1:16" ht="12.75">
      <c r="A81" s="40">
        <f t="shared" si="1"/>
        <v>1968</v>
      </c>
      <c r="B81" s="41">
        <v>0.7858768886459682</v>
      </c>
      <c r="C81" s="41">
        <v>0.21412311135403161</v>
      </c>
      <c r="D81" s="42">
        <v>0.0368411877366829</v>
      </c>
      <c r="E81" s="42">
        <v>0.07638047041133707</v>
      </c>
      <c r="F81" s="42">
        <v>0.06900875930503916</v>
      </c>
      <c r="G81" s="43">
        <v>0.0318926939009725</v>
      </c>
      <c r="H81" s="44">
        <v>0.7038916581653475</v>
      </c>
      <c r="I81" s="45">
        <v>0.2961083418346525</v>
      </c>
      <c r="J81" s="46">
        <v>0.35704559897552457</v>
      </c>
      <c r="K81" s="41">
        <v>0.0972820497108983</v>
      </c>
      <c r="L81" s="42">
        <v>0.016737970199222223</v>
      </c>
      <c r="M81" s="42">
        <v>0.03470175952754567</v>
      </c>
      <c r="N81" s="42">
        <v>0.031352587353825755</v>
      </c>
      <c r="O81" s="47">
        <v>0.014489732630304657</v>
      </c>
      <c r="P81" s="39"/>
    </row>
    <row r="82" spans="1:16" ht="12.75">
      <c r="A82" s="56">
        <f t="shared" si="1"/>
        <v>1969</v>
      </c>
      <c r="B82" s="57">
        <v>0.7636753056013323</v>
      </c>
      <c r="C82" s="57">
        <v>0.23632469439866768</v>
      </c>
      <c r="D82" s="58">
        <v>0.04123513885396837</v>
      </c>
      <c r="E82" s="58">
        <v>0.08137948821287723</v>
      </c>
      <c r="F82" s="58">
        <v>0.08154314613701058</v>
      </c>
      <c r="G82" s="59">
        <v>0.0321669211948115</v>
      </c>
      <c r="H82" s="60">
        <v>0.6853784514990515</v>
      </c>
      <c r="I82" s="61">
        <v>0.31462154850094853</v>
      </c>
      <c r="J82" s="62">
        <v>0.35901879378820795</v>
      </c>
      <c r="K82" s="57">
        <v>0.11110089078835406</v>
      </c>
      <c r="L82" s="58">
        <v>0.01938545047149835</v>
      </c>
      <c r="M82" s="58">
        <v>0.03825809932963989</v>
      </c>
      <c r="N82" s="58">
        <v>0.038335038141311915</v>
      </c>
      <c r="O82" s="63">
        <v>0.01512230284590391</v>
      </c>
      <c r="P82" s="39"/>
    </row>
    <row r="83" spans="1:16" ht="12.75">
      <c r="A83" s="40">
        <f t="shared" si="1"/>
        <v>1970</v>
      </c>
      <c r="B83" s="41">
        <v>0.7655362488763362</v>
      </c>
      <c r="C83" s="41">
        <v>0.23446375112366377</v>
      </c>
      <c r="D83" s="42">
        <v>0.049920335799659446</v>
      </c>
      <c r="E83" s="42">
        <v>0.08843369145128653</v>
      </c>
      <c r="F83" s="42">
        <v>0.0637618738747734</v>
      </c>
      <c r="G83" s="43">
        <v>0.03234784999794441</v>
      </c>
      <c r="H83" s="44">
        <v>0.684726586435942</v>
      </c>
      <c r="I83" s="45">
        <v>0.31527341356405797</v>
      </c>
      <c r="J83" s="46">
        <v>0.36759813521636886</v>
      </c>
      <c r="K83" s="41">
        <v>0.11258570422419852</v>
      </c>
      <c r="L83" s="42">
        <v>0.02397093851044288</v>
      </c>
      <c r="M83" s="42">
        <v>0.042464429496981246</v>
      </c>
      <c r="N83" s="42">
        <v>0.030617421407113897</v>
      </c>
      <c r="O83" s="47">
        <v>0.015532914809660497</v>
      </c>
      <c r="P83" s="39"/>
    </row>
    <row r="84" spans="1:16" ht="12.75">
      <c r="A84" s="40">
        <v>1971</v>
      </c>
      <c r="B84" s="41">
        <v>0.7627908173918119</v>
      </c>
      <c r="C84" s="41">
        <v>0.23720918260818805</v>
      </c>
      <c r="D84" s="42">
        <v>0.04531619207627864</v>
      </c>
      <c r="E84" s="42">
        <v>0.09588073207964487</v>
      </c>
      <c r="F84" s="42">
        <v>0.06431061655648612</v>
      </c>
      <c r="G84" s="43">
        <v>0.0317016418957784</v>
      </c>
      <c r="H84" s="44">
        <v>0.6811342143178379</v>
      </c>
      <c r="I84" s="45">
        <v>0.31886578568216206</v>
      </c>
      <c r="J84" s="46">
        <v>0.37410200787002795</v>
      </c>
      <c r="K84" s="41">
        <v>0.11633652303571089</v>
      </c>
      <c r="L84" s="42">
        <v>0.02222480666813238</v>
      </c>
      <c r="M84" s="42">
        <v>0.04702360538330778</v>
      </c>
      <c r="N84" s="42">
        <v>0.03154040430560534</v>
      </c>
      <c r="O84" s="47">
        <v>0.01554770667866538</v>
      </c>
      <c r="P84" s="39"/>
    </row>
    <row r="85" spans="1:16" ht="12.75">
      <c r="A85" s="40">
        <v>1972</v>
      </c>
      <c r="B85" s="41">
        <v>0.7701591154583515</v>
      </c>
      <c r="C85" s="41">
        <v>0.2298408845416486</v>
      </c>
      <c r="D85" s="42">
        <v>0.04647251888353067</v>
      </c>
      <c r="E85" s="42">
        <v>0.09739913303294068</v>
      </c>
      <c r="F85" s="42">
        <v>0.05365989637353622</v>
      </c>
      <c r="G85" s="43">
        <v>0.03230933625164102</v>
      </c>
      <c r="H85" s="44">
        <v>0.6871754776987598</v>
      </c>
      <c r="I85" s="45">
        <v>0.3128245223012402</v>
      </c>
      <c r="J85" s="46">
        <v>0.3768441090117952</v>
      </c>
      <c r="K85" s="41">
        <v>0.11246271271882956</v>
      </c>
      <c r="L85" s="42">
        <v>0.02273932051271683</v>
      </c>
      <c r="M85" s="42">
        <v>0.047658060223666504</v>
      </c>
      <c r="N85" s="42">
        <v>0.026256153348929685</v>
      </c>
      <c r="O85" s="47">
        <v>0.015809178633516524</v>
      </c>
      <c r="P85" s="39"/>
    </row>
    <row r="86" spans="1:16" ht="12.75">
      <c r="A86" s="40">
        <v>1973</v>
      </c>
      <c r="B86" s="41">
        <v>0.7584677009097717</v>
      </c>
      <c r="C86" s="41">
        <v>0.2415322990902283</v>
      </c>
      <c r="D86" s="42">
        <v>0.04612279710798481</v>
      </c>
      <c r="E86" s="42">
        <v>0.09600786087542389</v>
      </c>
      <c r="F86" s="42">
        <v>0.06781131731080882</v>
      </c>
      <c r="G86" s="43">
        <v>0.031590323796010775</v>
      </c>
      <c r="H86" s="44">
        <v>0.6784011655502133</v>
      </c>
      <c r="I86" s="45">
        <v>0.3215988344497867</v>
      </c>
      <c r="J86" s="46">
        <v>0.3809327460874326</v>
      </c>
      <c r="K86" s="41">
        <v>0.12130715896127146</v>
      </c>
      <c r="L86" s="42">
        <v>0.023164709240094932</v>
      </c>
      <c r="M86" s="42">
        <v>0.048218978930002085</v>
      </c>
      <c r="N86" s="42">
        <v>0.03405754956740816</v>
      </c>
      <c r="O86" s="47">
        <v>0.015865921223766268</v>
      </c>
      <c r="P86" s="39"/>
    </row>
    <row r="87" spans="1:16" ht="12.75">
      <c r="A87" s="40">
        <v>1974</v>
      </c>
      <c r="B87" s="41">
        <v>0.7689297742940001</v>
      </c>
      <c r="C87" s="41">
        <v>0.23107022570599994</v>
      </c>
      <c r="D87" s="42">
        <v>0.062472398438127935</v>
      </c>
      <c r="E87" s="42">
        <v>0.11148448396227487</v>
      </c>
      <c r="F87" s="42">
        <v>0.02482119328024032</v>
      </c>
      <c r="G87" s="43">
        <v>0.03229215002535684</v>
      </c>
      <c r="H87" s="44">
        <v>0.6832700094726512</v>
      </c>
      <c r="I87" s="45">
        <v>0.31672999052734885</v>
      </c>
      <c r="J87" s="46">
        <v>0.3952215776768608</v>
      </c>
      <c r="K87" s="41">
        <v>0.11876759388270992</v>
      </c>
      <c r="L87" s="42">
        <v>0.03211013631855279</v>
      </c>
      <c r="M87" s="42">
        <v>0.057301817553515905</v>
      </c>
      <c r="N87" s="42">
        <v>0.012757824571230704</v>
      </c>
      <c r="O87" s="47">
        <v>0.01659781543941053</v>
      </c>
      <c r="P87" s="39"/>
    </row>
    <row r="88" spans="1:16" ht="12.75">
      <c r="A88" s="40">
        <v>1975</v>
      </c>
      <c r="B88" s="41">
        <v>0.8195257971482943</v>
      </c>
      <c r="C88" s="41">
        <v>0.18047420285170562</v>
      </c>
      <c r="D88" s="42">
        <v>0.04287163408196447</v>
      </c>
      <c r="E88" s="42">
        <v>0.10787379121385994</v>
      </c>
      <c r="F88" s="42">
        <v>-0.0020882596568310217</v>
      </c>
      <c r="G88" s="43">
        <v>0.031817037212712215</v>
      </c>
      <c r="H88" s="44">
        <v>0.7186947835591742</v>
      </c>
      <c r="I88" s="45">
        <v>0.2813052164408259</v>
      </c>
      <c r="J88" s="46">
        <v>0.41533364224934033</v>
      </c>
      <c r="K88" s="41">
        <v>0.09146387857865274</v>
      </c>
      <c r="L88" s="42">
        <v>0.021727237866584488</v>
      </c>
      <c r="M88" s="42">
        <v>0.05467016994950077</v>
      </c>
      <c r="N88" s="42">
        <v>-0.0010583248169270774</v>
      </c>
      <c r="O88" s="47">
        <v>0.01612479557949455</v>
      </c>
      <c r="P88" s="39"/>
    </row>
    <row r="89" spans="1:16" ht="12.75">
      <c r="A89" s="40">
        <v>1976</v>
      </c>
      <c r="B89" s="41">
        <v>0.8278198368101303</v>
      </c>
      <c r="C89" s="41">
        <v>0.17218016318986973</v>
      </c>
      <c r="D89" s="42">
        <v>0.04997259243451809</v>
      </c>
      <c r="E89" s="42">
        <v>0.09863928344615179</v>
      </c>
      <c r="F89" s="42">
        <v>-0.0068881297246945064</v>
      </c>
      <c r="G89" s="43">
        <v>0.03045641703389434</v>
      </c>
      <c r="H89" s="44">
        <v>0.7224637306257027</v>
      </c>
      <c r="I89" s="45">
        <v>0.27753626937429726</v>
      </c>
      <c r="J89" s="46">
        <v>0.4185715312288896</v>
      </c>
      <c r="K89" s="41">
        <v>0.08705966123176373</v>
      </c>
      <c r="L89" s="42">
        <v>0.02526770150301561</v>
      </c>
      <c r="M89" s="42">
        <v>0.04987509851234211</v>
      </c>
      <c r="N89" s="42">
        <v>-0.0034828532465209553</v>
      </c>
      <c r="O89" s="47">
        <v>0.01539971446292695</v>
      </c>
      <c r="P89" s="39"/>
    </row>
    <row r="90" spans="1:16" ht="12.75">
      <c r="A90" s="40">
        <v>1977</v>
      </c>
      <c r="B90" s="41">
        <v>0.8258500743960543</v>
      </c>
      <c r="C90" s="41">
        <v>0.17414992560394557</v>
      </c>
      <c r="D90" s="42">
        <v>0.047226542207346706</v>
      </c>
      <c r="E90" s="42">
        <v>0.09235877333324946</v>
      </c>
      <c r="F90" s="42">
        <v>0.005615659135117047</v>
      </c>
      <c r="G90" s="43">
        <v>0.028948950928232364</v>
      </c>
      <c r="H90" s="44">
        <v>0.7201310923633748</v>
      </c>
      <c r="I90" s="45">
        <v>0.27986890763662514</v>
      </c>
      <c r="J90" s="46">
        <v>0.42177212211219434</v>
      </c>
      <c r="K90" s="41">
        <v>0.08894057888336714</v>
      </c>
      <c r="L90" s="42">
        <v>0.024119194929394926</v>
      </c>
      <c r="M90" s="42">
        <v>0.04716879858966067</v>
      </c>
      <c r="N90" s="42">
        <v>0.0028679884447660262</v>
      </c>
      <c r="O90" s="47">
        <v>0.014784596919545518</v>
      </c>
      <c r="P90" s="39"/>
    </row>
    <row r="91" spans="1:16" ht="12.75">
      <c r="A91" s="40">
        <v>1978</v>
      </c>
      <c r="B91" s="41">
        <v>0.8442865005048723</v>
      </c>
      <c r="C91" s="41">
        <v>0.15571349949512758</v>
      </c>
      <c r="D91" s="42">
        <v>0.041472892313310104</v>
      </c>
      <c r="E91" s="42">
        <v>0.09017419568892009</v>
      </c>
      <c r="F91" s="42">
        <v>-0.006581271362186925</v>
      </c>
      <c r="G91" s="43">
        <v>0.03064768285508429</v>
      </c>
      <c r="H91" s="44">
        <v>0.7334177700187994</v>
      </c>
      <c r="I91" s="45">
        <v>0.2665822299812006</v>
      </c>
      <c r="J91" s="46">
        <v>0.4200133052643368</v>
      </c>
      <c r="K91" s="41">
        <v>0.07746391960325764</v>
      </c>
      <c r="L91" s="42">
        <v>0.0206318193752581</v>
      </c>
      <c r="M91" s="42">
        <v>0.044859608625991365</v>
      </c>
      <c r="N91" s="42">
        <v>-0.003274032613361325</v>
      </c>
      <c r="O91" s="47">
        <v>0.015246524215369489</v>
      </c>
      <c r="P91" s="39"/>
    </row>
    <row r="92" spans="1:16" ht="12.75" customHeight="1">
      <c r="A92" s="40">
        <v>1979</v>
      </c>
      <c r="B92" s="41">
        <v>0.8487121399739775</v>
      </c>
      <c r="C92" s="41">
        <v>0.15128786002602237</v>
      </c>
      <c r="D92" s="42">
        <v>0.04375012706257207</v>
      </c>
      <c r="E92" s="42">
        <v>0.08695446262234964</v>
      </c>
      <c r="F92" s="42">
        <v>-0.011186184555844672</v>
      </c>
      <c r="G92" s="43">
        <v>0.03176945489694533</v>
      </c>
      <c r="H92" s="44">
        <v>0.7360567140231886</v>
      </c>
      <c r="I92" s="45">
        <v>0.2639432859768114</v>
      </c>
      <c r="J92" s="46">
        <v>0.41925826329675486</v>
      </c>
      <c r="K92" s="41">
        <v>0.07473521641193617</v>
      </c>
      <c r="L92" s="42">
        <v>0.021612277505337354</v>
      </c>
      <c r="M92" s="42">
        <v>0.04295493756701381</v>
      </c>
      <c r="N92" s="42">
        <v>-0.005525902233405328</v>
      </c>
      <c r="O92" s="47">
        <v>0.01569390357299034</v>
      </c>
      <c r="P92" s="39"/>
    </row>
    <row r="93" spans="1:16" ht="12.75">
      <c r="A93" s="48">
        <v>1980</v>
      </c>
      <c r="B93" s="49">
        <v>0.8643713784997529</v>
      </c>
      <c r="C93" s="49">
        <v>0.13562862150024718</v>
      </c>
      <c r="D93" s="50">
        <v>0.04771701605757519</v>
      </c>
      <c r="E93" s="50">
        <v>0.08424287823581346</v>
      </c>
      <c r="F93" s="50">
        <v>-0.028177474825577208</v>
      </c>
      <c r="G93" s="51">
        <v>0.03184620203243574</v>
      </c>
      <c r="H93" s="52">
        <v>0.7441776703605565</v>
      </c>
      <c r="I93" s="53">
        <v>0.25582232963944357</v>
      </c>
      <c r="J93" s="54">
        <v>0.4285677105705372</v>
      </c>
      <c r="K93" s="49">
        <v>0.06724661326140323</v>
      </c>
      <c r="L93" s="50">
        <v>0.023658780051864486</v>
      </c>
      <c r="M93" s="50">
        <v>0.04176882571014634</v>
      </c>
      <c r="N93" s="50">
        <v>-0.013970795627935087</v>
      </c>
      <c r="O93" s="55">
        <v>0.01578980312732749</v>
      </c>
      <c r="P93" s="39"/>
    </row>
    <row r="94" spans="1:16" ht="12.75">
      <c r="A94" s="40">
        <v>1981</v>
      </c>
      <c r="B94" s="41">
        <v>0.8756969221440458</v>
      </c>
      <c r="C94" s="41">
        <v>0.12430307785595421</v>
      </c>
      <c r="D94" s="42">
        <v>0.04901486952730759</v>
      </c>
      <c r="E94" s="42">
        <v>0.09696368775297169</v>
      </c>
      <c r="F94" s="42">
        <v>-0.05388106622280407</v>
      </c>
      <c r="G94" s="43">
        <v>0.032205586798479006</v>
      </c>
      <c r="H94" s="44">
        <v>0.7498346540827495</v>
      </c>
      <c r="I94" s="45">
        <v>0.2501653459172505</v>
      </c>
      <c r="J94" s="46">
        <v>0.433183741622202</v>
      </c>
      <c r="K94" s="41">
        <v>0.061489393189783116</v>
      </c>
      <c r="L94" s="42">
        <v>0.024246339161473687</v>
      </c>
      <c r="M94" s="42">
        <v>0.047965331383692994</v>
      </c>
      <c r="N94" s="42">
        <v>-0.026653515935446657</v>
      </c>
      <c r="O94" s="47">
        <v>0.01593123858006309</v>
      </c>
      <c r="P94" s="39"/>
    </row>
    <row r="95" spans="1:17" ht="12.75">
      <c r="A95" s="40">
        <v>1982</v>
      </c>
      <c r="B95" s="41">
        <v>0.8825099801013511</v>
      </c>
      <c r="C95" s="41">
        <v>0.11749001989864888</v>
      </c>
      <c r="D95" s="42">
        <v>0.05136086713693281</v>
      </c>
      <c r="E95" s="42">
        <v>0.10095439165428088</v>
      </c>
      <c r="F95" s="42">
        <v>-0.06736656706511457</v>
      </c>
      <c r="G95" s="43">
        <v>0.03254132817254974</v>
      </c>
      <c r="H95" s="44">
        <v>0.7522515444580877</v>
      </c>
      <c r="I95" s="45">
        <v>0.24774845554191224</v>
      </c>
      <c r="J95" s="46">
        <v>0.43294656529966685</v>
      </c>
      <c r="K95" s="41">
        <v>0.057638895558175765</v>
      </c>
      <c r="L95" s="42">
        <v>0.02519689467443061</v>
      </c>
      <c r="M95" s="42">
        <v>0.04952675675533853</v>
      </c>
      <c r="N95" s="42">
        <v>-0.033049058350049995</v>
      </c>
      <c r="O95" s="47">
        <v>0.015964302478456614</v>
      </c>
      <c r="P95" s="39"/>
      <c r="Q95" s="64"/>
    </row>
    <row r="96" spans="1:17" ht="12.75">
      <c r="A96" s="40">
        <v>1983</v>
      </c>
      <c r="B96" s="41">
        <v>0.8725422774939479</v>
      </c>
      <c r="C96" s="41">
        <v>0.12745772250605214</v>
      </c>
      <c r="D96" s="42">
        <v>0.04516078858965072</v>
      </c>
      <c r="E96" s="42">
        <v>0.107936966254755</v>
      </c>
      <c r="F96" s="42">
        <v>-0.05745412070662206</v>
      </c>
      <c r="G96" s="43">
        <v>0.03181408836826846</v>
      </c>
      <c r="H96" s="44">
        <v>0.7430737938084893</v>
      </c>
      <c r="I96" s="45">
        <v>0.2569262061915108</v>
      </c>
      <c r="J96" s="46">
        <v>0.43210203008840953</v>
      </c>
      <c r="K96" s="41">
        <v>0.0631198534052607</v>
      </c>
      <c r="L96" s="42">
        <v>0.02236461078542628</v>
      </c>
      <c r="M96" s="42">
        <v>0.0534527477272725</v>
      </c>
      <c r="N96" s="42">
        <v>-0.028452537870806056</v>
      </c>
      <c r="O96" s="47">
        <v>0.015755032763367975</v>
      </c>
      <c r="P96" s="39"/>
      <c r="Q96" s="64"/>
    </row>
    <row r="97" spans="1:17" ht="12.75">
      <c r="A97" s="40">
        <v>1984</v>
      </c>
      <c r="B97" s="41">
        <v>0.8475415092627452</v>
      </c>
      <c r="C97" s="41">
        <v>0.1524584907372549</v>
      </c>
      <c r="D97" s="42">
        <v>0.043730103213936965</v>
      </c>
      <c r="E97" s="42">
        <v>0.10841825362537195</v>
      </c>
      <c r="F97" s="42">
        <v>-0.031326764588463014</v>
      </c>
      <c r="G97" s="43">
        <v>0.031636898486409</v>
      </c>
      <c r="H97" s="44">
        <v>0.7235876836523413</v>
      </c>
      <c r="I97" s="45">
        <v>0.2764123163476587</v>
      </c>
      <c r="J97" s="46">
        <v>0.42491929312768856</v>
      </c>
      <c r="K97" s="41">
        <v>0.07643584816481885</v>
      </c>
      <c r="L97" s="42">
        <v>0.021924312075559296</v>
      </c>
      <c r="M97" s="42">
        <v>0.054356048865035256</v>
      </c>
      <c r="N97" s="42">
        <v>-0.015705834486485992</v>
      </c>
      <c r="O97" s="47">
        <v>0.015861321710710297</v>
      </c>
      <c r="P97" s="39"/>
      <c r="Q97" s="64"/>
    </row>
    <row r="98" spans="1:17" ht="12.75">
      <c r="A98" s="40">
        <v>1985</v>
      </c>
      <c r="B98" s="41">
        <v>0.8309240374581084</v>
      </c>
      <c r="C98" s="41">
        <v>0.16907596254189175</v>
      </c>
      <c r="D98" s="42">
        <v>0.044789034989001254</v>
      </c>
      <c r="E98" s="42">
        <v>0.10825668478366629</v>
      </c>
      <c r="F98" s="42">
        <v>-0.013519644301495513</v>
      </c>
      <c r="G98" s="43">
        <v>0.029549887070719726</v>
      </c>
      <c r="H98" s="44">
        <v>0.7099619029590434</v>
      </c>
      <c r="I98" s="45">
        <v>0.2900380970409566</v>
      </c>
      <c r="J98" s="46">
        <v>0.4173915361790716</v>
      </c>
      <c r="K98" s="41">
        <v>0.08493059841210003</v>
      </c>
      <c r="L98" s="42">
        <v>0.022498523661953783</v>
      </c>
      <c r="M98" s="42">
        <v>0.054379728984294856</v>
      </c>
      <c r="N98" s="42">
        <v>-0.006791216584440595</v>
      </c>
      <c r="O98" s="47">
        <v>0.014843562350291994</v>
      </c>
      <c r="P98" s="39"/>
      <c r="Q98" s="64"/>
    </row>
    <row r="99" spans="1:17" ht="12.75">
      <c r="A99" s="40">
        <v>1986</v>
      </c>
      <c r="B99" s="41">
        <v>0.7842907748622997</v>
      </c>
      <c r="C99" s="41">
        <v>0.21570922513770036</v>
      </c>
      <c r="D99" s="42">
        <v>0.04741928331470177</v>
      </c>
      <c r="E99" s="42">
        <v>0.09506881679393106</v>
      </c>
      <c r="F99" s="42">
        <v>0.04627448887774442</v>
      </c>
      <c r="G99" s="43">
        <v>0.0269466361513231</v>
      </c>
      <c r="H99" s="44">
        <v>0.67353200900368</v>
      </c>
      <c r="I99" s="45">
        <v>0.32646799099631996</v>
      </c>
      <c r="J99" s="46">
        <v>0.4033064342230304</v>
      </c>
      <c r="K99" s="41">
        <v>0.11092431685757508</v>
      </c>
      <c r="L99" s="42">
        <v>0.024384453674623115</v>
      </c>
      <c r="M99" s="42">
        <v>0.04888730906428765</v>
      </c>
      <c r="N99" s="42">
        <v>0.023795765171473637</v>
      </c>
      <c r="O99" s="47">
        <v>0.013856788947190673</v>
      </c>
      <c r="P99" s="39"/>
      <c r="Q99" s="64"/>
    </row>
    <row r="100" spans="1:17" ht="12.75">
      <c r="A100" s="40">
        <v>1987</v>
      </c>
      <c r="B100" s="41">
        <v>0.7788379995965377</v>
      </c>
      <c r="C100" s="41">
        <v>0.2211620004034623</v>
      </c>
      <c r="D100" s="42">
        <v>0.04907462430511292</v>
      </c>
      <c r="E100" s="42">
        <v>0.09661185010570442</v>
      </c>
      <c r="F100" s="42">
        <v>0.048659723176549464</v>
      </c>
      <c r="G100" s="43">
        <v>0.0268158028160955</v>
      </c>
      <c r="H100" s="44">
        <v>0.6682665136940058</v>
      </c>
      <c r="I100" s="45">
        <v>0.33173348630599425</v>
      </c>
      <c r="J100" s="46">
        <v>0.4026993318784381</v>
      </c>
      <c r="K100" s="41">
        <v>0.11435213721660974</v>
      </c>
      <c r="L100" s="42">
        <v>0.025374106592246176</v>
      </c>
      <c r="M100" s="42">
        <v>0.04995329902914502</v>
      </c>
      <c r="N100" s="42">
        <v>0.025159581354193248</v>
      </c>
      <c r="O100" s="47">
        <v>0.0138651502410253</v>
      </c>
      <c r="P100" s="39"/>
      <c r="Q100" s="64"/>
    </row>
    <row r="101" spans="1:17" ht="12.75">
      <c r="A101" s="40">
        <v>1988</v>
      </c>
      <c r="B101" s="41">
        <v>0.7577626703785463</v>
      </c>
      <c r="C101" s="41">
        <v>0.24223732962145364</v>
      </c>
      <c r="D101" s="42">
        <v>0.05135204678418355</v>
      </c>
      <c r="E101" s="42">
        <v>0.08926065184124599</v>
      </c>
      <c r="F101" s="42">
        <v>0.07613730966143581</v>
      </c>
      <c r="G101" s="43">
        <v>0.02548732133458832</v>
      </c>
      <c r="H101" s="44">
        <v>0.6524310511103542</v>
      </c>
      <c r="I101" s="45">
        <v>0.3475689488896459</v>
      </c>
      <c r="J101" s="46">
        <v>0.3957284765300551</v>
      </c>
      <c r="K101" s="41">
        <v>0.12650426466893508</v>
      </c>
      <c r="L101" s="42">
        <v>0.026817720158282966</v>
      </c>
      <c r="M101" s="42">
        <v>0.046614834892262584</v>
      </c>
      <c r="N101" s="42">
        <v>0.03976139593200798</v>
      </c>
      <c r="O101" s="47">
        <v>0.013310313686381563</v>
      </c>
      <c r="P101" s="39"/>
      <c r="Q101" s="64"/>
    </row>
    <row r="102" spans="1:17" ht="12.75">
      <c r="A102" s="56">
        <v>1989</v>
      </c>
      <c r="B102" s="57">
        <v>0.7500789373321604</v>
      </c>
      <c r="C102" s="57">
        <v>0.24992106266783973</v>
      </c>
      <c r="D102" s="58">
        <v>0.05308897801967438</v>
      </c>
      <c r="E102" s="58">
        <v>0.10120903897839233</v>
      </c>
      <c r="F102" s="58">
        <v>0.07061308781187751</v>
      </c>
      <c r="G102" s="59">
        <v>0.02500995785789551</v>
      </c>
      <c r="H102" s="60">
        <v>0.6464400495833043</v>
      </c>
      <c r="I102" s="61">
        <v>0.35355995041669575</v>
      </c>
      <c r="J102" s="62">
        <v>0.3927287714473277</v>
      </c>
      <c r="K102" s="57">
        <v>0.1308544834620341</v>
      </c>
      <c r="L102" s="58">
        <v>0.027796499911352676</v>
      </c>
      <c r="M102" s="58">
        <v>0.05299135805455512</v>
      </c>
      <c r="N102" s="58">
        <v>0.03697183035574341</v>
      </c>
      <c r="O102" s="63">
        <v>0.0130947951403829</v>
      </c>
      <c r="P102" s="39"/>
      <c r="Q102" s="64"/>
    </row>
    <row r="103" spans="1:17" ht="12.75">
      <c r="A103" s="40">
        <v>1990</v>
      </c>
      <c r="B103" s="41">
        <v>0.765974595918455</v>
      </c>
      <c r="C103" s="41">
        <v>0.23402540408154496</v>
      </c>
      <c r="D103" s="42">
        <v>0.04935337007011114</v>
      </c>
      <c r="E103" s="42">
        <v>0.1013037260268017</v>
      </c>
      <c r="F103" s="42">
        <v>0.05847353933497372</v>
      </c>
      <c r="G103" s="43">
        <v>0.024894768649658398</v>
      </c>
      <c r="H103" s="44">
        <v>0.6585994857575168</v>
      </c>
      <c r="I103" s="45">
        <v>0.3414005142424832</v>
      </c>
      <c r="J103" s="46">
        <v>0.40057666474083703</v>
      </c>
      <c r="K103" s="41">
        <v>0.1223867166497934</v>
      </c>
      <c r="L103" s="42">
        <v>0.025810005294888458</v>
      </c>
      <c r="M103" s="42">
        <v>0.052978139110446236</v>
      </c>
      <c r="N103" s="42">
        <v>0.030579519852495896</v>
      </c>
      <c r="O103" s="47">
        <v>0.013019052391962816</v>
      </c>
      <c r="P103" s="39"/>
      <c r="Q103" s="64"/>
    </row>
    <row r="104" spans="1:17" ht="12.75">
      <c r="A104" s="40">
        <v>1991</v>
      </c>
      <c r="B104" s="41">
        <v>0.7780440913170353</v>
      </c>
      <c r="C104" s="41">
        <v>0.22195590868296455</v>
      </c>
      <c r="D104" s="42">
        <v>0.04404721628135291</v>
      </c>
      <c r="E104" s="42">
        <v>0.1096780034201676</v>
      </c>
      <c r="F104" s="42">
        <v>0.04205216271507375</v>
      </c>
      <c r="G104" s="43">
        <v>0.0261785262663703</v>
      </c>
      <c r="H104" s="44">
        <v>0.665024363836079</v>
      </c>
      <c r="I104" s="45">
        <v>0.334975636163921</v>
      </c>
      <c r="J104" s="46">
        <v>0.4046494265630325</v>
      </c>
      <c r="K104" s="41">
        <v>0.11543604298672208</v>
      </c>
      <c r="L104" s="42">
        <v>0.02290831716204703</v>
      </c>
      <c r="M104" s="42">
        <v>0.057041935908057464</v>
      </c>
      <c r="N104" s="42">
        <v>0.021870718791251815</v>
      </c>
      <c r="O104" s="47">
        <v>0.013615071125365783</v>
      </c>
      <c r="P104" s="39"/>
      <c r="Q104" s="64"/>
    </row>
    <row r="105" spans="1:17" ht="12.75">
      <c r="A105" s="40">
        <v>1992</v>
      </c>
      <c r="B105" s="41">
        <v>0.7792343966748031</v>
      </c>
      <c r="C105" s="41">
        <v>0.22076560332519687</v>
      </c>
      <c r="D105" s="42">
        <v>0.03410841228944817</v>
      </c>
      <c r="E105" s="42">
        <v>0.10928430819054846</v>
      </c>
      <c r="F105" s="42">
        <v>0.05185044340284896</v>
      </c>
      <c r="G105" s="43">
        <v>0.025522439442351285</v>
      </c>
      <c r="H105" s="44">
        <v>0.6668048974053353</v>
      </c>
      <c r="I105" s="45">
        <v>0.33319510259466467</v>
      </c>
      <c r="J105" s="46">
        <v>0.40442311008040266</v>
      </c>
      <c r="K105" s="41">
        <v>0.11457747794058537</v>
      </c>
      <c r="L105" s="42">
        <v>0.017702286034685894</v>
      </c>
      <c r="M105" s="42">
        <v>0.05671862021236153</v>
      </c>
      <c r="N105" s="42">
        <v>0.02691041061522757</v>
      </c>
      <c r="O105" s="47">
        <v>0.013246161078310375</v>
      </c>
      <c r="P105" s="39"/>
      <c r="Q105" s="64"/>
    </row>
    <row r="106" spans="1:17" ht="12.75">
      <c r="A106" s="40">
        <v>1993</v>
      </c>
      <c r="B106" s="41">
        <v>0.7915034033005568</v>
      </c>
      <c r="C106" s="41">
        <v>0.20849659669944315</v>
      </c>
      <c r="D106" s="42">
        <v>0.03515740546801932</v>
      </c>
      <c r="E106" s="42">
        <v>0.1093030493625078</v>
      </c>
      <c r="F106" s="42">
        <v>0.038600403101120055</v>
      </c>
      <c r="G106" s="43">
        <v>0.025435738767795965</v>
      </c>
      <c r="H106" s="44">
        <v>0.6752918934223551</v>
      </c>
      <c r="I106" s="45">
        <v>0.324708106577645</v>
      </c>
      <c r="J106" s="46">
        <v>0.40306611127731395</v>
      </c>
      <c r="K106" s="41">
        <v>0.10617504876891523</v>
      </c>
      <c r="L106" s="42">
        <v>0.0179035979447498</v>
      </c>
      <c r="M106" s="42">
        <v>0.055661611653953724</v>
      </c>
      <c r="N106" s="42">
        <v>0.01965691405346644</v>
      </c>
      <c r="O106" s="47">
        <v>0.012952925116745262</v>
      </c>
      <c r="P106" s="39"/>
      <c r="Q106" s="64"/>
    </row>
    <row r="107" spans="1:17" ht="12.75">
      <c r="A107" s="40">
        <v>1994</v>
      </c>
      <c r="B107" s="41">
        <v>0.7870174907001791</v>
      </c>
      <c r="C107" s="41">
        <v>0.2129825092998209</v>
      </c>
      <c r="D107" s="42">
        <v>0.037116129396951164</v>
      </c>
      <c r="E107" s="42">
        <v>0.10246177835055946</v>
      </c>
      <c r="F107" s="42">
        <v>0.05149164473426612</v>
      </c>
      <c r="G107" s="43">
        <v>0.02191295681804417</v>
      </c>
      <c r="H107" s="44">
        <v>0.6716549265283875</v>
      </c>
      <c r="I107" s="45">
        <v>0.3283450734716125</v>
      </c>
      <c r="J107" s="46">
        <v>0.39570880915419976</v>
      </c>
      <c r="K107" s="41">
        <v>0.10708663545803229</v>
      </c>
      <c r="L107" s="42">
        <v>0.018661820782425197</v>
      </c>
      <c r="M107" s="42">
        <v>0.05151731540152951</v>
      </c>
      <c r="N107" s="42">
        <v>0.02588976440798043</v>
      </c>
      <c r="O107" s="47">
        <v>0.01101773486609716</v>
      </c>
      <c r="P107" s="39"/>
      <c r="Q107" s="64"/>
    </row>
    <row r="108" spans="1:17" ht="12.75">
      <c r="A108" s="40">
        <v>1995</v>
      </c>
      <c r="B108" s="41">
        <v>0.7835783284111668</v>
      </c>
      <c r="C108" s="41">
        <v>0.21642167158883327</v>
      </c>
      <c r="D108" s="42">
        <v>0.0389465533511893</v>
      </c>
      <c r="E108" s="42">
        <v>0.11404518790529114</v>
      </c>
      <c r="F108" s="42">
        <v>0.04276092007975128</v>
      </c>
      <c r="G108" s="43">
        <v>0.020669010252601566</v>
      </c>
      <c r="H108" s="44">
        <v>0.6704747152533386</v>
      </c>
      <c r="I108" s="45">
        <v>0.3295252847466614</v>
      </c>
      <c r="J108" s="46">
        <v>0.39402092627820023</v>
      </c>
      <c r="K108" s="41">
        <v>0.10882724089500646</v>
      </c>
      <c r="L108" s="42">
        <v>0.019584202970359052</v>
      </c>
      <c r="M108" s="42">
        <v>0.05734741371309961</v>
      </c>
      <c r="N108" s="42">
        <v>0.021502250288742905</v>
      </c>
      <c r="O108" s="47">
        <v>0.010393373922804915</v>
      </c>
      <c r="P108" s="39"/>
      <c r="Q108" s="64"/>
    </row>
    <row r="109" spans="1:17" ht="12.75">
      <c r="A109" s="40">
        <v>1996</v>
      </c>
      <c r="B109" s="41">
        <v>0.7948201147466158</v>
      </c>
      <c r="C109" s="41">
        <v>0.20517988525338426</v>
      </c>
      <c r="D109" s="42">
        <v>0.04556310378263988</v>
      </c>
      <c r="E109" s="42">
        <v>0.1007457436435953</v>
      </c>
      <c r="F109" s="42">
        <v>0.03215969168203622</v>
      </c>
      <c r="G109" s="43">
        <v>0.026711346145112856</v>
      </c>
      <c r="H109" s="44">
        <v>0.6781680461571168</v>
      </c>
      <c r="I109" s="45">
        <v>0.3218319538428832</v>
      </c>
      <c r="J109" s="46">
        <v>0.3919328417779225</v>
      </c>
      <c r="K109" s="41">
        <v>0.10117601959364522</v>
      </c>
      <c r="L109" s="42">
        <v>0.022467570226812117</v>
      </c>
      <c r="M109" s="42">
        <v>0.04967861893612513</v>
      </c>
      <c r="N109" s="42">
        <v>0.015858228947389558</v>
      </c>
      <c r="O109" s="47">
        <v>0.013171601483318415</v>
      </c>
      <c r="P109" s="39"/>
      <c r="Q109" s="64"/>
    </row>
    <row r="110" spans="1:17" ht="12.75">
      <c r="A110" s="40">
        <v>1997</v>
      </c>
      <c r="B110" s="41">
        <v>0.7844779032171221</v>
      </c>
      <c r="C110" s="41">
        <v>0.2155220967828781</v>
      </c>
      <c r="D110" s="42">
        <v>0.049919389996215466</v>
      </c>
      <c r="E110" s="42">
        <v>0.0949173366045026</v>
      </c>
      <c r="F110" s="42">
        <v>0.046951607552873885</v>
      </c>
      <c r="G110" s="43">
        <v>0.023733762629286143</v>
      </c>
      <c r="H110" s="44">
        <v>0.6712522699438629</v>
      </c>
      <c r="I110" s="45">
        <v>0.3287477300561371</v>
      </c>
      <c r="J110" s="46">
        <v>0.38917685496993265</v>
      </c>
      <c r="K110" s="41">
        <v>0.10691978889209233</v>
      </c>
      <c r="L110" s="42">
        <v>0.024764841840762032</v>
      </c>
      <c r="M110" s="42">
        <v>0.047088172133815866</v>
      </c>
      <c r="N110" s="42">
        <v>0.023292534930907632</v>
      </c>
      <c r="O110" s="47">
        <v>0.011774239986606804</v>
      </c>
      <c r="P110" s="39"/>
      <c r="Q110" s="64"/>
    </row>
    <row r="111" spans="1:17" ht="12.75">
      <c r="A111" s="40">
        <v>1998</v>
      </c>
      <c r="B111" s="41">
        <v>0.7713703812651492</v>
      </c>
      <c r="C111" s="41">
        <v>0.22862961873485071</v>
      </c>
      <c r="D111" s="42">
        <v>0.05027244162032115</v>
      </c>
      <c r="E111" s="42">
        <v>0.09493702802064656</v>
      </c>
      <c r="F111" s="42">
        <v>0.05687267949953155</v>
      </c>
      <c r="G111" s="43">
        <v>0.026547469594351458</v>
      </c>
      <c r="H111" s="44">
        <v>0.6618143675173591</v>
      </c>
      <c r="I111" s="45">
        <v>0.33818563248264094</v>
      </c>
      <c r="J111" s="46">
        <v>0.38691757531061144</v>
      </c>
      <c r="K111" s="41">
        <v>0.11468008089705306</v>
      </c>
      <c r="L111" s="42">
        <v>0.025216538888589733</v>
      </c>
      <c r="M111" s="42">
        <v>0.04762019074247768</v>
      </c>
      <c r="N111" s="42">
        <v>0.028527202739214715</v>
      </c>
      <c r="O111" s="47">
        <v>0.013316148526770929</v>
      </c>
      <c r="P111" s="39"/>
      <c r="Q111" s="64"/>
    </row>
    <row r="112" spans="1:17" ht="12.75">
      <c r="A112" s="65">
        <f aca="true" t="shared" si="2" ref="A112:A120">A111+1</f>
        <v>1999</v>
      </c>
      <c r="B112" s="41">
        <v>0.7846751207410732</v>
      </c>
      <c r="C112" s="41">
        <v>0.21532487925892693</v>
      </c>
      <c r="D112" s="42">
        <v>0.05745097780475575</v>
      </c>
      <c r="E112" s="42">
        <v>0.07321494550157025</v>
      </c>
      <c r="F112" s="42">
        <v>0.05614130004486559</v>
      </c>
      <c r="G112" s="43">
        <v>0.028517655907735355</v>
      </c>
      <c r="H112" s="44">
        <v>0.671669565806714</v>
      </c>
      <c r="I112" s="45">
        <v>0.32833043419328606</v>
      </c>
      <c r="J112" s="46">
        <v>0.3898646372775678</v>
      </c>
      <c r="K112" s="41">
        <v>0.10698383793516325</v>
      </c>
      <c r="L112" s="42">
        <v>0.028544430721773345</v>
      </c>
      <c r="M112" s="42">
        <v>0.036376734035238376</v>
      </c>
      <c r="N112" s="42">
        <v>0.027893719323751894</v>
      </c>
      <c r="O112" s="47">
        <v>0.014168953854399641</v>
      </c>
      <c r="P112" s="39"/>
      <c r="Q112" s="64"/>
    </row>
    <row r="113" spans="1:17" ht="12.75">
      <c r="A113" s="66">
        <f t="shared" si="2"/>
        <v>2000</v>
      </c>
      <c r="B113" s="49">
        <v>0.7833469861423988</v>
      </c>
      <c r="C113" s="49">
        <v>0.21665301385760125</v>
      </c>
      <c r="D113" s="50">
        <v>0.060362482080688104</v>
      </c>
      <c r="E113" s="50">
        <v>0.0808370413121591</v>
      </c>
      <c r="F113" s="50">
        <v>0.04356176965228778</v>
      </c>
      <c r="G113" s="51">
        <v>0.03189172081246626</v>
      </c>
      <c r="H113" s="52">
        <v>0.6677339067599808</v>
      </c>
      <c r="I113" s="53">
        <v>0.33226609324001927</v>
      </c>
      <c r="J113" s="54">
        <v>0.3939056347796509</v>
      </c>
      <c r="K113" s="49">
        <v>0.10894385816273434</v>
      </c>
      <c r="L113" s="50">
        <v>0.03035324350701783</v>
      </c>
      <c r="M113" s="50">
        <v>0.04064886523478185</v>
      </c>
      <c r="N113" s="50">
        <v>0.021905013781325894</v>
      </c>
      <c r="O113" s="55">
        <v>0.016036735639608772</v>
      </c>
      <c r="P113" s="39"/>
      <c r="Q113" s="64"/>
    </row>
    <row r="114" spans="1:17" ht="12.75">
      <c r="A114" s="65">
        <f t="shared" si="2"/>
        <v>2001</v>
      </c>
      <c r="B114" s="41">
        <v>0.7933084244215114</v>
      </c>
      <c r="C114" s="41">
        <v>0.20669157557848855</v>
      </c>
      <c r="D114" s="42">
        <v>0.06553858037165773</v>
      </c>
      <c r="E114" s="42">
        <v>0.08529505983228407</v>
      </c>
      <c r="F114" s="42">
        <v>0.02138513907974737</v>
      </c>
      <c r="G114" s="43">
        <v>0.03447279629479938</v>
      </c>
      <c r="H114" s="44">
        <v>0.6736164955372463</v>
      </c>
      <c r="I114" s="45">
        <v>0.3263835044627536</v>
      </c>
      <c r="J114" s="46">
        <v>0.39983386686564404</v>
      </c>
      <c r="K114" s="41">
        <v>0.10417422703201872</v>
      </c>
      <c r="L114" s="42">
        <v>0.03303197496987799</v>
      </c>
      <c r="M114" s="42">
        <v>0.04298940052495659</v>
      </c>
      <c r="N114" s="42">
        <v>0.01077828318531989</v>
      </c>
      <c r="O114" s="47">
        <v>0.017374568351864246</v>
      </c>
      <c r="P114" s="39"/>
      <c r="Q114" s="64"/>
    </row>
    <row r="115" spans="1:17" ht="12.75">
      <c r="A115" s="65">
        <f t="shared" si="2"/>
        <v>2002</v>
      </c>
      <c r="B115" s="41">
        <v>0.7983582163008769</v>
      </c>
      <c r="C115" s="41">
        <v>0.20164178369912306</v>
      </c>
      <c r="D115" s="42">
        <v>0.054697655297799457</v>
      </c>
      <c r="E115" s="42">
        <v>0.10572149025670415</v>
      </c>
      <c r="F115" s="42">
        <v>0.006855481924746087</v>
      </c>
      <c r="G115" s="43">
        <v>0.03436715621987336</v>
      </c>
      <c r="H115" s="44">
        <v>0.6767824142814021</v>
      </c>
      <c r="I115" s="45">
        <v>0.323217585718598</v>
      </c>
      <c r="J115" s="46">
        <v>0.4074603257862258</v>
      </c>
      <c r="K115" s="41">
        <v>0.10291248364530688</v>
      </c>
      <c r="L115" s="42">
        <v>0.02791619600365547</v>
      </c>
      <c r="M115" s="42">
        <v>0.05395737399960251</v>
      </c>
      <c r="N115" s="42">
        <v>0.003498851569939752</v>
      </c>
      <c r="O115" s="47">
        <v>0.01754006207210914</v>
      </c>
      <c r="P115" s="39"/>
      <c r="Q115" s="64"/>
    </row>
    <row r="116" spans="1:17" ht="12.75">
      <c r="A116" s="65">
        <f t="shared" si="2"/>
        <v>2003</v>
      </c>
      <c r="B116" s="41">
        <v>0.7933763970920086</v>
      </c>
      <c r="C116" s="41">
        <v>0.20662360290799137</v>
      </c>
      <c r="D116" s="42">
        <v>0.04546426280909284</v>
      </c>
      <c r="E116" s="42">
        <v>0.09864842395306304</v>
      </c>
      <c r="F116" s="42">
        <v>0.031072416139547785</v>
      </c>
      <c r="G116" s="43">
        <v>0.0314385000062877</v>
      </c>
      <c r="H116" s="44">
        <v>0.6731682796215217</v>
      </c>
      <c r="I116" s="45">
        <v>0.3268317203784783</v>
      </c>
      <c r="J116" s="46">
        <v>0.4067223808838203</v>
      </c>
      <c r="K116" s="41">
        <v>0.1059250615843381</v>
      </c>
      <c r="L116" s="42">
        <v>0.023307138052781656</v>
      </c>
      <c r="M116" s="42">
        <v>0.050571862243052386</v>
      </c>
      <c r="N116" s="42">
        <v>0.015929194665245498</v>
      </c>
      <c r="O116" s="47">
        <v>0.01611686662325857</v>
      </c>
      <c r="P116" s="39"/>
      <c r="Q116" s="64"/>
    </row>
    <row r="117" spans="1:17" ht="12.75">
      <c r="A117" s="65">
        <f t="shared" si="2"/>
        <v>2004</v>
      </c>
      <c r="B117" s="41">
        <v>0.7966028668713339</v>
      </c>
      <c r="C117" s="41">
        <v>0.2033971331286661</v>
      </c>
      <c r="D117" s="42">
        <v>0.051929458703465346</v>
      </c>
      <c r="E117" s="42">
        <v>0.10272166388209439</v>
      </c>
      <c r="F117" s="42">
        <v>0.014807094648894006</v>
      </c>
      <c r="G117" s="43">
        <v>0.03393891589421237</v>
      </c>
      <c r="H117" s="44">
        <v>0.674909513679655</v>
      </c>
      <c r="I117" s="45">
        <v>0.32509048632034504</v>
      </c>
      <c r="J117" s="46">
        <v>0.40593056324107957</v>
      </c>
      <c r="K117" s="41">
        <v>0.10364651728761111</v>
      </c>
      <c r="L117" s="42">
        <v>0.026462061959547076</v>
      </c>
      <c r="M117" s="42">
        <v>0.05234460558808711</v>
      </c>
      <c r="N117" s="42">
        <v>0.007545356062295405</v>
      </c>
      <c r="O117" s="47">
        <v>0.017294493677681516</v>
      </c>
      <c r="P117" s="39"/>
      <c r="Q117" s="64"/>
    </row>
    <row r="118" spans="1:17" ht="12.75">
      <c r="A118" s="65">
        <f t="shared" si="2"/>
        <v>2005</v>
      </c>
      <c r="B118" s="41">
        <v>0.7998658508099192</v>
      </c>
      <c r="C118" s="41">
        <v>0.2001341491900808</v>
      </c>
      <c r="D118" s="42">
        <v>0.05242127543516927</v>
      </c>
      <c r="E118" s="42">
        <v>0.10401912539425892</v>
      </c>
      <c r="F118" s="42">
        <v>0.00860094661305926</v>
      </c>
      <c r="G118" s="43">
        <v>0.03509280174759335</v>
      </c>
      <c r="H118" s="44">
        <v>0.6759357793410093</v>
      </c>
      <c r="I118" s="45">
        <v>0.32406422065899065</v>
      </c>
      <c r="J118" s="46">
        <v>0.40686136222281377</v>
      </c>
      <c r="K118" s="41">
        <v>0.10180063629961177</v>
      </c>
      <c r="L118" s="42">
        <v>0.026664710727947735</v>
      </c>
      <c r="M118" s="42">
        <v>0.05291057620759853</v>
      </c>
      <c r="N118" s="42">
        <v>0.00437497469338341</v>
      </c>
      <c r="O118" s="47">
        <v>0.0178503746706821</v>
      </c>
      <c r="P118" s="39"/>
      <c r="Q118" s="64"/>
    </row>
    <row r="119" spans="1:17" ht="12.75">
      <c r="A119" s="65">
        <f t="shared" si="2"/>
        <v>2006</v>
      </c>
      <c r="B119" s="41">
        <v>0.7998627526679837</v>
      </c>
      <c r="C119" s="41">
        <v>0.2001372473320163</v>
      </c>
      <c r="D119" s="42">
        <v>0.06419701441307069</v>
      </c>
      <c r="E119" s="42">
        <v>0.10058978388728906</v>
      </c>
      <c r="F119" s="42">
        <v>-0.002275467980422996</v>
      </c>
      <c r="G119" s="43">
        <v>0.03762591701207953</v>
      </c>
      <c r="H119" s="44">
        <v>0.6751549846815096</v>
      </c>
      <c r="I119" s="45">
        <v>0.3248450153184904</v>
      </c>
      <c r="J119" s="46">
        <v>0.40745540695958044</v>
      </c>
      <c r="K119" s="41">
        <v>0.10195124511978167</v>
      </c>
      <c r="L119" s="42">
        <v>0.03270238618565289</v>
      </c>
      <c r="M119" s="42">
        <v>0.051241105043410486</v>
      </c>
      <c r="N119" s="42">
        <v>-0.0011591385258210658</v>
      </c>
      <c r="O119" s="47">
        <v>0.019166892416539346</v>
      </c>
      <c r="P119" s="39"/>
      <c r="Q119" s="64"/>
    </row>
    <row r="120" spans="1:17" ht="12.75">
      <c r="A120" s="65">
        <f t="shared" si="2"/>
        <v>2007</v>
      </c>
      <c r="B120" s="41">
        <v>0.7957764201571643</v>
      </c>
      <c r="C120" s="41">
        <v>0.2042235798428357</v>
      </c>
      <c r="D120" s="42">
        <v>0.0643184387077243</v>
      </c>
      <c r="E120" s="42">
        <v>0.09684701850474513</v>
      </c>
      <c r="F120" s="42">
        <v>0.005152507151208839</v>
      </c>
      <c r="G120" s="43">
        <v>0.037905615479157447</v>
      </c>
      <c r="H120" s="44">
        <v>0.6712261923874795</v>
      </c>
      <c r="I120" s="45">
        <v>0.3287738076125205</v>
      </c>
      <c r="J120" s="46">
        <v>0.40553135367083165</v>
      </c>
      <c r="K120" s="41">
        <v>0.10407328325814395</v>
      </c>
      <c r="L120" s="42">
        <v>0.03277697460548842</v>
      </c>
      <c r="M120" s="42">
        <v>0.04935368970276442</v>
      </c>
      <c r="N120" s="42">
        <v>0.002625741536065731</v>
      </c>
      <c r="O120" s="47">
        <v>0.01931687741382539</v>
      </c>
      <c r="P120" s="39"/>
      <c r="Q120" s="64"/>
    </row>
    <row r="121" spans="1:17" ht="13.5" thickBot="1">
      <c r="A121" s="67">
        <v>2008</v>
      </c>
      <c r="B121" s="68">
        <v>0.8042097830867885</v>
      </c>
      <c r="C121" s="68">
        <v>0.19579021691321155</v>
      </c>
      <c r="D121" s="69">
        <v>0.060717179433756985</v>
      </c>
      <c r="E121" s="69">
        <v>0.10533949116836826</v>
      </c>
      <c r="F121" s="69">
        <v>-0.008111674421834943</v>
      </c>
      <c r="G121" s="70">
        <v>0.03784522073292127</v>
      </c>
      <c r="H121" s="71">
        <v>0.6741924215224879</v>
      </c>
      <c r="I121" s="72">
        <v>0.325807578477512</v>
      </c>
      <c r="J121" s="73">
        <v>0.411359699136652</v>
      </c>
      <c r="K121" s="68">
        <v>0.10014825287772808</v>
      </c>
      <c r="L121" s="69">
        <v>0.03105732010425067</v>
      </c>
      <c r="M121" s="69">
        <v>0.05388198739376892</v>
      </c>
      <c r="N121" s="69">
        <v>-0.004149185970920222</v>
      </c>
      <c r="O121" s="74">
        <v>0.019358131350628714</v>
      </c>
      <c r="P121" s="39"/>
      <c r="Q121" s="64"/>
    </row>
    <row r="122" spans="1:17" ht="14.25" thickBot="1" thickTop="1">
      <c r="A122" s="67">
        <v>2009</v>
      </c>
      <c r="B122" s="68"/>
      <c r="C122" s="68">
        <f>19.5790216913212%-0.005</f>
        <v>0.190790216913212</v>
      </c>
      <c r="D122" s="69"/>
      <c r="E122" s="69"/>
      <c r="F122" s="69"/>
      <c r="G122" s="70"/>
      <c r="H122" s="71"/>
      <c r="I122" s="72">
        <f>32.5807578477512%-0.005</f>
        <v>0.320807578477512</v>
      </c>
      <c r="J122" s="73"/>
      <c r="K122" s="68"/>
      <c r="L122" s="69"/>
      <c r="M122" s="69"/>
      <c r="N122" s="69"/>
      <c r="O122" s="74"/>
      <c r="P122" s="64"/>
      <c r="Q122" s="64"/>
    </row>
    <row r="123" spans="1:17" ht="14.25" thickBot="1" thickTop="1">
      <c r="A123" s="67">
        <v>2010</v>
      </c>
      <c r="B123" s="68"/>
      <c r="C123" s="68">
        <f>19.5790216913212%+0.005</f>
        <v>0.200790216913212</v>
      </c>
      <c r="D123" s="69"/>
      <c r="E123" s="69"/>
      <c r="F123" s="69"/>
      <c r="G123" s="70"/>
      <c r="H123" s="71"/>
      <c r="I123" s="72">
        <f>32.5807578477512%+0.005</f>
        <v>0.330807578477512</v>
      </c>
      <c r="J123" s="73"/>
      <c r="K123" s="68"/>
      <c r="L123" s="69"/>
      <c r="M123" s="69"/>
      <c r="N123" s="69"/>
      <c r="O123" s="74"/>
      <c r="P123" s="64"/>
      <c r="Q123" s="64"/>
    </row>
    <row r="124" spans="2:17" ht="13.5" thickTop="1">
      <c r="B124" s="75"/>
      <c r="C124" s="75"/>
      <c r="D124" s="75"/>
      <c r="E124" s="75"/>
      <c r="F124" s="76"/>
      <c r="G124" s="75"/>
      <c r="H124" s="75"/>
      <c r="I124" s="77"/>
      <c r="J124" s="75"/>
      <c r="K124" s="75"/>
      <c r="L124" s="75"/>
      <c r="M124" s="75"/>
      <c r="N124" s="76"/>
      <c r="O124" s="64"/>
      <c r="P124" s="64"/>
      <c r="Q124" s="64"/>
    </row>
    <row r="125" spans="1:17" ht="12.75">
      <c r="A125" s="1" t="s">
        <v>77</v>
      </c>
      <c r="B125" s="75"/>
      <c r="C125" s="75"/>
      <c r="D125" s="75"/>
      <c r="E125" s="75"/>
      <c r="F125" s="75"/>
      <c r="G125" s="75"/>
      <c r="H125" s="75"/>
      <c r="I125" s="77"/>
      <c r="J125" s="75"/>
      <c r="K125" s="75"/>
      <c r="L125" s="75"/>
      <c r="M125" s="75"/>
      <c r="N125" s="75"/>
      <c r="O125" s="64"/>
      <c r="P125" s="64"/>
      <c r="Q125" s="64"/>
    </row>
    <row r="126" spans="2:17" ht="12.75">
      <c r="B126" s="75"/>
      <c r="C126" s="75"/>
      <c r="D126" s="75"/>
      <c r="E126" s="75"/>
      <c r="F126" s="75"/>
      <c r="G126" s="75"/>
      <c r="H126" s="75"/>
      <c r="I126" s="77"/>
      <c r="J126" s="75"/>
      <c r="K126" s="75"/>
      <c r="L126" s="75"/>
      <c r="M126" s="75"/>
      <c r="N126" s="75"/>
      <c r="O126" s="64"/>
      <c r="P126" s="64"/>
      <c r="Q126" s="64"/>
    </row>
    <row r="127" spans="2:17" ht="12.75">
      <c r="B127" s="75"/>
      <c r="C127" s="75"/>
      <c r="D127" s="75"/>
      <c r="E127" s="75"/>
      <c r="F127" s="75"/>
      <c r="G127" s="75"/>
      <c r="H127" s="75"/>
      <c r="I127" s="77"/>
      <c r="J127" s="75"/>
      <c r="K127" s="75"/>
      <c r="L127" s="75"/>
      <c r="M127" s="75"/>
      <c r="N127" s="75"/>
      <c r="O127" s="64"/>
      <c r="P127" s="64"/>
      <c r="Q127" s="64"/>
    </row>
    <row r="128" spans="2:17" ht="12.75">
      <c r="B128" s="75"/>
      <c r="C128" s="75"/>
      <c r="D128" s="75"/>
      <c r="E128" s="75"/>
      <c r="F128" s="75"/>
      <c r="G128" s="75"/>
      <c r="H128" s="75"/>
      <c r="I128" s="77"/>
      <c r="J128" s="75"/>
      <c r="K128" s="75"/>
      <c r="L128" s="75"/>
      <c r="M128" s="75"/>
      <c r="N128" s="75"/>
      <c r="O128" s="64"/>
      <c r="P128" s="64"/>
      <c r="Q128" s="64"/>
    </row>
    <row r="129" spans="2:17" ht="12.75">
      <c r="B129" s="75"/>
      <c r="C129" s="75"/>
      <c r="D129" s="75"/>
      <c r="E129" s="75"/>
      <c r="F129" s="75"/>
      <c r="G129" s="75"/>
      <c r="H129" s="75"/>
      <c r="I129" s="77"/>
      <c r="J129" s="75"/>
      <c r="K129" s="75"/>
      <c r="L129" s="75"/>
      <c r="M129" s="75"/>
      <c r="N129" s="75"/>
      <c r="O129" s="64"/>
      <c r="P129" s="64"/>
      <c r="Q129" s="64"/>
    </row>
    <row r="130" spans="2:17" ht="12.75">
      <c r="B130" s="75"/>
      <c r="C130" s="75"/>
      <c r="D130" s="75"/>
      <c r="E130" s="75"/>
      <c r="F130" s="75"/>
      <c r="G130" s="75"/>
      <c r="H130" s="75"/>
      <c r="I130" s="77"/>
      <c r="J130" s="75"/>
      <c r="K130" s="75"/>
      <c r="L130" s="75"/>
      <c r="M130" s="75"/>
      <c r="N130" s="75"/>
      <c r="O130" s="64"/>
      <c r="P130" s="64"/>
      <c r="Q130" s="64"/>
    </row>
    <row r="131" spans="2:17" ht="12.75">
      <c r="B131" s="75"/>
      <c r="C131" s="75"/>
      <c r="D131" s="75"/>
      <c r="E131" s="75"/>
      <c r="F131" s="75"/>
      <c r="G131" s="75"/>
      <c r="H131" s="75"/>
      <c r="I131" s="77"/>
      <c r="J131" s="75"/>
      <c r="K131" s="75"/>
      <c r="L131" s="75"/>
      <c r="M131" s="75"/>
      <c r="N131" s="75"/>
      <c r="O131" s="64"/>
      <c r="P131" s="64"/>
      <c r="Q131" s="64"/>
    </row>
    <row r="132" spans="2:17" ht="12.75">
      <c r="B132" s="75"/>
      <c r="C132" s="75"/>
      <c r="D132" s="75"/>
      <c r="E132" s="75"/>
      <c r="F132" s="75"/>
      <c r="G132" s="75"/>
      <c r="H132" s="75"/>
      <c r="I132" s="77"/>
      <c r="J132" s="75"/>
      <c r="K132" s="75"/>
      <c r="L132" s="75"/>
      <c r="M132" s="75"/>
      <c r="N132" s="75"/>
      <c r="O132" s="64"/>
      <c r="P132" s="64"/>
      <c r="Q132" s="64"/>
    </row>
    <row r="133" spans="2:17" ht="12.75">
      <c r="B133" s="75"/>
      <c r="C133" s="75"/>
      <c r="D133" s="75"/>
      <c r="E133" s="75"/>
      <c r="F133" s="75"/>
      <c r="G133" s="75"/>
      <c r="H133" s="75"/>
      <c r="I133" s="77"/>
      <c r="J133" s="75"/>
      <c r="K133" s="75"/>
      <c r="L133" s="75"/>
      <c r="M133" s="75"/>
      <c r="N133" s="75"/>
      <c r="O133" s="64"/>
      <c r="P133" s="64"/>
      <c r="Q133" s="64"/>
    </row>
    <row r="134" spans="2:17" ht="12.75">
      <c r="B134" s="75"/>
      <c r="C134" s="75"/>
      <c r="D134" s="75"/>
      <c r="E134" s="75"/>
      <c r="F134" s="75"/>
      <c r="G134" s="75"/>
      <c r="H134" s="75"/>
      <c r="I134" s="77"/>
      <c r="J134" s="75"/>
      <c r="K134" s="75"/>
      <c r="L134" s="75"/>
      <c r="M134" s="75"/>
      <c r="N134" s="75"/>
      <c r="O134" s="64"/>
      <c r="P134" s="64"/>
      <c r="Q134" s="64"/>
    </row>
    <row r="135" spans="2:17" ht="12.75">
      <c r="B135" s="75"/>
      <c r="C135" s="75"/>
      <c r="D135" s="75"/>
      <c r="E135" s="75"/>
      <c r="F135" s="75"/>
      <c r="G135" s="75"/>
      <c r="H135" s="75"/>
      <c r="I135" s="77"/>
      <c r="J135" s="75"/>
      <c r="K135" s="75"/>
      <c r="L135" s="75"/>
      <c r="M135" s="75"/>
      <c r="N135" s="75"/>
      <c r="O135" s="75"/>
      <c r="P135" s="75"/>
      <c r="Q135" s="75"/>
    </row>
    <row r="136" spans="2:17" ht="12.75">
      <c r="B136" s="75"/>
      <c r="C136" s="75"/>
      <c r="D136" s="75"/>
      <c r="E136" s="75"/>
      <c r="F136" s="75"/>
      <c r="G136" s="75"/>
      <c r="H136" s="75"/>
      <c r="I136" s="77"/>
      <c r="J136" s="75"/>
      <c r="K136" s="75"/>
      <c r="L136" s="75"/>
      <c r="M136" s="75"/>
      <c r="N136" s="75"/>
      <c r="O136" s="75"/>
      <c r="P136" s="75"/>
      <c r="Q136" s="75"/>
    </row>
    <row r="137" spans="2:17" ht="12.75">
      <c r="B137" s="75"/>
      <c r="C137" s="75"/>
      <c r="D137" s="75"/>
      <c r="E137" s="75"/>
      <c r="F137" s="75"/>
      <c r="G137" s="75"/>
      <c r="H137" s="75"/>
      <c r="I137" s="77"/>
      <c r="J137" s="75"/>
      <c r="K137" s="75"/>
      <c r="L137" s="75"/>
      <c r="M137" s="75"/>
      <c r="N137" s="75"/>
      <c r="O137" s="75"/>
      <c r="P137" s="75"/>
      <c r="Q137" s="75"/>
    </row>
    <row r="138" spans="2:17" ht="12.75">
      <c r="B138" s="75"/>
      <c r="C138" s="75"/>
      <c r="D138" s="75"/>
      <c r="E138" s="75"/>
      <c r="F138" s="75"/>
      <c r="G138" s="75"/>
      <c r="H138" s="75"/>
      <c r="I138" s="77"/>
      <c r="J138" s="75"/>
      <c r="K138" s="75"/>
      <c r="L138" s="75"/>
      <c r="M138" s="75"/>
      <c r="N138" s="75"/>
      <c r="O138" s="75"/>
      <c r="P138" s="75"/>
      <c r="Q138" s="75"/>
    </row>
    <row r="139" spans="2:17" ht="12.75">
      <c r="B139" s="75"/>
      <c r="C139" s="75"/>
      <c r="D139" s="75"/>
      <c r="E139" s="75"/>
      <c r="F139" s="75"/>
      <c r="G139" s="75"/>
      <c r="H139" s="75"/>
      <c r="I139" s="77"/>
      <c r="J139" s="75"/>
      <c r="K139" s="75"/>
      <c r="L139" s="75"/>
      <c r="M139" s="75"/>
      <c r="N139" s="75"/>
      <c r="O139" s="75"/>
      <c r="P139" s="75"/>
      <c r="Q139" s="75"/>
    </row>
    <row r="140" spans="2:17" ht="12.75">
      <c r="B140" s="75"/>
      <c r="C140" s="75"/>
      <c r="D140" s="75"/>
      <c r="E140" s="75"/>
      <c r="F140" s="75"/>
      <c r="G140" s="75"/>
      <c r="H140" s="75"/>
      <c r="I140" s="77"/>
      <c r="J140" s="75"/>
      <c r="K140" s="75"/>
      <c r="L140" s="75"/>
      <c r="M140" s="75"/>
      <c r="N140" s="75"/>
      <c r="O140" s="75"/>
      <c r="P140" s="75"/>
      <c r="Q140" s="75"/>
    </row>
    <row r="141" spans="2:17" ht="12.75">
      <c r="B141" s="75"/>
      <c r="C141" s="75"/>
      <c r="D141" s="75"/>
      <c r="E141" s="75"/>
      <c r="F141" s="75"/>
      <c r="G141" s="75"/>
      <c r="H141" s="75"/>
      <c r="I141" s="77"/>
      <c r="J141" s="75"/>
      <c r="K141" s="75"/>
      <c r="L141" s="75"/>
      <c r="M141" s="75"/>
      <c r="N141" s="75"/>
      <c r="O141" s="75"/>
      <c r="P141" s="75"/>
      <c r="Q141" s="75"/>
    </row>
    <row r="142" spans="2:17" ht="12.75">
      <c r="B142" s="75"/>
      <c r="C142" s="75"/>
      <c r="D142" s="75"/>
      <c r="E142" s="75"/>
      <c r="F142" s="75"/>
      <c r="G142" s="75"/>
      <c r="H142" s="75"/>
      <c r="I142" s="77"/>
      <c r="J142" s="75"/>
      <c r="K142" s="75"/>
      <c r="L142" s="75"/>
      <c r="M142" s="75"/>
      <c r="N142" s="75"/>
      <c r="O142" s="75"/>
      <c r="P142" s="75"/>
      <c r="Q142" s="75"/>
    </row>
    <row r="143" spans="2:17" ht="12.75">
      <c r="B143" s="75"/>
      <c r="C143" s="75"/>
      <c r="D143" s="75"/>
      <c r="E143" s="75"/>
      <c r="F143" s="75"/>
      <c r="G143" s="75"/>
      <c r="H143" s="75"/>
      <c r="I143" s="77"/>
      <c r="J143" s="75"/>
      <c r="K143" s="75"/>
      <c r="L143" s="75"/>
      <c r="M143" s="75"/>
      <c r="N143" s="75"/>
      <c r="O143" s="75"/>
      <c r="P143" s="75"/>
      <c r="Q143" s="75"/>
    </row>
    <row r="144" spans="2:17" ht="12.75">
      <c r="B144" s="75"/>
      <c r="C144" s="75"/>
      <c r="D144" s="75"/>
      <c r="E144" s="75"/>
      <c r="F144" s="75"/>
      <c r="G144" s="75"/>
      <c r="H144" s="75"/>
      <c r="I144" s="77"/>
      <c r="J144" s="75"/>
      <c r="K144" s="75"/>
      <c r="L144" s="75"/>
      <c r="M144" s="75"/>
      <c r="N144" s="75"/>
      <c r="O144" s="75"/>
      <c r="P144" s="75"/>
      <c r="Q144" s="75"/>
    </row>
    <row r="145" spans="2:17" ht="12.75">
      <c r="B145" s="75"/>
      <c r="C145" s="75"/>
      <c r="D145" s="75"/>
      <c r="E145" s="75"/>
      <c r="F145" s="75"/>
      <c r="G145" s="75"/>
      <c r="H145" s="75"/>
      <c r="I145" s="77"/>
      <c r="J145" s="75"/>
      <c r="K145" s="75"/>
      <c r="L145" s="75"/>
      <c r="M145" s="75"/>
      <c r="N145" s="75"/>
      <c r="O145" s="75"/>
      <c r="P145" s="75"/>
      <c r="Q145" s="75"/>
    </row>
    <row r="146" spans="2:17" ht="12.75">
      <c r="B146" s="75"/>
      <c r="C146" s="75"/>
      <c r="D146" s="75"/>
      <c r="E146" s="75"/>
      <c r="F146" s="75"/>
      <c r="G146" s="75"/>
      <c r="H146" s="75"/>
      <c r="I146" s="77"/>
      <c r="J146" s="75"/>
      <c r="K146" s="75"/>
      <c r="L146" s="75"/>
      <c r="M146" s="75"/>
      <c r="N146" s="75"/>
      <c r="O146" s="75"/>
      <c r="P146" s="75"/>
      <c r="Q146" s="75"/>
    </row>
    <row r="147" spans="2:17" ht="12.75">
      <c r="B147" s="75"/>
      <c r="C147" s="75"/>
      <c r="D147" s="75"/>
      <c r="E147" s="75"/>
      <c r="F147" s="75"/>
      <c r="G147" s="75"/>
      <c r="H147" s="75"/>
      <c r="I147" s="77"/>
      <c r="J147" s="75"/>
      <c r="K147" s="75"/>
      <c r="L147" s="75"/>
      <c r="M147" s="75"/>
      <c r="N147" s="75"/>
      <c r="O147" s="75"/>
      <c r="P147" s="75"/>
      <c r="Q147" s="75"/>
    </row>
    <row r="148" spans="2:17" ht="12.75">
      <c r="B148" s="75"/>
      <c r="C148" s="75"/>
      <c r="D148" s="75"/>
      <c r="E148" s="75"/>
      <c r="F148" s="75"/>
      <c r="G148" s="75"/>
      <c r="H148" s="75"/>
      <c r="I148" s="77"/>
      <c r="J148" s="75"/>
      <c r="K148" s="75"/>
      <c r="L148" s="75"/>
      <c r="M148" s="75"/>
      <c r="N148" s="75"/>
      <c r="O148" s="75"/>
      <c r="P148" s="75"/>
      <c r="Q148" s="75"/>
    </row>
    <row r="149" spans="2:17" ht="12.75">
      <c r="B149" s="75"/>
      <c r="C149" s="75"/>
      <c r="D149" s="75"/>
      <c r="E149" s="75"/>
      <c r="F149" s="75"/>
      <c r="G149" s="75"/>
      <c r="H149" s="75"/>
      <c r="I149" s="77"/>
      <c r="J149" s="75"/>
      <c r="K149" s="75"/>
      <c r="L149" s="75"/>
      <c r="M149" s="75"/>
      <c r="N149" s="75"/>
      <c r="O149" s="75"/>
      <c r="P149" s="75"/>
      <c r="Q149" s="75"/>
    </row>
    <row r="150" spans="2:17" ht="12.75">
      <c r="B150" s="75"/>
      <c r="C150" s="75"/>
      <c r="D150" s="75"/>
      <c r="E150" s="75"/>
      <c r="F150" s="75"/>
      <c r="G150" s="75"/>
      <c r="H150" s="75"/>
      <c r="I150" s="77"/>
      <c r="J150" s="75"/>
      <c r="K150" s="75"/>
      <c r="L150" s="75"/>
      <c r="M150" s="75"/>
      <c r="N150" s="75"/>
      <c r="O150" s="75"/>
      <c r="P150" s="75"/>
      <c r="Q150" s="75"/>
    </row>
    <row r="151" spans="2:17" ht="12.75">
      <c r="B151" s="75"/>
      <c r="C151" s="75"/>
      <c r="D151" s="75"/>
      <c r="E151" s="75"/>
      <c r="F151" s="75"/>
      <c r="G151" s="75"/>
      <c r="H151" s="75"/>
      <c r="I151" s="77"/>
      <c r="J151" s="75"/>
      <c r="K151" s="75"/>
      <c r="L151" s="75"/>
      <c r="M151" s="75"/>
      <c r="N151" s="75"/>
      <c r="O151" s="75"/>
      <c r="P151" s="75"/>
      <c r="Q151" s="75"/>
    </row>
    <row r="152" spans="2:17" ht="12.75">
      <c r="B152" s="75"/>
      <c r="C152" s="75"/>
      <c r="D152" s="75"/>
      <c r="E152" s="75"/>
      <c r="F152" s="75"/>
      <c r="G152" s="75"/>
      <c r="H152" s="75"/>
      <c r="I152" s="77"/>
      <c r="J152" s="75"/>
      <c r="K152" s="75"/>
      <c r="L152" s="75"/>
      <c r="M152" s="75"/>
      <c r="N152" s="75"/>
      <c r="O152" s="75"/>
      <c r="P152" s="75"/>
      <c r="Q152" s="75"/>
    </row>
    <row r="153" spans="2:17" ht="12.75">
      <c r="B153" s="75"/>
      <c r="C153" s="75"/>
      <c r="D153" s="75"/>
      <c r="E153" s="75"/>
      <c r="F153" s="75"/>
      <c r="G153" s="75"/>
      <c r="H153" s="75"/>
      <c r="I153" s="77"/>
      <c r="J153" s="75"/>
      <c r="K153" s="75"/>
      <c r="L153" s="75"/>
      <c r="M153" s="75"/>
      <c r="N153" s="75"/>
      <c r="O153" s="75"/>
      <c r="P153" s="75"/>
      <c r="Q153" s="75"/>
    </row>
    <row r="154" spans="2:17" ht="12.75">
      <c r="B154" s="75"/>
      <c r="C154" s="75"/>
      <c r="D154" s="75"/>
      <c r="E154" s="75"/>
      <c r="F154" s="75"/>
      <c r="G154" s="75"/>
      <c r="H154" s="75"/>
      <c r="I154" s="77"/>
      <c r="J154" s="75"/>
      <c r="K154" s="75"/>
      <c r="L154" s="75"/>
      <c r="M154" s="75"/>
      <c r="N154" s="75"/>
      <c r="O154" s="75"/>
      <c r="P154" s="75"/>
      <c r="Q154" s="75"/>
    </row>
    <row r="155" spans="2:17" ht="12.75">
      <c r="B155" s="75"/>
      <c r="C155" s="75"/>
      <c r="D155" s="75"/>
      <c r="E155" s="75"/>
      <c r="F155" s="75"/>
      <c r="G155" s="75"/>
      <c r="H155" s="75"/>
      <c r="I155" s="77"/>
      <c r="J155" s="75"/>
      <c r="K155" s="75"/>
      <c r="L155" s="75"/>
      <c r="M155" s="75"/>
      <c r="N155" s="75"/>
      <c r="O155" s="75"/>
      <c r="P155" s="75"/>
      <c r="Q155" s="75"/>
    </row>
    <row r="156" spans="2:17" ht="12.75">
      <c r="B156" s="75"/>
      <c r="C156" s="75"/>
      <c r="D156" s="75"/>
      <c r="E156" s="75"/>
      <c r="F156" s="75"/>
      <c r="G156" s="75"/>
      <c r="H156" s="75"/>
      <c r="I156" s="77"/>
      <c r="J156" s="75"/>
      <c r="K156" s="75"/>
      <c r="L156" s="75"/>
      <c r="M156" s="75"/>
      <c r="N156" s="75"/>
      <c r="O156" s="75"/>
      <c r="P156" s="75"/>
      <c r="Q156" s="75"/>
    </row>
    <row r="157" spans="2:17" ht="12.75">
      <c r="B157" s="75"/>
      <c r="C157" s="75"/>
      <c r="D157" s="75"/>
      <c r="E157" s="75"/>
      <c r="F157" s="75"/>
      <c r="G157" s="75"/>
      <c r="H157" s="75"/>
      <c r="I157" s="77"/>
      <c r="J157" s="75"/>
      <c r="K157" s="75"/>
      <c r="L157" s="75"/>
      <c r="M157" s="75"/>
      <c r="N157" s="75"/>
      <c r="O157" s="75"/>
      <c r="P157" s="75"/>
      <c r="Q157" s="75"/>
    </row>
    <row r="158" spans="2:17" ht="12.75">
      <c r="B158" s="75"/>
      <c r="C158" s="75"/>
      <c r="D158" s="75"/>
      <c r="E158" s="75"/>
      <c r="F158" s="75"/>
      <c r="G158" s="75"/>
      <c r="H158" s="75"/>
      <c r="I158" s="77"/>
      <c r="J158" s="75"/>
      <c r="K158" s="75"/>
      <c r="L158" s="75"/>
      <c r="M158" s="75"/>
      <c r="N158" s="75"/>
      <c r="O158" s="75"/>
      <c r="P158" s="75"/>
      <c r="Q158" s="75"/>
    </row>
    <row r="159" spans="2:17" ht="12.75">
      <c r="B159" s="75"/>
      <c r="C159" s="75"/>
      <c r="D159" s="75"/>
      <c r="E159" s="75"/>
      <c r="F159" s="75"/>
      <c r="G159" s="75"/>
      <c r="H159" s="75"/>
      <c r="I159" s="77"/>
      <c r="J159" s="75"/>
      <c r="K159" s="75"/>
      <c r="L159" s="75"/>
      <c r="M159" s="75"/>
      <c r="N159" s="75"/>
      <c r="O159" s="75"/>
      <c r="P159" s="75"/>
      <c r="Q159" s="75"/>
    </row>
    <row r="160" spans="2:17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5:17" ht="12.75">
      <c r="O329" s="75"/>
      <c r="P329" s="75"/>
      <c r="Q329" s="75"/>
    </row>
    <row r="330" spans="15:17" ht="12.75">
      <c r="O330" s="75"/>
      <c r="P330" s="75"/>
      <c r="Q330" s="75"/>
    </row>
    <row r="331" spans="15:17" ht="12.75">
      <c r="O331" s="75"/>
      <c r="P331" s="75"/>
      <c r="Q331" s="75"/>
    </row>
    <row r="332" spans="15:17" ht="12.75">
      <c r="O332" s="75"/>
      <c r="P332" s="75"/>
      <c r="Q332" s="75"/>
    </row>
    <row r="333" spans="15:17" ht="12.75">
      <c r="O333" s="75"/>
      <c r="P333" s="75"/>
      <c r="Q333" s="75"/>
    </row>
    <row r="334" spans="15:17" ht="12.75">
      <c r="O334" s="75"/>
      <c r="P334" s="75"/>
      <c r="Q334" s="75"/>
    </row>
    <row r="335" spans="15:17" ht="12.75">
      <c r="O335" s="75"/>
      <c r="P335" s="75"/>
      <c r="Q335" s="75"/>
    </row>
    <row r="336" spans="15:17" ht="12.75">
      <c r="O336" s="75"/>
      <c r="P336" s="75"/>
      <c r="Q336" s="75"/>
    </row>
    <row r="337" spans="15:17" ht="12.75">
      <c r="O337" s="75"/>
      <c r="P337" s="75"/>
      <c r="Q337" s="75"/>
    </row>
    <row r="338" spans="15:17" ht="12.75">
      <c r="O338" s="75"/>
      <c r="P338" s="75"/>
      <c r="Q338" s="75"/>
    </row>
    <row r="339" spans="15:17" ht="12.75">
      <c r="O339" s="75"/>
      <c r="P339" s="75"/>
      <c r="Q339" s="75"/>
    </row>
    <row r="340" spans="15:17" ht="12.75">
      <c r="O340" s="75"/>
      <c r="P340" s="75"/>
      <c r="Q340" s="75"/>
    </row>
  </sheetData>
  <sheetProtection/>
  <mergeCells count="15">
    <mergeCell ref="L7:L8"/>
    <mergeCell ref="M7:M8"/>
    <mergeCell ref="H6:I6"/>
    <mergeCell ref="N7:N8"/>
    <mergeCell ref="O7:O8"/>
    <mergeCell ref="A7:A8"/>
    <mergeCell ref="H7:H8"/>
    <mergeCell ref="B6:G6"/>
    <mergeCell ref="J6:O6"/>
    <mergeCell ref="A3:O3"/>
    <mergeCell ref="D7:D8"/>
    <mergeCell ref="E7:E8"/>
    <mergeCell ref="F7:F8"/>
    <mergeCell ref="G7:G8"/>
    <mergeCell ref="I7:I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3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7" width="6.875" style="17" customWidth="1"/>
    <col min="18" max="16384" width="10.375" style="17" customWidth="1"/>
  </cols>
  <sheetData>
    <row r="1" spans="2:15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13.5" thickBot="1"/>
    <row r="3" spans="1:17" ht="19.5" customHeight="1" thickTop="1">
      <c r="A3" s="273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302"/>
    </row>
    <row r="4" spans="1:17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3" t="s">
        <v>16</v>
      </c>
      <c r="P5" s="23" t="s">
        <v>46</v>
      </c>
      <c r="Q5" s="24" t="s">
        <v>47</v>
      </c>
    </row>
    <row r="6" spans="1:17" ht="12.75">
      <c r="A6" s="20"/>
      <c r="B6" s="293" t="s">
        <v>62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305"/>
      <c r="N6" s="293" t="s">
        <v>63</v>
      </c>
      <c r="O6" s="294"/>
      <c r="P6" s="294"/>
      <c r="Q6" s="295"/>
    </row>
    <row r="7" spans="1:17" ht="12.75">
      <c r="A7" s="20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306"/>
      <c r="N7" s="296"/>
      <c r="O7" s="297"/>
      <c r="P7" s="297"/>
      <c r="Q7" s="298"/>
    </row>
    <row r="8" spans="1:17" ht="12.75">
      <c r="A8" s="20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306"/>
      <c r="N8" s="296"/>
      <c r="O8" s="297"/>
      <c r="P8" s="297"/>
      <c r="Q8" s="298"/>
    </row>
    <row r="9" spans="1:17" ht="12.75">
      <c r="A9" s="20"/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7"/>
      <c r="N9" s="299"/>
      <c r="O9" s="300"/>
      <c r="P9" s="300"/>
      <c r="Q9" s="301"/>
    </row>
    <row r="10" spans="1:17" ht="79.5" customHeight="1">
      <c r="A10" s="280"/>
      <c r="B10" s="25" t="s">
        <v>48</v>
      </c>
      <c r="C10" s="26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303" t="s">
        <v>54</v>
      </c>
      <c r="I10" s="25" t="s">
        <v>55</v>
      </c>
      <c r="J10" s="112" t="s">
        <v>56</v>
      </c>
      <c r="K10" s="112" t="s">
        <v>57</v>
      </c>
      <c r="L10" s="26" t="s">
        <v>58</v>
      </c>
      <c r="M10" s="113" t="s">
        <v>59</v>
      </c>
      <c r="N10" s="114" t="s">
        <v>60</v>
      </c>
      <c r="O10" s="25" t="s">
        <v>61</v>
      </c>
      <c r="P10" s="25" t="s">
        <v>64</v>
      </c>
      <c r="Q10" s="115" t="s">
        <v>61</v>
      </c>
    </row>
    <row r="11" spans="1:17" ht="30" customHeight="1">
      <c r="A11" s="280"/>
      <c r="B11" s="116" t="s">
        <v>65</v>
      </c>
      <c r="C11" s="85" t="s">
        <v>66</v>
      </c>
      <c r="D11" s="85" t="s">
        <v>40</v>
      </c>
      <c r="E11" s="85" t="s">
        <v>67</v>
      </c>
      <c r="F11" s="85" t="s">
        <v>68</v>
      </c>
      <c r="G11" s="85" t="s">
        <v>69</v>
      </c>
      <c r="H11" s="304"/>
      <c r="I11" s="116" t="s">
        <v>70</v>
      </c>
      <c r="J11" s="85" t="s">
        <v>71</v>
      </c>
      <c r="K11" s="85" t="s">
        <v>43</v>
      </c>
      <c r="L11" s="85" t="s">
        <v>72</v>
      </c>
      <c r="M11" s="87" t="s">
        <v>73</v>
      </c>
      <c r="N11" s="30" t="s">
        <v>74</v>
      </c>
      <c r="O11" s="29" t="s">
        <v>70</v>
      </c>
      <c r="P11" s="29" t="s">
        <v>75</v>
      </c>
      <c r="Q11" s="115" t="s">
        <v>70</v>
      </c>
    </row>
    <row r="12" spans="1:17" ht="12.75">
      <c r="A12" s="31">
        <v>1896</v>
      </c>
      <c r="B12" s="32">
        <v>0.2546872422685469</v>
      </c>
      <c r="C12" s="33">
        <v>0.04551829524693903</v>
      </c>
      <c r="D12" s="33">
        <v>0.0730376086523497</v>
      </c>
      <c r="E12" s="33">
        <v>0.08325294748557008</v>
      </c>
      <c r="F12" s="33">
        <v>0.02962094287908971</v>
      </c>
      <c r="G12" s="33">
        <v>0.023257448004598367</v>
      </c>
      <c r="H12" s="117">
        <v>0</v>
      </c>
      <c r="I12" s="32">
        <v>0.7007359823893061</v>
      </c>
      <c r="J12" s="33">
        <v>0.23936217425057507</v>
      </c>
      <c r="K12" s="33">
        <v>0.02358046779488171</v>
      </c>
      <c r="L12" s="33">
        <v>0.43779334034384937</v>
      </c>
      <c r="M12" s="92">
        <v>0</v>
      </c>
      <c r="N12" s="37">
        <v>0.2732209749031421</v>
      </c>
      <c r="O12" s="32">
        <v>0.7517289305612048</v>
      </c>
      <c r="P12" s="32">
        <v>0.24827106943879504</v>
      </c>
      <c r="Q12" s="118">
        <v>0.7517289305612048</v>
      </c>
    </row>
    <row r="13" spans="1:17" ht="12.75">
      <c r="A13" s="40">
        <f>A12+1</f>
        <v>1897</v>
      </c>
      <c r="B13" s="41">
        <v>0.2282768075123333</v>
      </c>
      <c r="C13" s="42">
        <v>0.03726475505263236</v>
      </c>
      <c r="D13" s="42">
        <v>0.06994624047726923</v>
      </c>
      <c r="E13" s="42">
        <v>0.06510022006074533</v>
      </c>
      <c r="F13" s="42">
        <v>0.0321147094004285</v>
      </c>
      <c r="G13" s="42">
        <v>0.023850882521257874</v>
      </c>
      <c r="H13" s="119">
        <v>0</v>
      </c>
      <c r="I13" s="41">
        <v>0.7226777129900931</v>
      </c>
      <c r="J13" s="42">
        <v>0.25403274682197685</v>
      </c>
      <c r="K13" s="42">
        <v>0.02485866736140803</v>
      </c>
      <c r="L13" s="42">
        <v>0.44378629880670817</v>
      </c>
      <c r="M13" s="96">
        <v>0</v>
      </c>
      <c r="N13" s="46">
        <v>0.2462257704105462</v>
      </c>
      <c r="O13" s="41">
        <v>0.7795004607724043</v>
      </c>
      <c r="P13" s="41">
        <v>0.2204995392275958</v>
      </c>
      <c r="Q13" s="120">
        <v>0.7795004607724043</v>
      </c>
    </row>
    <row r="14" spans="1:17" ht="12.75">
      <c r="A14" s="40">
        <f>A13+1</f>
        <v>1898</v>
      </c>
      <c r="B14" s="41">
        <v>0.242194931391602</v>
      </c>
      <c r="C14" s="42">
        <v>0.04223407605959774</v>
      </c>
      <c r="D14" s="42">
        <v>0.07190858047337395</v>
      </c>
      <c r="E14" s="42">
        <v>0.07469582595990458</v>
      </c>
      <c r="F14" s="42">
        <v>0.03090056383774631</v>
      </c>
      <c r="G14" s="42">
        <v>0.022455885060979442</v>
      </c>
      <c r="H14" s="119">
        <v>0</v>
      </c>
      <c r="I14" s="41">
        <v>0.7094142096040517</v>
      </c>
      <c r="J14" s="42">
        <v>0.247894969377209</v>
      </c>
      <c r="K14" s="42">
        <v>0.02308844650457933</v>
      </c>
      <c r="L14" s="42">
        <v>0.43843079372226335</v>
      </c>
      <c r="M14" s="96">
        <v>0</v>
      </c>
      <c r="N14" s="46">
        <v>0.26066198427940496</v>
      </c>
      <c r="O14" s="41">
        <v>0.763506133216336</v>
      </c>
      <c r="P14" s="41">
        <v>0.23649386678366405</v>
      </c>
      <c r="Q14" s="120">
        <v>0.763506133216336</v>
      </c>
    </row>
    <row r="15" spans="1:17" ht="12.75">
      <c r="A15" s="40">
        <f>A14+1</f>
        <v>1899</v>
      </c>
      <c r="B15" s="41">
        <v>0.2610177652021407</v>
      </c>
      <c r="C15" s="42">
        <v>0.05024238207897717</v>
      </c>
      <c r="D15" s="42">
        <v>0.07227659996333771</v>
      </c>
      <c r="E15" s="42">
        <v>0.08654719961329678</v>
      </c>
      <c r="F15" s="42">
        <v>0.030930711456783666</v>
      </c>
      <c r="G15" s="42">
        <v>0.021020872089745367</v>
      </c>
      <c r="H15" s="119">
        <v>0</v>
      </c>
      <c r="I15" s="41">
        <v>0.692736308503778</v>
      </c>
      <c r="J15" s="42">
        <v>0.24649836438411468</v>
      </c>
      <c r="K15" s="42">
        <v>0.02162146966253806</v>
      </c>
      <c r="L15" s="42">
        <v>0.4246164744571252</v>
      </c>
      <c r="M15" s="96">
        <v>0</v>
      </c>
      <c r="N15" s="46">
        <v>0.2798418290995408</v>
      </c>
      <c r="O15" s="41">
        <v>0.7426950250119263</v>
      </c>
      <c r="P15" s="41">
        <v>0.25730497498807364</v>
      </c>
      <c r="Q15" s="120">
        <v>0.7426950250119263</v>
      </c>
    </row>
    <row r="16" spans="1:17" ht="12.75">
      <c r="A16" s="40">
        <v>1900</v>
      </c>
      <c r="B16" s="41">
        <v>0.2793431008334065</v>
      </c>
      <c r="C16" s="42">
        <v>0.05781980184625722</v>
      </c>
      <c r="D16" s="42">
        <v>0.07172248179663496</v>
      </c>
      <c r="E16" s="42">
        <v>0.09601667013122407</v>
      </c>
      <c r="F16" s="42">
        <v>0.03309793692285867</v>
      </c>
      <c r="G16" s="42">
        <v>0.020686210136431588</v>
      </c>
      <c r="H16" s="119">
        <v>0</v>
      </c>
      <c r="I16" s="41">
        <v>0.6733741342728058</v>
      </c>
      <c r="J16" s="42">
        <v>0.24531430002200177</v>
      </c>
      <c r="K16" s="42">
        <v>0.020686210136431588</v>
      </c>
      <c r="L16" s="42">
        <v>0.4073736241143724</v>
      </c>
      <c r="M16" s="96">
        <v>0</v>
      </c>
      <c r="N16" s="46">
        <v>0.29971438004702006</v>
      </c>
      <c r="O16" s="41">
        <v>0.7224803855586659</v>
      </c>
      <c r="P16" s="41">
        <v>0.27751961444133405</v>
      </c>
      <c r="Q16" s="120">
        <v>0.7224803855586659</v>
      </c>
    </row>
    <row r="17" spans="1:17" ht="12.75">
      <c r="A17" s="40">
        <f aca="true" t="shared" si="0" ref="A17:A64">A16+1</f>
        <v>1901</v>
      </c>
      <c r="B17" s="41">
        <v>0.23417918392818077</v>
      </c>
      <c r="C17" s="42">
        <v>0.038860970036120684</v>
      </c>
      <c r="D17" s="42">
        <v>0.07158857536865494</v>
      </c>
      <c r="E17" s="42">
        <v>0.06538206667840624</v>
      </c>
      <c r="F17" s="42">
        <v>0.03311618856180918</v>
      </c>
      <c r="G17" s="42">
        <v>0.0252313832831897</v>
      </c>
      <c r="H17" s="119">
        <v>0</v>
      </c>
      <c r="I17" s="41">
        <v>0.7229274656183275</v>
      </c>
      <c r="J17" s="42">
        <v>0.2612712747005158</v>
      </c>
      <c r="K17" s="42">
        <v>0.022077459667834292</v>
      </c>
      <c r="L17" s="42">
        <v>0.43957873124997743</v>
      </c>
      <c r="M17" s="96">
        <v>0</v>
      </c>
      <c r="N17" s="46">
        <v>0.2512988512585</v>
      </c>
      <c r="O17" s="41">
        <v>0.7757770720937357</v>
      </c>
      <c r="P17" s="41">
        <v>0.22422292790626447</v>
      </c>
      <c r="Q17" s="120">
        <v>0.7757770720937357</v>
      </c>
    </row>
    <row r="18" spans="1:17" ht="12.75">
      <c r="A18" s="40">
        <f t="shared" si="0"/>
        <v>1902</v>
      </c>
      <c r="B18" s="41">
        <v>0.24213459257010747</v>
      </c>
      <c r="C18" s="42">
        <v>0.044757637307198915</v>
      </c>
      <c r="D18" s="42">
        <v>0.07013592658249372</v>
      </c>
      <c r="E18" s="42">
        <v>0.0711526347587183</v>
      </c>
      <c r="F18" s="42">
        <v>0.03339366791221366</v>
      </c>
      <c r="G18" s="42">
        <v>0.022694726009482854</v>
      </c>
      <c r="H18" s="119">
        <v>0</v>
      </c>
      <c r="I18" s="41">
        <v>0.7121517443768106</v>
      </c>
      <c r="J18" s="42">
        <v>0.26622719985885873</v>
      </c>
      <c r="K18" s="42">
        <v>0.022694726009482854</v>
      </c>
      <c r="L18" s="42">
        <v>0.4232298185084689</v>
      </c>
      <c r="M18" s="96">
        <v>0</v>
      </c>
      <c r="N18" s="46">
        <v>0.25991495600357983</v>
      </c>
      <c r="O18" s="41">
        <v>0.7644462831306433</v>
      </c>
      <c r="P18" s="41">
        <v>0.23555371686935686</v>
      </c>
      <c r="Q18" s="120">
        <v>0.7644462831306433</v>
      </c>
    </row>
    <row r="19" spans="1:17" ht="12.75">
      <c r="A19" s="40">
        <f t="shared" si="0"/>
        <v>1903</v>
      </c>
      <c r="B19" s="41">
        <v>0.2450260231173585</v>
      </c>
      <c r="C19" s="42">
        <v>0.04555650651833358</v>
      </c>
      <c r="D19" s="42">
        <v>0.07167695760099302</v>
      </c>
      <c r="E19" s="42">
        <v>0.07348923829208445</v>
      </c>
      <c r="F19" s="42">
        <v>0.03270540858087538</v>
      </c>
      <c r="G19" s="42">
        <v>0.02159791212507204</v>
      </c>
      <c r="H19" s="119">
        <v>0</v>
      </c>
      <c r="I19" s="41">
        <v>0.7086927385850422</v>
      </c>
      <c r="J19" s="42">
        <v>0.26293791508621495</v>
      </c>
      <c r="K19" s="42">
        <v>0.02159791212507204</v>
      </c>
      <c r="L19" s="42">
        <v>0.4241569113737552</v>
      </c>
      <c r="M19" s="96">
        <v>0</v>
      </c>
      <c r="N19" s="46">
        <v>0.2628693728162672</v>
      </c>
      <c r="O19" s="41">
        <v>0.7603013481635991</v>
      </c>
      <c r="P19" s="41">
        <v>0.23969865183640107</v>
      </c>
      <c r="Q19" s="120">
        <v>0.7603013481635991</v>
      </c>
    </row>
    <row r="20" spans="1:17" ht="12.75">
      <c r="A20" s="40">
        <f t="shared" si="0"/>
        <v>1904</v>
      </c>
      <c r="B20" s="41">
        <v>0.2468072288222221</v>
      </c>
      <c r="C20" s="42">
        <v>0.0446749401052708</v>
      </c>
      <c r="D20" s="42">
        <v>0.07376022416515143</v>
      </c>
      <c r="E20" s="42">
        <v>0.07405026913014648</v>
      </c>
      <c r="F20" s="42">
        <v>0.033078635817316876</v>
      </c>
      <c r="G20" s="42">
        <v>0.021243159604336512</v>
      </c>
      <c r="H20" s="119">
        <v>0</v>
      </c>
      <c r="I20" s="41">
        <v>0.7079751893407829</v>
      </c>
      <c r="J20" s="42">
        <v>0.25840941864345546</v>
      </c>
      <c r="K20" s="42">
        <v>0.021243159604336512</v>
      </c>
      <c r="L20" s="42">
        <v>0.42832261109299086</v>
      </c>
      <c r="M20" s="96">
        <v>0</v>
      </c>
      <c r="N20" s="46">
        <v>0.26437798577777916</v>
      </c>
      <c r="O20" s="41">
        <v>0.7583775217272131</v>
      </c>
      <c r="P20" s="41">
        <v>0.24162247827278707</v>
      </c>
      <c r="Q20" s="120">
        <v>0.7583775217272131</v>
      </c>
    </row>
    <row r="21" spans="1:17" ht="12.75">
      <c r="A21" s="40">
        <f t="shared" si="0"/>
        <v>1905</v>
      </c>
      <c r="B21" s="41">
        <v>0.2803630801082355</v>
      </c>
      <c r="C21" s="42">
        <v>0.05901417064333406</v>
      </c>
      <c r="D21" s="42">
        <v>0.07268205983426153</v>
      </c>
      <c r="E21" s="42">
        <v>0.0922267249049597</v>
      </c>
      <c r="F21" s="42">
        <v>0.035312805049904354</v>
      </c>
      <c r="G21" s="42">
        <v>0.0211273196757759</v>
      </c>
      <c r="H21" s="119">
        <v>0</v>
      </c>
      <c r="I21" s="41">
        <v>0.6755110034284864</v>
      </c>
      <c r="J21" s="42">
        <v>0.25534039744471526</v>
      </c>
      <c r="K21" s="42">
        <v>0.0211273196757759</v>
      </c>
      <c r="L21" s="42">
        <v>0.3990432863079952</v>
      </c>
      <c r="M21" s="96">
        <v>0</v>
      </c>
      <c r="N21" s="46">
        <v>0.2999347961903644</v>
      </c>
      <c r="O21" s="41">
        <v>0.722667389227759</v>
      </c>
      <c r="P21" s="41">
        <v>0.277332610772241</v>
      </c>
      <c r="Q21" s="120">
        <v>0.722667389227759</v>
      </c>
    </row>
    <row r="22" spans="1:17" ht="12.75">
      <c r="A22" s="40">
        <f t="shared" si="0"/>
        <v>1906</v>
      </c>
      <c r="B22" s="41">
        <v>0.24217198139183302</v>
      </c>
      <c r="C22" s="42">
        <v>0.043216201324546503</v>
      </c>
      <c r="D22" s="42">
        <v>0.07089113989895741</v>
      </c>
      <c r="E22" s="42">
        <v>0.06688763512516537</v>
      </c>
      <c r="F22" s="42">
        <v>0.0398715800312162</v>
      </c>
      <c r="G22" s="42">
        <v>0.02130542501194753</v>
      </c>
      <c r="H22" s="119">
        <v>0</v>
      </c>
      <c r="I22" s="41">
        <v>0.7103473553647398</v>
      </c>
      <c r="J22" s="42">
        <v>0.2692571075268872</v>
      </c>
      <c r="K22" s="42">
        <v>0.024349057934002674</v>
      </c>
      <c r="L22" s="42">
        <v>0.41674118990384995</v>
      </c>
      <c r="M22" s="96">
        <v>0</v>
      </c>
      <c r="N22" s="46">
        <v>0.26006052780947486</v>
      </c>
      <c r="O22" s="41">
        <v>0.7628186675539533</v>
      </c>
      <c r="P22" s="41">
        <v>0.23718133244604664</v>
      </c>
      <c r="Q22" s="120">
        <v>0.7628186675539533</v>
      </c>
    </row>
    <row r="23" spans="1:17" ht="12.75">
      <c r="A23" s="40">
        <f t="shared" si="0"/>
        <v>1907</v>
      </c>
      <c r="B23" s="41">
        <v>0.3154579840052281</v>
      </c>
      <c r="C23" s="42">
        <v>0.0738431557408686</v>
      </c>
      <c r="D23" s="42">
        <v>0.07191495130021626</v>
      </c>
      <c r="E23" s="42">
        <v>0.10950193681904496</v>
      </c>
      <c r="F23" s="42">
        <v>0.03840683005402113</v>
      </c>
      <c r="G23" s="42">
        <v>0.021791110091077138</v>
      </c>
      <c r="H23" s="119">
        <v>0</v>
      </c>
      <c r="I23" s="41">
        <v>0.6393254576445051</v>
      </c>
      <c r="J23" s="42">
        <v>0.2487150562092195</v>
      </c>
      <c r="K23" s="42">
        <v>0.021791110091077138</v>
      </c>
      <c r="L23" s="42">
        <v>0.36881929134420843</v>
      </c>
      <c r="M23" s="96">
        <v>0</v>
      </c>
      <c r="N23" s="46">
        <v>0.3381142302404826</v>
      </c>
      <c r="O23" s="41">
        <v>0.6852419210953734</v>
      </c>
      <c r="P23" s="41">
        <v>0.31475807890462654</v>
      </c>
      <c r="Q23" s="120">
        <v>0.6852419210953734</v>
      </c>
    </row>
    <row r="24" spans="1:17" ht="12.75">
      <c r="A24" s="40">
        <f t="shared" si="0"/>
        <v>1908</v>
      </c>
      <c r="B24" s="41">
        <v>0.2703971622429003</v>
      </c>
      <c r="C24" s="42">
        <v>0.05496327376514886</v>
      </c>
      <c r="D24" s="42">
        <v>0.07198201729794394</v>
      </c>
      <c r="E24" s="42">
        <v>0.08295252785683609</v>
      </c>
      <c r="F24" s="42">
        <v>0.03849958166758819</v>
      </c>
      <c r="G24" s="42">
        <v>0.02199976165538323</v>
      </c>
      <c r="H24" s="119">
        <v>0</v>
      </c>
      <c r="I24" s="41">
        <v>0.6842283241182087</v>
      </c>
      <c r="J24" s="42">
        <v>0.2639164573288683</v>
      </c>
      <c r="K24" s="42">
        <v>0.02199976165538323</v>
      </c>
      <c r="L24" s="42">
        <v>0.3983121051339572</v>
      </c>
      <c r="M24" s="96">
        <v>0</v>
      </c>
      <c r="N24" s="46">
        <v>0.2899310571003384</v>
      </c>
      <c r="O24" s="41">
        <v>0.7336580001952071</v>
      </c>
      <c r="P24" s="41">
        <v>0.2663419998047927</v>
      </c>
      <c r="Q24" s="120">
        <v>0.7336580001952071</v>
      </c>
    </row>
    <row r="25" spans="1:17" ht="12.75">
      <c r="A25" s="40">
        <f t="shared" si="0"/>
        <v>1909</v>
      </c>
      <c r="B25" s="41">
        <v>0.2955530861038151</v>
      </c>
      <c r="C25" s="42">
        <v>0.06587085306867012</v>
      </c>
      <c r="D25" s="42">
        <v>0.07104272036209044</v>
      </c>
      <c r="E25" s="42">
        <v>0.09513510478767769</v>
      </c>
      <c r="F25" s="42">
        <v>0.039789069140828734</v>
      </c>
      <c r="G25" s="42">
        <v>0.023715338744548092</v>
      </c>
      <c r="H25" s="119">
        <v>0</v>
      </c>
      <c r="I25" s="41">
        <v>0.6612322942898855</v>
      </c>
      <c r="J25" s="42">
        <v>0.2608213153514504</v>
      </c>
      <c r="K25" s="42">
        <v>0.023715338744548096</v>
      </c>
      <c r="L25" s="42">
        <v>0.376695640193887</v>
      </c>
      <c r="M25" s="96">
        <v>0</v>
      </c>
      <c r="N25" s="46">
        <v>0.3167533763933096</v>
      </c>
      <c r="O25" s="41">
        <v>0.7086630850575718</v>
      </c>
      <c r="P25" s="41">
        <v>0.2913369149424281</v>
      </c>
      <c r="Q25" s="120">
        <v>0.7086630850575718</v>
      </c>
    </row>
    <row r="26" spans="1:17" ht="12.75">
      <c r="A26" s="40">
        <f t="shared" si="0"/>
        <v>1910</v>
      </c>
      <c r="B26" s="41">
        <v>0.2679436232620968</v>
      </c>
      <c r="C26" s="42">
        <v>0.056018659627229773</v>
      </c>
      <c r="D26" s="42">
        <v>0.06963377355166718</v>
      </c>
      <c r="E26" s="42">
        <v>0.07921570118461412</v>
      </c>
      <c r="F26" s="42">
        <v>0.04187364406322572</v>
      </c>
      <c r="G26" s="42">
        <v>0.021201844835360025</v>
      </c>
      <c r="H26" s="119">
        <v>0</v>
      </c>
      <c r="I26" s="41">
        <v>0.680641907790628</v>
      </c>
      <c r="J26" s="42">
        <v>0.2720646283941448</v>
      </c>
      <c r="K26" s="42">
        <v>0.02385207445249221</v>
      </c>
      <c r="L26" s="42">
        <v>0.38472520494399115</v>
      </c>
      <c r="M26" s="96">
        <v>0</v>
      </c>
      <c r="N26" s="46">
        <v>0.28892423626189906</v>
      </c>
      <c r="O26" s="41">
        <v>0.73393776266094</v>
      </c>
      <c r="P26" s="41">
        <v>0.26606223733905987</v>
      </c>
      <c r="Q26" s="120">
        <v>0.73393776266094</v>
      </c>
    </row>
    <row r="27" spans="1:17" ht="12.75">
      <c r="A27" s="40">
        <f t="shared" si="0"/>
        <v>1911</v>
      </c>
      <c r="B27" s="41">
        <v>0.32121288043419916</v>
      </c>
      <c r="C27" s="42">
        <v>0.07946669455625588</v>
      </c>
      <c r="D27" s="42">
        <v>0.07134159692047728</v>
      </c>
      <c r="E27" s="42">
        <v>0.11159262475747586</v>
      </c>
      <c r="F27" s="42">
        <v>0.03984036225239886</v>
      </c>
      <c r="G27" s="42">
        <v>0.018971601947591274</v>
      </c>
      <c r="H27" s="119">
        <v>0</v>
      </c>
      <c r="I27" s="41">
        <v>0.6259037837130785</v>
      </c>
      <c r="J27" s="42">
        <v>0.2504666711908411</v>
      </c>
      <c r="K27" s="42">
        <v>0.023714502081115474</v>
      </c>
      <c r="L27" s="42">
        <v>0.35172261044112196</v>
      </c>
      <c r="M27" s="96">
        <v>0</v>
      </c>
      <c r="N27" s="46">
        <v>0.34608047116356</v>
      </c>
      <c r="O27" s="41">
        <v>0.6743598702445265</v>
      </c>
      <c r="P27" s="41">
        <v>0.32564012975547346</v>
      </c>
      <c r="Q27" s="120">
        <v>0.6743598702445265</v>
      </c>
    </row>
    <row r="28" spans="1:17" ht="12.75">
      <c r="A28" s="40">
        <f t="shared" si="0"/>
        <v>1912</v>
      </c>
      <c r="B28" s="41">
        <v>0.392544531590654</v>
      </c>
      <c r="C28" s="42">
        <v>0.11199557998094707</v>
      </c>
      <c r="D28" s="42">
        <v>0.07202156079191264</v>
      </c>
      <c r="E28" s="42">
        <v>0.14878218019201536</v>
      </c>
      <c r="F28" s="42">
        <v>0.04012087195730737</v>
      </c>
      <c r="G28" s="42">
        <v>0.019624338668471485</v>
      </c>
      <c r="H28" s="119">
        <v>0</v>
      </c>
      <c r="I28" s="41">
        <v>0.5634097310577479</v>
      </c>
      <c r="J28" s="42">
        <v>0.2326017216588333</v>
      </c>
      <c r="K28" s="42">
        <v>0.021804821320376595</v>
      </c>
      <c r="L28" s="42">
        <v>0.30900318807853805</v>
      </c>
      <c r="M28" s="96">
        <v>0</v>
      </c>
      <c r="N28" s="46">
        <v>0.4192374093120065</v>
      </c>
      <c r="O28" s="41">
        <v>0.6017213768656872</v>
      </c>
      <c r="P28" s="41">
        <v>0.3982786231343129</v>
      </c>
      <c r="Q28" s="120">
        <v>0.6017213768656872</v>
      </c>
    </row>
    <row r="29" spans="1:17" ht="12.75">
      <c r="A29" s="40">
        <f t="shared" si="0"/>
        <v>1913</v>
      </c>
      <c r="B29" s="41">
        <v>0.37397118693170034</v>
      </c>
      <c r="C29" s="42">
        <v>0.10610489326584659</v>
      </c>
      <c r="D29" s="42">
        <v>0.07141741131262186</v>
      </c>
      <c r="E29" s="42">
        <v>0.1386642563137213</v>
      </c>
      <c r="F29" s="42">
        <v>0.042227226772131005</v>
      </c>
      <c r="G29" s="42">
        <v>0.015557399267379597</v>
      </c>
      <c r="H29" s="119">
        <v>0</v>
      </c>
      <c r="I29" s="41">
        <v>0.5749116389373344</v>
      </c>
      <c r="J29" s="42">
        <v>0.23958400053015738</v>
      </c>
      <c r="K29" s="42">
        <v>0.022224856474743614</v>
      </c>
      <c r="L29" s="42">
        <v>0.3131027819324334</v>
      </c>
      <c r="M29" s="96">
        <v>0</v>
      </c>
      <c r="N29" s="46">
        <v>0.4006868089872707</v>
      </c>
      <c r="O29" s="41">
        <v>0.6159819742944899</v>
      </c>
      <c r="P29" s="41">
        <v>0.3840180257055103</v>
      </c>
      <c r="Q29" s="120">
        <v>0.6159819742944899</v>
      </c>
    </row>
    <row r="30" spans="1:17" ht="12.75">
      <c r="A30" s="40">
        <f t="shared" si="0"/>
        <v>1914</v>
      </c>
      <c r="B30" s="41">
        <v>0.2365437465766051</v>
      </c>
      <c r="C30" s="42">
        <v>0.03933512615883661</v>
      </c>
      <c r="D30" s="42">
        <v>0.07703720833406438</v>
      </c>
      <c r="E30" s="42">
        <v>0.05971768681582221</v>
      </c>
      <c r="F30" s="42">
        <v>0.04367212276410242</v>
      </c>
      <c r="G30" s="42">
        <v>0.016781602503779462</v>
      </c>
      <c r="H30" s="119">
        <v>0</v>
      </c>
      <c r="I30" s="41">
        <v>0.7294135752221547</v>
      </c>
      <c r="J30" s="42">
        <v>0.2649066725143086</v>
      </c>
      <c r="K30" s="42">
        <v>0.06233166521779946</v>
      </c>
      <c r="L30" s="42">
        <v>0.4021752374900465</v>
      </c>
      <c r="M30" s="96">
        <v>0</v>
      </c>
      <c r="N30" s="46">
        <v>0.24920964766387285</v>
      </c>
      <c r="O30" s="41">
        <v>0.7684705375353907</v>
      </c>
      <c r="P30" s="41">
        <v>0.23152946246460926</v>
      </c>
      <c r="Q30" s="120">
        <v>0.7684705375353907</v>
      </c>
    </row>
    <row r="31" spans="1:17" ht="12.75">
      <c r="A31" s="40">
        <f t="shared" si="0"/>
        <v>1915</v>
      </c>
      <c r="B31" s="41">
        <v>0.19338201392674048</v>
      </c>
      <c r="C31" s="42">
        <v>0.02398927598443188</v>
      </c>
      <c r="D31" s="42">
        <v>0.0689916089025568</v>
      </c>
      <c r="E31" s="42">
        <v>0.03631927669733381</v>
      </c>
      <c r="F31" s="42">
        <v>0.03831790534011635</v>
      </c>
      <c r="G31" s="42">
        <v>0.025763947002301654</v>
      </c>
      <c r="H31" s="119">
        <v>0</v>
      </c>
      <c r="I31" s="41">
        <v>0.7857921291263503</v>
      </c>
      <c r="J31" s="42">
        <v>0.252787421452103</v>
      </c>
      <c r="K31" s="42">
        <v>0.1502896848747841</v>
      </c>
      <c r="L31" s="42">
        <v>0.3827150227994634</v>
      </c>
      <c r="M31" s="96">
        <v>0</v>
      </c>
      <c r="N31" s="46">
        <v>0.20283191298747005</v>
      </c>
      <c r="O31" s="41">
        <v>0.8241910275149713</v>
      </c>
      <c r="P31" s="41">
        <v>0.17580897248502847</v>
      </c>
      <c r="Q31" s="120">
        <v>0.8241910275149713</v>
      </c>
    </row>
    <row r="32" spans="1:17" ht="12.75">
      <c r="A32" s="40">
        <f t="shared" si="0"/>
        <v>1916</v>
      </c>
      <c r="B32" s="41">
        <v>0.29438206651357657</v>
      </c>
      <c r="C32" s="42">
        <v>0.06891901987470175</v>
      </c>
      <c r="D32" s="42">
        <v>0.05899420038237363</v>
      </c>
      <c r="E32" s="42">
        <v>0.10525978013054196</v>
      </c>
      <c r="F32" s="42">
        <v>0.02537705734990051</v>
      </c>
      <c r="G32" s="42">
        <v>0.035832008776058674</v>
      </c>
      <c r="H32" s="119">
        <v>0</v>
      </c>
      <c r="I32" s="41">
        <v>0.6916263907571859</v>
      </c>
      <c r="J32" s="42">
        <v>0.22842797050712432</v>
      </c>
      <c r="K32" s="42">
        <v>0.11432117279414115</v>
      </c>
      <c r="L32" s="42">
        <v>0.34887724745592047</v>
      </c>
      <c r="M32" s="96">
        <v>0</v>
      </c>
      <c r="N32" s="46">
        <v>0.3098183153033785</v>
      </c>
      <c r="O32" s="41">
        <v>0.7278925844277447</v>
      </c>
      <c r="P32" s="41">
        <v>0.27210741557225515</v>
      </c>
      <c r="Q32" s="120">
        <v>0.7278925844277447</v>
      </c>
    </row>
    <row r="33" spans="1:17" ht="12.75">
      <c r="A33" s="40">
        <f t="shared" si="0"/>
        <v>1917</v>
      </c>
      <c r="B33" s="41">
        <v>0.3079369139866142</v>
      </c>
      <c r="C33" s="42">
        <v>0.08177495567561632</v>
      </c>
      <c r="D33" s="42">
        <v>0.05341524670921148</v>
      </c>
      <c r="E33" s="42">
        <v>0.10724050321319971</v>
      </c>
      <c r="F33" s="42">
        <v>0.017885169678637146</v>
      </c>
      <c r="G33" s="42">
        <v>0.04762103870994954</v>
      </c>
      <c r="H33" s="119">
        <v>0</v>
      </c>
      <c r="I33" s="41">
        <v>0.6871566758419783</v>
      </c>
      <c r="J33" s="42">
        <v>0.2510891944279268</v>
      </c>
      <c r="K33" s="42">
        <v>0.10678657457184954</v>
      </c>
      <c r="L33" s="42">
        <v>0.3292809068422019</v>
      </c>
      <c r="M33" s="96">
        <v>0</v>
      </c>
      <c r="N33" s="46">
        <v>0.32500879695464047</v>
      </c>
      <c r="O33" s="41">
        <v>0.7252523305616398</v>
      </c>
      <c r="P33" s="41">
        <v>0.2747476694383601</v>
      </c>
      <c r="Q33" s="120">
        <v>0.7252523305616398</v>
      </c>
    </row>
    <row r="34" spans="1:17" ht="12.75">
      <c r="A34" s="40">
        <f t="shared" si="0"/>
        <v>1918</v>
      </c>
      <c r="B34" s="41">
        <v>0.2556499214742332</v>
      </c>
      <c r="C34" s="42">
        <v>0.06453073065616385</v>
      </c>
      <c r="D34" s="42">
        <v>0.050047414345963735</v>
      </c>
      <c r="E34" s="42">
        <v>0.08230707144077501</v>
      </c>
      <c r="F34" s="42">
        <v>0.013100791340295636</v>
      </c>
      <c r="G34" s="42">
        <v>0.04566391369103495</v>
      </c>
      <c r="H34" s="119">
        <v>0</v>
      </c>
      <c r="I34" s="41">
        <v>0.7475592395239036</v>
      </c>
      <c r="J34" s="42">
        <v>0.2766873940718954</v>
      </c>
      <c r="K34" s="42">
        <v>0.11796511591287653</v>
      </c>
      <c r="L34" s="42">
        <v>0.35290672953913155</v>
      </c>
      <c r="M34" s="96">
        <v>0</v>
      </c>
      <c r="N34" s="46">
        <v>0.2669846904814115</v>
      </c>
      <c r="O34" s="41">
        <v>0.7807038274444571</v>
      </c>
      <c r="P34" s="41">
        <v>0.21929617255554296</v>
      </c>
      <c r="Q34" s="120">
        <v>0.7807038274444571</v>
      </c>
    </row>
    <row r="35" spans="1:17" ht="12.75">
      <c r="A35" s="40">
        <f t="shared" si="0"/>
        <v>1919</v>
      </c>
      <c r="B35" s="41">
        <v>0.32682403816174666</v>
      </c>
      <c r="C35" s="42">
        <v>0.09438000890569657</v>
      </c>
      <c r="D35" s="42">
        <v>0.040224417930407444</v>
      </c>
      <c r="E35" s="42">
        <v>0.11128383554219497</v>
      </c>
      <c r="F35" s="42">
        <v>0.013729318605600376</v>
      </c>
      <c r="G35" s="42">
        <v>0.06720645717784728</v>
      </c>
      <c r="H35" s="119">
        <v>0</v>
      </c>
      <c r="I35" s="41">
        <v>0.688966927386491</v>
      </c>
      <c r="J35" s="42">
        <v>0.2738731600568982</v>
      </c>
      <c r="K35" s="42">
        <v>0.09216885922065181</v>
      </c>
      <c r="L35" s="42">
        <v>0.322924908108941</v>
      </c>
      <c r="M35" s="96">
        <v>0</v>
      </c>
      <c r="N35" s="46">
        <v>0.34453866290016705</v>
      </c>
      <c r="O35" s="41">
        <v>0.7263105409238588</v>
      </c>
      <c r="P35" s="41">
        <v>0.27368945907614106</v>
      </c>
      <c r="Q35" s="120">
        <v>0.7263105409238588</v>
      </c>
    </row>
    <row r="36" spans="1:17" ht="12.75">
      <c r="A36" s="40">
        <f t="shared" si="0"/>
        <v>1920</v>
      </c>
      <c r="B36" s="41">
        <v>0.3256370511704188</v>
      </c>
      <c r="C36" s="42">
        <v>0.1011932917768601</v>
      </c>
      <c r="D36" s="42">
        <v>0.027833720694287394</v>
      </c>
      <c r="E36" s="42">
        <v>0.11789826912921048</v>
      </c>
      <c r="F36" s="42">
        <v>0.010583095035113135</v>
      </c>
      <c r="G36" s="42">
        <v>0.0681286745349477</v>
      </c>
      <c r="H36" s="119">
        <v>0</v>
      </c>
      <c r="I36" s="41">
        <v>0.6810632399582051</v>
      </c>
      <c r="J36" s="42">
        <v>0.2971534533443727</v>
      </c>
      <c r="K36" s="42">
        <v>0.03770227423917964</v>
      </c>
      <c r="L36" s="42">
        <v>0.34620751237465275</v>
      </c>
      <c r="M36" s="96">
        <v>0</v>
      </c>
      <c r="N36" s="46">
        <v>0.3469496044982071</v>
      </c>
      <c r="O36" s="41">
        <v>0.7256380098409145</v>
      </c>
      <c r="P36" s="41">
        <v>0.27436199015908547</v>
      </c>
      <c r="Q36" s="120">
        <v>0.7256380098409145</v>
      </c>
    </row>
    <row r="37" spans="1:17" ht="12.75">
      <c r="A37" s="40">
        <f t="shared" si="0"/>
        <v>1921</v>
      </c>
      <c r="B37" s="41">
        <v>0.3301853367886983</v>
      </c>
      <c r="C37" s="42">
        <v>0.09749182754740501</v>
      </c>
      <c r="D37" s="42">
        <v>0.03284848996436132</v>
      </c>
      <c r="E37" s="42">
        <v>0.11137532758988189</v>
      </c>
      <c r="F37" s="42">
        <v>0.012359736378545962</v>
      </c>
      <c r="G37" s="42">
        <v>0.07610995530850413</v>
      </c>
      <c r="H37" s="119">
        <v>0</v>
      </c>
      <c r="I37" s="41">
        <v>0.6785827877345736</v>
      </c>
      <c r="J37" s="42">
        <v>0.29760944540837314</v>
      </c>
      <c r="K37" s="42">
        <v>0.04098228553650843</v>
      </c>
      <c r="L37" s="42">
        <v>0.33999105678969194</v>
      </c>
      <c r="M37" s="96">
        <v>0</v>
      </c>
      <c r="N37" s="46">
        <v>0.35402610268957496</v>
      </c>
      <c r="O37" s="41">
        <v>0.727579310548357</v>
      </c>
      <c r="P37" s="41">
        <v>0.27242068945164305</v>
      </c>
      <c r="Q37" s="120">
        <v>0.727579310548357</v>
      </c>
    </row>
    <row r="38" spans="1:17" ht="12.75">
      <c r="A38" s="40">
        <f t="shared" si="0"/>
        <v>1922</v>
      </c>
      <c r="B38" s="41">
        <v>0.34832604900547737</v>
      </c>
      <c r="C38" s="42">
        <v>0.1040650813727476</v>
      </c>
      <c r="D38" s="42">
        <v>0.04259433282995511</v>
      </c>
      <c r="E38" s="42">
        <v>0.1254253919866029</v>
      </c>
      <c r="F38" s="42">
        <v>0.011897518617489788</v>
      </c>
      <c r="G38" s="42">
        <v>0.06434372419868195</v>
      </c>
      <c r="H38" s="119">
        <v>0</v>
      </c>
      <c r="I38" s="41">
        <v>0.6414185983992965</v>
      </c>
      <c r="J38" s="42">
        <v>0.2740678377207247</v>
      </c>
      <c r="K38" s="42">
        <v>0.03702799031609499</v>
      </c>
      <c r="L38" s="42">
        <v>0.33032277036247676</v>
      </c>
      <c r="M38" s="96">
        <v>0</v>
      </c>
      <c r="N38" s="46">
        <v>0.37640555598181874</v>
      </c>
      <c r="O38" s="41">
        <v>0.6931250902334025</v>
      </c>
      <c r="P38" s="41">
        <v>0.3068749097665974</v>
      </c>
      <c r="Q38" s="120">
        <v>0.6931250902334025</v>
      </c>
    </row>
    <row r="39" spans="1:17" ht="12.75">
      <c r="A39" s="40">
        <f t="shared" si="0"/>
        <v>1923</v>
      </c>
      <c r="B39" s="41">
        <v>0.3690735304519832</v>
      </c>
      <c r="C39" s="42">
        <v>0.1110267831961331</v>
      </c>
      <c r="D39" s="42">
        <v>0.03942565512379549</v>
      </c>
      <c r="E39" s="42">
        <v>0.1385223911376714</v>
      </c>
      <c r="F39" s="42">
        <v>0.010751503764438904</v>
      </c>
      <c r="G39" s="42">
        <v>0.06934719722994433</v>
      </c>
      <c r="H39" s="119">
        <v>0</v>
      </c>
      <c r="I39" s="41">
        <v>0.6270661923662928</v>
      </c>
      <c r="J39" s="42">
        <v>0.2636806421029522</v>
      </c>
      <c r="K39" s="42">
        <v>0.03440481255887615</v>
      </c>
      <c r="L39" s="42">
        <v>0.3289807377044644</v>
      </c>
      <c r="M39" s="96">
        <v>0</v>
      </c>
      <c r="N39" s="46">
        <v>0.3982267015130424</v>
      </c>
      <c r="O39" s="41">
        <v>0.6765982407640034</v>
      </c>
      <c r="P39" s="41">
        <v>0.3234017592359967</v>
      </c>
      <c r="Q39" s="120">
        <v>0.6765982407640034</v>
      </c>
    </row>
    <row r="40" spans="1:17" ht="12.75">
      <c r="A40" s="40">
        <f t="shared" si="0"/>
        <v>1924</v>
      </c>
      <c r="B40" s="41">
        <v>0.369219250777508</v>
      </c>
      <c r="C40" s="42">
        <v>0.11595576859746982</v>
      </c>
      <c r="D40" s="42">
        <v>0.03933528374721704</v>
      </c>
      <c r="E40" s="42">
        <v>0.13914677802987116</v>
      </c>
      <c r="F40" s="42">
        <v>0.010749829120242997</v>
      </c>
      <c r="G40" s="42">
        <v>0.064031591282707</v>
      </c>
      <c r="H40" s="119">
        <v>0</v>
      </c>
      <c r="I40" s="41">
        <v>0.6212462997931242</v>
      </c>
      <c r="J40" s="42">
        <v>0.26921310674374616</v>
      </c>
      <c r="K40" s="42">
        <v>0.02897779994648199</v>
      </c>
      <c r="L40" s="42">
        <v>0.323055393102896</v>
      </c>
      <c r="M40" s="96">
        <v>0</v>
      </c>
      <c r="N40" s="46">
        <v>0.398538122524456</v>
      </c>
      <c r="O40" s="41">
        <v>0.6705780736606697</v>
      </c>
      <c r="P40" s="41">
        <v>0.3294219263393302</v>
      </c>
      <c r="Q40" s="120">
        <v>0.6705780736606697</v>
      </c>
    </row>
    <row r="41" spans="1:17" ht="12.75">
      <c r="A41" s="40">
        <f t="shared" si="0"/>
        <v>1925</v>
      </c>
      <c r="B41" s="41">
        <v>0.3645269362229321</v>
      </c>
      <c r="C41" s="42">
        <v>0.11774145276234374</v>
      </c>
      <c r="D41" s="42">
        <v>0.039586291594889765</v>
      </c>
      <c r="E41" s="42">
        <v>0.14552248787621666</v>
      </c>
      <c r="F41" s="42">
        <v>0.006800435763101501</v>
      </c>
      <c r="G41" s="42">
        <v>0.05487626822638042</v>
      </c>
      <c r="H41" s="119">
        <v>0</v>
      </c>
      <c r="I41" s="41">
        <v>0.6129977726994583</v>
      </c>
      <c r="J41" s="42">
        <v>0.2615065291488108</v>
      </c>
      <c r="K41" s="42">
        <v>0.028282383588456254</v>
      </c>
      <c r="L41" s="42">
        <v>0.3232088599621913</v>
      </c>
      <c r="M41" s="96">
        <v>0</v>
      </c>
      <c r="N41" s="46">
        <v>0.39508757631232455</v>
      </c>
      <c r="O41" s="41">
        <v>0.6643893228032085</v>
      </c>
      <c r="P41" s="41">
        <v>0.33561067719679155</v>
      </c>
      <c r="Q41" s="120">
        <v>0.6643893228032085</v>
      </c>
    </row>
    <row r="42" spans="1:17" ht="12.75">
      <c r="A42" s="40">
        <f t="shared" si="0"/>
        <v>1926</v>
      </c>
      <c r="B42" s="41">
        <v>0.35807010296495656</v>
      </c>
      <c r="C42" s="42">
        <v>0.11210625545136256</v>
      </c>
      <c r="D42" s="42">
        <v>0.03664963446462793</v>
      </c>
      <c r="E42" s="42">
        <v>0.14665469980417592</v>
      </c>
      <c r="F42" s="42">
        <v>0.009483601965331944</v>
      </c>
      <c r="G42" s="42">
        <v>0.053175911279458234</v>
      </c>
      <c r="H42" s="119">
        <v>0</v>
      </c>
      <c r="I42" s="41">
        <v>0.5944201969061912</v>
      </c>
      <c r="J42" s="42">
        <v>0.24564223785623973</v>
      </c>
      <c r="K42" s="42">
        <v>0.02743470744467307</v>
      </c>
      <c r="L42" s="42">
        <v>0.3213432516052784</v>
      </c>
      <c r="M42" s="96">
        <v>0</v>
      </c>
      <c r="N42" s="46">
        <v>0.39815898367387187</v>
      </c>
      <c r="O42" s="41">
        <v>0.6609704063970807</v>
      </c>
      <c r="P42" s="41">
        <v>0.33902959360291923</v>
      </c>
      <c r="Q42" s="120">
        <v>0.6609704063970807</v>
      </c>
    </row>
    <row r="43" spans="1:17" ht="12.75">
      <c r="A43" s="40">
        <f t="shared" si="0"/>
        <v>1927</v>
      </c>
      <c r="B43" s="41">
        <v>0.358824426808958</v>
      </c>
      <c r="C43" s="42">
        <v>0.11582695651220286</v>
      </c>
      <c r="D43" s="42">
        <v>0.03958259269281702</v>
      </c>
      <c r="E43" s="42">
        <v>0.1458004346144003</v>
      </c>
      <c r="F43" s="42">
        <v>0.007572183881943747</v>
      </c>
      <c r="G43" s="42">
        <v>0.05004225910759407</v>
      </c>
      <c r="H43" s="119">
        <v>0</v>
      </c>
      <c r="I43" s="41">
        <v>0.5829037302858242</v>
      </c>
      <c r="J43" s="42">
        <v>0.24494369250749679</v>
      </c>
      <c r="K43" s="42">
        <v>0.029630285369728622</v>
      </c>
      <c r="L43" s="42">
        <v>0.3083297524085988</v>
      </c>
      <c r="M43" s="96">
        <v>0</v>
      </c>
      <c r="N43" s="46">
        <v>0.4024112387769461</v>
      </c>
      <c r="O43" s="41">
        <v>0.6537097105624513</v>
      </c>
      <c r="P43" s="41">
        <v>0.3462902894375487</v>
      </c>
      <c r="Q43" s="120">
        <v>0.6537097105624513</v>
      </c>
    </row>
    <row r="44" spans="1:17" ht="12.75">
      <c r="A44" s="40">
        <f t="shared" si="0"/>
        <v>1928</v>
      </c>
      <c r="B44" s="41">
        <v>0.35045249101452075</v>
      </c>
      <c r="C44" s="42">
        <v>0.11374990050902374</v>
      </c>
      <c r="D44" s="42">
        <v>0.04013537968531969</v>
      </c>
      <c r="E44" s="42">
        <v>0.14436931671446315</v>
      </c>
      <c r="F44" s="42">
        <v>0.009104283956607376</v>
      </c>
      <c r="G44" s="42">
        <v>0.043093610149106794</v>
      </c>
      <c r="H44" s="119">
        <v>0</v>
      </c>
      <c r="I44" s="41">
        <v>0.5846552405761282</v>
      </c>
      <c r="J44" s="42">
        <v>0.24467763133382323</v>
      </c>
      <c r="K44" s="42">
        <v>0.02943718421419573</v>
      </c>
      <c r="L44" s="42">
        <v>0.31054042502810925</v>
      </c>
      <c r="M44" s="96">
        <v>0</v>
      </c>
      <c r="N44" s="46">
        <v>0.39287773880549215</v>
      </c>
      <c r="O44" s="41">
        <v>0.6554327185216466</v>
      </c>
      <c r="P44" s="41">
        <v>0.3445672814783534</v>
      </c>
      <c r="Q44" s="120">
        <v>0.6554327185216466</v>
      </c>
    </row>
    <row r="45" spans="1:17" ht="12.75">
      <c r="A45" s="40">
        <f t="shared" si="0"/>
        <v>1929</v>
      </c>
      <c r="B45" s="41">
        <v>0.3412042917414856</v>
      </c>
      <c r="C45" s="42">
        <v>0.11064756779712513</v>
      </c>
      <c r="D45" s="42">
        <v>0.040750419295811</v>
      </c>
      <c r="E45" s="42">
        <v>0.13164988527403174</v>
      </c>
      <c r="F45" s="42">
        <v>0.01465914641256442</v>
      </c>
      <c r="G45" s="42">
        <v>0.04349727296195329</v>
      </c>
      <c r="H45" s="119">
        <v>0</v>
      </c>
      <c r="I45" s="41">
        <v>0.5911591181258523</v>
      </c>
      <c r="J45" s="42">
        <v>0.25589954729609055</v>
      </c>
      <c r="K45" s="42">
        <v>0.03078703054783884</v>
      </c>
      <c r="L45" s="42">
        <v>0.3044725402819229</v>
      </c>
      <c r="M45" s="96">
        <v>0</v>
      </c>
      <c r="N45" s="46">
        <v>0.38386465360172123</v>
      </c>
      <c r="O45" s="41">
        <v>0.6650710310373521</v>
      </c>
      <c r="P45" s="41">
        <v>0.3349289689626479</v>
      </c>
      <c r="Q45" s="120">
        <v>0.6650710310373521</v>
      </c>
    </row>
    <row r="46" spans="1:17" ht="12.75">
      <c r="A46" s="40">
        <f t="shared" si="0"/>
        <v>1930</v>
      </c>
      <c r="B46" s="41">
        <v>0.3179951839735561</v>
      </c>
      <c r="C46" s="42">
        <v>0.10909514231025158</v>
      </c>
      <c r="D46" s="42">
        <v>0.046825815093456756</v>
      </c>
      <c r="E46" s="42">
        <v>0.11115019509540638</v>
      </c>
      <c r="F46" s="42">
        <v>0.014319638241679379</v>
      </c>
      <c r="G46" s="42">
        <v>0.03660439323276196</v>
      </c>
      <c r="H46" s="119">
        <v>0</v>
      </c>
      <c r="I46" s="41">
        <v>0.6164408994108534</v>
      </c>
      <c r="J46" s="42">
        <v>0.2888086660100872</v>
      </c>
      <c r="K46" s="42">
        <v>0.03338320551120148</v>
      </c>
      <c r="L46" s="42">
        <v>0.29424902788956475</v>
      </c>
      <c r="M46" s="96">
        <v>0</v>
      </c>
      <c r="N46" s="46">
        <v>0.3541812874970423</v>
      </c>
      <c r="O46" s="41">
        <v>0.6865884844259997</v>
      </c>
      <c r="P46" s="41">
        <v>0.3134115155740003</v>
      </c>
      <c r="Q46" s="120">
        <v>0.6865884844259997</v>
      </c>
    </row>
    <row r="47" spans="1:17" ht="12.75">
      <c r="A47" s="40">
        <f t="shared" si="0"/>
        <v>1931</v>
      </c>
      <c r="B47" s="41">
        <v>0.2966866371118968</v>
      </c>
      <c r="C47" s="42">
        <v>0.10016369263602344</v>
      </c>
      <c r="D47" s="42">
        <v>0.05297128476710626</v>
      </c>
      <c r="E47" s="42">
        <v>0.09382846286935073</v>
      </c>
      <c r="F47" s="42">
        <v>0.011958743429685618</v>
      </c>
      <c r="G47" s="42">
        <v>0.03776445340973076</v>
      </c>
      <c r="H47" s="119">
        <v>0</v>
      </c>
      <c r="I47" s="41">
        <v>0.629548901298468</v>
      </c>
      <c r="J47" s="42">
        <v>0.30376782222706866</v>
      </c>
      <c r="K47" s="42">
        <v>0.041226196172789054</v>
      </c>
      <c r="L47" s="42">
        <v>0.28455488289861025</v>
      </c>
      <c r="M47" s="96">
        <v>0</v>
      </c>
      <c r="N47" s="46">
        <v>0.33392942338881526</v>
      </c>
      <c r="O47" s="41">
        <v>0.7085755652903647</v>
      </c>
      <c r="P47" s="41">
        <v>0.2914244347096352</v>
      </c>
      <c r="Q47" s="120">
        <v>0.7085755652903647</v>
      </c>
    </row>
    <row r="48" spans="1:17" ht="12.75">
      <c r="A48" s="40">
        <f t="shared" si="0"/>
        <v>1932</v>
      </c>
      <c r="B48" s="41">
        <v>0.26193237736284297</v>
      </c>
      <c r="C48" s="42">
        <v>0.0775234434451678</v>
      </c>
      <c r="D48" s="42">
        <v>0.06014650613548171</v>
      </c>
      <c r="E48" s="42">
        <v>0.07498635176411209</v>
      </c>
      <c r="F48" s="42">
        <v>0.005681578202142696</v>
      </c>
      <c r="G48" s="42">
        <v>0.04359449781593868</v>
      </c>
      <c r="H48" s="119">
        <v>0</v>
      </c>
      <c r="I48" s="41">
        <v>0.6618971739681807</v>
      </c>
      <c r="J48" s="42">
        <v>0.3130227885286643</v>
      </c>
      <c r="K48" s="42">
        <v>0.04609582081866458</v>
      </c>
      <c r="L48" s="42">
        <v>0.3027785646208518</v>
      </c>
      <c r="M48" s="96">
        <v>0</v>
      </c>
      <c r="N48" s="46">
        <v>0.2975709457568814</v>
      </c>
      <c r="O48" s="41">
        <v>0.7519550276088129</v>
      </c>
      <c r="P48" s="41">
        <v>0.248044972391187</v>
      </c>
      <c r="Q48" s="120">
        <v>0.7519550276088129</v>
      </c>
    </row>
    <row r="49" spans="1:17" ht="12.75">
      <c r="A49" s="40">
        <f t="shared" si="0"/>
        <v>1933</v>
      </c>
      <c r="B49" s="41">
        <v>0.28270745616131304</v>
      </c>
      <c r="C49" s="42">
        <v>0.08967204334883429</v>
      </c>
      <c r="D49" s="42">
        <v>0.05946364163375382</v>
      </c>
      <c r="E49" s="42">
        <v>0.08502919830101985</v>
      </c>
      <c r="F49" s="42">
        <v>0.004945847268756217</v>
      </c>
      <c r="G49" s="42">
        <v>0.04359672560894892</v>
      </c>
      <c r="H49" s="119">
        <v>0</v>
      </c>
      <c r="I49" s="41">
        <v>0.6392017539959179</v>
      </c>
      <c r="J49" s="42">
        <v>0.30609298300310567</v>
      </c>
      <c r="K49" s="42">
        <v>0.04286400820677381</v>
      </c>
      <c r="L49" s="42">
        <v>0.2902447627860385</v>
      </c>
      <c r="M49" s="96">
        <v>0</v>
      </c>
      <c r="N49" s="46">
        <v>0.3218757118165183</v>
      </c>
      <c r="O49" s="41">
        <v>0.7277612071342248</v>
      </c>
      <c r="P49" s="41">
        <v>0.2722387928657751</v>
      </c>
      <c r="Q49" s="120">
        <v>0.7277612071342248</v>
      </c>
    </row>
    <row r="50" spans="1:17" ht="12.75">
      <c r="A50" s="40">
        <f t="shared" si="0"/>
        <v>1934</v>
      </c>
      <c r="B50" s="41">
        <v>0.28107061428063335</v>
      </c>
      <c r="C50" s="42">
        <v>0.08379652290149184</v>
      </c>
      <c r="D50" s="42">
        <v>0.06277264114821536</v>
      </c>
      <c r="E50" s="42">
        <v>0.07706971141834168</v>
      </c>
      <c r="F50" s="42">
        <v>0.01004051364450246</v>
      </c>
      <c r="G50" s="42">
        <v>0.04739122516808201</v>
      </c>
      <c r="H50" s="119">
        <v>0</v>
      </c>
      <c r="I50" s="41">
        <v>0.6428610514378502</v>
      </c>
      <c r="J50" s="42">
        <v>0.3093482212218305</v>
      </c>
      <c r="K50" s="42">
        <v>0.048997705819141604</v>
      </c>
      <c r="L50" s="42">
        <v>0.28451512439687815</v>
      </c>
      <c r="M50" s="96">
        <v>0</v>
      </c>
      <c r="N50" s="46">
        <v>0.3206590378239047</v>
      </c>
      <c r="O50" s="41">
        <v>0.7334071786056804</v>
      </c>
      <c r="P50" s="41">
        <v>0.26659282139431945</v>
      </c>
      <c r="Q50" s="120">
        <v>0.7334071786056804</v>
      </c>
    </row>
    <row r="51" spans="1:17" ht="12.75">
      <c r="A51" s="40">
        <f t="shared" si="0"/>
        <v>1935</v>
      </c>
      <c r="B51" s="41">
        <v>0.3020901733733836</v>
      </c>
      <c r="C51" s="42">
        <v>0.08931400680510047</v>
      </c>
      <c r="D51" s="42">
        <v>0.061363642672154016</v>
      </c>
      <c r="E51" s="42">
        <v>0.08567467105082556</v>
      </c>
      <c r="F51" s="42">
        <v>0.01510745737297555</v>
      </c>
      <c r="G51" s="42">
        <v>0.050630395472328046</v>
      </c>
      <c r="H51" s="119">
        <v>0</v>
      </c>
      <c r="I51" s="41">
        <v>0.6253423413009304</v>
      </c>
      <c r="J51" s="42">
        <v>0.29520787901855927</v>
      </c>
      <c r="K51" s="42">
        <v>0.04695561014870293</v>
      </c>
      <c r="L51" s="42">
        <v>0.2831788521336681</v>
      </c>
      <c r="M51" s="96">
        <v>0</v>
      </c>
      <c r="N51" s="46">
        <v>0.34453631755398634</v>
      </c>
      <c r="O51" s="41">
        <v>0.7132080632629862</v>
      </c>
      <c r="P51" s="41">
        <v>0.28679193673701375</v>
      </c>
      <c r="Q51" s="120">
        <v>0.7132080632629862</v>
      </c>
    </row>
    <row r="52" spans="1:17" ht="12.75">
      <c r="A52" s="40">
        <f t="shared" si="0"/>
        <v>1936</v>
      </c>
      <c r="B52" s="41">
        <v>0.292579985144457</v>
      </c>
      <c r="C52" s="42">
        <v>0.08301941154810276</v>
      </c>
      <c r="D52" s="42">
        <v>0.05209979538463519</v>
      </c>
      <c r="E52" s="42">
        <v>0.09058268079688357</v>
      </c>
      <c r="F52" s="42">
        <v>0.021016767755701497</v>
      </c>
      <c r="G52" s="42">
        <v>0.04586132965913396</v>
      </c>
      <c r="H52" s="119">
        <v>0</v>
      </c>
      <c r="I52" s="41">
        <v>0.6478838822819227</v>
      </c>
      <c r="J52" s="42">
        <v>0.2878972101218115</v>
      </c>
      <c r="K52" s="42">
        <v>0.04586132965913396</v>
      </c>
      <c r="L52" s="42">
        <v>0.31412534250097723</v>
      </c>
      <c r="M52" s="96">
        <v>0</v>
      </c>
      <c r="N52" s="46">
        <v>0.32705025169577523</v>
      </c>
      <c r="O52" s="41">
        <v>0.724214223557777</v>
      </c>
      <c r="P52" s="41">
        <v>0.275785776442223</v>
      </c>
      <c r="Q52" s="120">
        <v>0.724214223557777</v>
      </c>
    </row>
    <row r="53" spans="1:17" ht="12.75">
      <c r="A53" s="40">
        <f t="shared" si="0"/>
        <v>1937</v>
      </c>
      <c r="B53" s="41">
        <v>0.28238531243316334</v>
      </c>
      <c r="C53" s="42">
        <v>0.08257542920804764</v>
      </c>
      <c r="D53" s="42">
        <v>0.04510876249017726</v>
      </c>
      <c r="E53" s="42">
        <v>0.09010267747898343</v>
      </c>
      <c r="F53" s="42">
        <v>0.021076584955131473</v>
      </c>
      <c r="G53" s="42">
        <v>0.043521858300823564</v>
      </c>
      <c r="H53" s="119">
        <v>0</v>
      </c>
      <c r="I53" s="41">
        <v>0.666844187635222</v>
      </c>
      <c r="J53" s="42">
        <v>0.2953483420363857</v>
      </c>
      <c r="K53" s="42">
        <v>0.04922472134698173</v>
      </c>
      <c r="L53" s="42">
        <v>0.3222711242518546</v>
      </c>
      <c r="M53" s="96">
        <v>0</v>
      </c>
      <c r="N53" s="46">
        <v>0.31178417781930773</v>
      </c>
      <c r="O53" s="41">
        <v>0.7362686996146147</v>
      </c>
      <c r="P53" s="41">
        <v>0.2637313003853853</v>
      </c>
      <c r="Q53" s="120">
        <v>0.7362686996146147</v>
      </c>
    </row>
    <row r="54" spans="1:17" ht="12.75">
      <c r="A54" s="40">
        <f t="shared" si="0"/>
        <v>1938</v>
      </c>
      <c r="B54" s="41">
        <v>0.28498480702509604</v>
      </c>
      <c r="C54" s="42">
        <v>0.08550404187081614</v>
      </c>
      <c r="D54" s="42">
        <v>0.04399624311268132</v>
      </c>
      <c r="E54" s="42">
        <v>0.09024336935295509</v>
      </c>
      <c r="F54" s="42">
        <v>0.023419901029070503</v>
      </c>
      <c r="G54" s="42">
        <v>0.041821251659572976</v>
      </c>
      <c r="H54" s="119">
        <v>0</v>
      </c>
      <c r="I54" s="41">
        <v>0.6498263169470392</v>
      </c>
      <c r="J54" s="42">
        <v>0.28817456221674503</v>
      </c>
      <c r="K54" s="42">
        <v>0.05750422103191284</v>
      </c>
      <c r="L54" s="42">
        <v>0.3041475336983813</v>
      </c>
      <c r="M54" s="96">
        <v>0</v>
      </c>
      <c r="N54" s="46">
        <v>0.3191355421389889</v>
      </c>
      <c r="O54" s="41">
        <v>0.7276972976907273</v>
      </c>
      <c r="P54" s="41">
        <v>0.27230270230927267</v>
      </c>
      <c r="Q54" s="120">
        <v>0.7276972976907273</v>
      </c>
    </row>
    <row r="55" spans="1:17" ht="12.75">
      <c r="A55" s="40">
        <f t="shared" si="0"/>
        <v>1939</v>
      </c>
      <c r="B55" s="41">
        <v>0.28780382068716875</v>
      </c>
      <c r="C55" s="42">
        <v>0.09386251621823055</v>
      </c>
      <c r="D55" s="42">
        <v>0.04105986422036251</v>
      </c>
      <c r="E55" s="42">
        <v>0.11159796631720556</v>
      </c>
      <c r="F55" s="42">
        <v>0.016007877690009786</v>
      </c>
      <c r="G55" s="42">
        <v>0.025275596241360384</v>
      </c>
      <c r="H55" s="119">
        <v>0</v>
      </c>
      <c r="I55" s="41">
        <v>0.6341119213292649</v>
      </c>
      <c r="J55" s="42">
        <v>0.2519068962136834</v>
      </c>
      <c r="K55" s="42">
        <v>0.08269997825145008</v>
      </c>
      <c r="L55" s="42">
        <v>0.2995050468641314</v>
      </c>
      <c r="M55" s="96">
        <v>0</v>
      </c>
      <c r="N55" s="46">
        <v>0.3209802974395994</v>
      </c>
      <c r="O55" s="41">
        <v>0.7072089336141939</v>
      </c>
      <c r="P55" s="41">
        <v>0.29279106638580615</v>
      </c>
      <c r="Q55" s="120">
        <v>0.7072089336141939</v>
      </c>
    </row>
    <row r="56" spans="1:17" ht="12.75">
      <c r="A56" s="40">
        <f t="shared" si="0"/>
        <v>1940</v>
      </c>
      <c r="B56" s="41">
        <v>0.22150413634985036</v>
      </c>
      <c r="C56" s="42">
        <v>0.08875517857693295</v>
      </c>
      <c r="D56" s="42">
        <v>0.04027003849375874</v>
      </c>
      <c r="E56" s="42">
        <v>0.09247891927915863</v>
      </c>
      <c r="F56" s="42">
        <v>0</v>
      </c>
      <c r="G56" s="42">
        <v>0</v>
      </c>
      <c r="H56" s="119">
        <v>0</v>
      </c>
      <c r="I56" s="41">
        <v>0.6734515023635785</v>
      </c>
      <c r="J56" s="42">
        <v>0.28732871557173584</v>
      </c>
      <c r="K56" s="42">
        <v>0.0867391393248903</v>
      </c>
      <c r="L56" s="42">
        <v>0.29938364746695234</v>
      </c>
      <c r="M56" s="96">
        <v>0</v>
      </c>
      <c r="N56" s="46">
        <v>0.24750292279098934</v>
      </c>
      <c r="O56" s="41">
        <v>0.7524970772090106</v>
      </c>
      <c r="P56" s="41">
        <v>0.24750292279098934</v>
      </c>
      <c r="Q56" s="120">
        <v>0.7524970772090106</v>
      </c>
    </row>
    <row r="57" spans="1:17" ht="12.75">
      <c r="A57" s="40">
        <f t="shared" si="0"/>
        <v>1941</v>
      </c>
      <c r="B57" s="41">
        <v>0.18538495899603868</v>
      </c>
      <c r="C57" s="42">
        <v>0.07255501810975622</v>
      </c>
      <c r="D57" s="42">
        <v>0.03896890983472017</v>
      </c>
      <c r="E57" s="42">
        <v>0.07386103105156229</v>
      </c>
      <c r="F57" s="42">
        <v>0</v>
      </c>
      <c r="G57" s="42">
        <v>0</v>
      </c>
      <c r="H57" s="119">
        <v>0</v>
      </c>
      <c r="I57" s="41">
        <v>0.709143394899348</v>
      </c>
      <c r="J57" s="42">
        <v>0.3069123036081738</v>
      </c>
      <c r="K57" s="42">
        <v>0.0897942705516639</v>
      </c>
      <c r="L57" s="42">
        <v>0.3124368207395104</v>
      </c>
      <c r="M57" s="96">
        <v>0</v>
      </c>
      <c r="N57" s="46">
        <v>0.20724324521268228</v>
      </c>
      <c r="O57" s="41">
        <v>0.7927567547873176</v>
      </c>
      <c r="P57" s="41">
        <v>0.20724324521268228</v>
      </c>
      <c r="Q57" s="120">
        <v>0.7927567547873176</v>
      </c>
    </row>
    <row r="58" spans="1:17" ht="12.75">
      <c r="A58" s="40">
        <f t="shared" si="0"/>
        <v>1942</v>
      </c>
      <c r="B58" s="41">
        <v>0.15514769365113953</v>
      </c>
      <c r="C58" s="42">
        <v>0.05956730964515758</v>
      </c>
      <c r="D58" s="42">
        <v>0.03729393785185083</v>
      </c>
      <c r="E58" s="42">
        <v>0.058286446154131116</v>
      </c>
      <c r="F58" s="42">
        <v>0</v>
      </c>
      <c r="G58" s="42">
        <v>0</v>
      </c>
      <c r="H58" s="119">
        <v>0</v>
      </c>
      <c r="I58" s="41">
        <v>0.7399713470333422</v>
      </c>
      <c r="J58" s="42">
        <v>0.32751766792151726</v>
      </c>
      <c r="K58" s="42">
        <v>0.0919785555994104</v>
      </c>
      <c r="L58" s="42">
        <v>0.3204751235124145</v>
      </c>
      <c r="M58" s="96">
        <v>0</v>
      </c>
      <c r="N58" s="46">
        <v>0.17332632487909186</v>
      </c>
      <c r="O58" s="41">
        <v>0.8266736751209081</v>
      </c>
      <c r="P58" s="41">
        <v>0.17332632487909186</v>
      </c>
      <c r="Q58" s="120">
        <v>0.8266736751209081</v>
      </c>
    </row>
    <row r="59" spans="1:17" ht="12.75">
      <c r="A59" s="40">
        <f t="shared" si="0"/>
        <v>1943</v>
      </c>
      <c r="B59" s="41">
        <v>0.11106654260720954</v>
      </c>
      <c r="C59" s="42">
        <v>0.03915083964612335</v>
      </c>
      <c r="D59" s="42">
        <v>0.035813296118783325</v>
      </c>
      <c r="E59" s="42">
        <v>0.03610240684230286</v>
      </c>
      <c r="F59" s="42">
        <v>0</v>
      </c>
      <c r="G59" s="42">
        <v>0</v>
      </c>
      <c r="H59" s="119">
        <v>0</v>
      </c>
      <c r="I59" s="41">
        <v>0.7841224802048059</v>
      </c>
      <c r="J59" s="42">
        <v>0.35872583622089954</v>
      </c>
      <c r="K59" s="42">
        <v>0.09460256137539737</v>
      </c>
      <c r="L59" s="42">
        <v>0.33079408260850907</v>
      </c>
      <c r="M59" s="96">
        <v>0</v>
      </c>
      <c r="N59" s="46">
        <v>0.12407049212726202</v>
      </c>
      <c r="O59" s="41">
        <v>0.875929507872738</v>
      </c>
      <c r="P59" s="41">
        <v>0.12407049212726202</v>
      </c>
      <c r="Q59" s="120">
        <v>0.875929507872738</v>
      </c>
    </row>
    <row r="60" spans="1:17" ht="12.75">
      <c r="A60" s="40">
        <f t="shared" si="0"/>
        <v>1944</v>
      </c>
      <c r="B60" s="41">
        <f>0.03+1.36757227198517%</f>
        <v>0.0436757227198517</v>
      </c>
      <c r="C60" s="42">
        <f>0.02+-1.13280676527017%</f>
        <v>0.0086719323472983</v>
      </c>
      <c r="D60" s="42">
        <v>0.03414524835222841</v>
      </c>
      <c r="E60" s="42">
        <f>0.01+-0.9141457979675%</f>
        <v>0.0008585420203250007</v>
      </c>
      <c r="F60" s="42">
        <v>0</v>
      </c>
      <c r="G60" s="42">
        <v>0</v>
      </c>
      <c r="H60" s="119">
        <v>0</v>
      </c>
      <c r="I60" s="41">
        <v>0.8821609127522881</v>
      </c>
      <c r="J60" s="42">
        <v>0.4346902767007825</v>
      </c>
      <c r="K60" s="42">
        <v>0.09668681126689624</v>
      </c>
      <c r="L60" s="42">
        <v>0.3507838247846094</v>
      </c>
      <c r="M60" s="96">
        <v>0</v>
      </c>
      <c r="N60" s="46">
        <f>0.04+1.52658667644733%</f>
        <v>0.0552658667644733</v>
      </c>
      <c r="O60" s="41">
        <v>0.9847341332355266</v>
      </c>
      <c r="P60" s="41">
        <v>0.015265866764473317</v>
      </c>
      <c r="Q60" s="120">
        <v>0.9847341332355266</v>
      </c>
    </row>
    <row r="61" spans="1:17" ht="12.75">
      <c r="A61" s="40">
        <f t="shared" si="0"/>
        <v>1945</v>
      </c>
      <c r="B61" s="41">
        <f>0.02+1.44221380788954%</f>
        <v>0.034422138078895395</v>
      </c>
      <c r="C61" s="42">
        <f>0.02+-0.255382926041147%</f>
        <v>0.01744617073958853</v>
      </c>
      <c r="D61" s="42">
        <v>0.01941080306715409</v>
      </c>
      <c r="E61" s="42">
        <v>-0.002434835727847236</v>
      </c>
      <c r="F61" s="42">
        <v>0</v>
      </c>
      <c r="G61" s="42">
        <v>0</v>
      </c>
      <c r="H61" s="119">
        <v>0</v>
      </c>
      <c r="I61" s="41">
        <v>0.8724053452495008</v>
      </c>
      <c r="J61" s="42">
        <v>0.39549854634734655</v>
      </c>
      <c r="K61" s="42">
        <v>0.09983617562837555</v>
      </c>
      <c r="L61" s="42">
        <v>0.3770706232737786</v>
      </c>
      <c r="M61" s="96">
        <v>0</v>
      </c>
      <c r="N61" s="46">
        <f>0.03+1.62626196752123%</f>
        <v>0.046262619675212294</v>
      </c>
      <c r="O61" s="41">
        <v>0.9837373803247877</v>
      </c>
      <c r="P61" s="41">
        <v>0.016262619675212305</v>
      </c>
      <c r="Q61" s="120">
        <v>0.9837373803247877</v>
      </c>
    </row>
    <row r="62" spans="1:17" ht="12.75">
      <c r="A62" s="40">
        <f t="shared" si="0"/>
        <v>1946</v>
      </c>
      <c r="B62" s="41">
        <v>0.12391019176709216</v>
      </c>
      <c r="C62" s="42">
        <v>0.05381821433699299</v>
      </c>
      <c r="D62" s="42">
        <v>0.01764174534120654</v>
      </c>
      <c r="E62" s="42">
        <v>0.05245023208889263</v>
      </c>
      <c r="F62" s="42">
        <v>0</v>
      </c>
      <c r="G62" s="42">
        <v>0</v>
      </c>
      <c r="H62" s="119">
        <v>0</v>
      </c>
      <c r="I62" s="41">
        <v>0.7565484443796291</v>
      </c>
      <c r="J62" s="42">
        <v>0.33213653181368064</v>
      </c>
      <c r="K62" s="42">
        <v>0.10071781766817321</v>
      </c>
      <c r="L62" s="42">
        <v>0.32369409489777523</v>
      </c>
      <c r="M62" s="96">
        <v>0</v>
      </c>
      <c r="N62" s="46">
        <v>0.14073368887535512</v>
      </c>
      <c r="O62" s="41">
        <v>0.8592663111246449</v>
      </c>
      <c r="P62" s="41">
        <v>0.14073368887535512</v>
      </c>
      <c r="Q62" s="120">
        <v>0.8592663111246449</v>
      </c>
    </row>
    <row r="63" spans="1:17" ht="12.75">
      <c r="A63" s="40">
        <f t="shared" si="0"/>
        <v>1947</v>
      </c>
      <c r="B63" s="41">
        <v>0.10247223088208511</v>
      </c>
      <c r="C63" s="42">
        <v>0.04532525951420152</v>
      </c>
      <c r="D63" s="42">
        <v>0.016091733435717428</v>
      </c>
      <c r="E63" s="42">
        <v>0.041055237932166165</v>
      </c>
      <c r="F63" s="42">
        <v>0</v>
      </c>
      <c r="G63" s="42">
        <v>0</v>
      </c>
      <c r="H63" s="119">
        <v>0</v>
      </c>
      <c r="I63" s="41">
        <v>0.770591045395834</v>
      </c>
      <c r="J63" s="42">
        <v>0.3505183335012865</v>
      </c>
      <c r="K63" s="42">
        <v>0.10257616061781945</v>
      </c>
      <c r="L63" s="42">
        <v>0.31749655127672805</v>
      </c>
      <c r="M63" s="96">
        <v>0</v>
      </c>
      <c r="N63" s="46">
        <v>0.11737090960800588</v>
      </c>
      <c r="O63" s="41">
        <v>0.8826290903919941</v>
      </c>
      <c r="P63" s="41">
        <v>0.11737090960800588</v>
      </c>
      <c r="Q63" s="120">
        <v>0.8826290903919941</v>
      </c>
    </row>
    <row r="64" spans="1:17" ht="12.75">
      <c r="A64" s="40">
        <f t="shared" si="0"/>
        <v>1948</v>
      </c>
      <c r="B64" s="41">
        <v>0.13235394375431248</v>
      </c>
      <c r="C64" s="42">
        <v>0.059732511103481205</v>
      </c>
      <c r="D64" s="42">
        <v>0.014597486618472651</v>
      </c>
      <c r="E64" s="42">
        <v>0.05802394603235862</v>
      </c>
      <c r="F64" s="42">
        <v>0</v>
      </c>
      <c r="G64" s="42">
        <v>0</v>
      </c>
      <c r="H64" s="119">
        <v>0</v>
      </c>
      <c r="I64" s="41">
        <v>0.733123305884588</v>
      </c>
      <c r="J64" s="42">
        <v>0.3188006366888606</v>
      </c>
      <c r="K64" s="42">
        <v>0.10464087955407367</v>
      </c>
      <c r="L64" s="42">
        <v>0.3096817896416537</v>
      </c>
      <c r="M64" s="96">
        <v>0</v>
      </c>
      <c r="N64" s="46">
        <v>0.1529259651938095</v>
      </c>
      <c r="O64" s="41">
        <v>0.8470740348061905</v>
      </c>
      <c r="P64" s="41">
        <v>0.1529259651938095</v>
      </c>
      <c r="Q64" s="120">
        <v>0.8470740348061905</v>
      </c>
    </row>
    <row r="65" spans="1:17" ht="12.75">
      <c r="A65" s="40">
        <v>1949</v>
      </c>
      <c r="B65" s="41">
        <v>0.19773951659178782</v>
      </c>
      <c r="C65" s="42">
        <v>0.0821216246448148</v>
      </c>
      <c r="D65" s="42">
        <v>0.025505026789959043</v>
      </c>
      <c r="E65" s="42">
        <v>0.07736794209226049</v>
      </c>
      <c r="F65" s="42">
        <v>0.008997772417573859</v>
      </c>
      <c r="G65" s="42">
        <v>0.003747150647179596</v>
      </c>
      <c r="H65" s="119">
        <v>0.013833416397113689</v>
      </c>
      <c r="I65" s="41">
        <v>0.6671778021674012</v>
      </c>
      <c r="J65" s="42">
        <v>0.28990397871208523</v>
      </c>
      <c r="K65" s="42">
        <v>0.10428046069346146</v>
      </c>
      <c r="L65" s="42">
        <v>0.2731226316371801</v>
      </c>
      <c r="M65" s="96">
        <v>-0.0001292688753256858</v>
      </c>
      <c r="N65" s="46">
        <v>0.2296172393260011</v>
      </c>
      <c r="O65" s="41">
        <v>0.7747339920402629</v>
      </c>
      <c r="P65" s="41">
        <v>0.22526600795973736</v>
      </c>
      <c r="Q65" s="120">
        <v>0.7747339920402629</v>
      </c>
    </row>
    <row r="66" spans="1:17" ht="12.75">
      <c r="A66" s="40">
        <f aca="true" t="shared" si="1" ref="A66:A86">A65+1</f>
        <v>1950</v>
      </c>
      <c r="B66" s="41">
        <v>0.22841812467841174</v>
      </c>
      <c r="C66" s="42">
        <v>0.0997036628753362</v>
      </c>
      <c r="D66" s="42">
        <v>0.026360879391938114</v>
      </c>
      <c r="E66" s="42">
        <v>0.09154861735902495</v>
      </c>
      <c r="F66" s="42">
        <v>0.006180666848963163</v>
      </c>
      <c r="G66" s="42">
        <v>0.004624298203149265</v>
      </c>
      <c r="H66" s="119">
        <v>0.013148969652285592</v>
      </c>
      <c r="I66" s="41">
        <v>0.6321129014904371</v>
      </c>
      <c r="J66" s="42">
        <v>0.27388797598337555</v>
      </c>
      <c r="K66" s="42">
        <v>0.10672642211780071</v>
      </c>
      <c r="L66" s="42">
        <v>0.251485901213991</v>
      </c>
      <c r="M66" s="96">
        <v>1.2602175269748278E-05</v>
      </c>
      <c r="N66" s="46">
        <v>0.2668726827528404</v>
      </c>
      <c r="O66" s="41">
        <v>0.738530123478325</v>
      </c>
      <c r="P66" s="41">
        <v>0.26146987652167525</v>
      </c>
      <c r="Q66" s="120">
        <v>0.738530123478325</v>
      </c>
    </row>
    <row r="67" spans="1:17" ht="12.75">
      <c r="A67" s="40">
        <f t="shared" si="1"/>
        <v>1951</v>
      </c>
      <c r="B67" s="41">
        <v>0.2089277150535179</v>
      </c>
      <c r="C67" s="42">
        <v>0.09572298128510563</v>
      </c>
      <c r="D67" s="42">
        <v>0.02383078876991255</v>
      </c>
      <c r="E67" s="42">
        <v>0.08102187438334169</v>
      </c>
      <c r="F67" s="42">
        <v>0.006416698115133178</v>
      </c>
      <c r="G67" s="42">
        <v>0.0019353725000248905</v>
      </c>
      <c r="H67" s="119">
        <v>0.012239060420562622</v>
      </c>
      <c r="I67" s="41">
        <v>0.6421393492882714</v>
      </c>
      <c r="J67" s="42">
        <v>0.28959502472803716</v>
      </c>
      <c r="K67" s="42">
        <v>0.1073014206938547</v>
      </c>
      <c r="L67" s="42">
        <v>0.24511910724626224</v>
      </c>
      <c r="M67" s="96">
        <v>0.00012379662011736644</v>
      </c>
      <c r="N67" s="46">
        <v>0.24604866013227494</v>
      </c>
      <c r="O67" s="41">
        <v>0.7562305770209482</v>
      </c>
      <c r="P67" s="41">
        <v>0.24376942297905188</v>
      </c>
      <c r="Q67" s="120">
        <v>0.7562305770209482</v>
      </c>
    </row>
    <row r="68" spans="1:17" ht="12.75">
      <c r="A68" s="40">
        <f t="shared" si="1"/>
        <v>1952</v>
      </c>
      <c r="B68" s="41">
        <v>0.1788765601602308</v>
      </c>
      <c r="C68" s="42">
        <v>0.0795933399191589</v>
      </c>
      <c r="D68" s="42">
        <v>0.024238325721431666</v>
      </c>
      <c r="E68" s="42">
        <v>0.06574518393870499</v>
      </c>
      <c r="F68" s="42">
        <v>0.00662421299449745</v>
      </c>
      <c r="G68" s="42">
        <v>0.0026754975864377827</v>
      </c>
      <c r="H68" s="119">
        <v>0.012642753274305371</v>
      </c>
      <c r="I68" s="41">
        <v>0.6659271782160595</v>
      </c>
      <c r="J68" s="42">
        <v>0.30295768523892813</v>
      </c>
      <c r="K68" s="42">
        <v>0.112457423303914</v>
      </c>
      <c r="L68" s="42">
        <v>0.2502471784939277</v>
      </c>
      <c r="M68" s="96">
        <v>0.0002648911792895943</v>
      </c>
      <c r="N68" s="46">
        <v>0.2124101193809367</v>
      </c>
      <c r="O68" s="41">
        <v>0.7907669473137134</v>
      </c>
      <c r="P68" s="41">
        <v>0.20923305268628653</v>
      </c>
      <c r="Q68" s="120">
        <v>0.7907669473137134</v>
      </c>
    </row>
    <row r="69" spans="1:17" ht="12.75">
      <c r="A69" s="40">
        <f t="shared" si="1"/>
        <v>1953</v>
      </c>
      <c r="B69" s="41">
        <v>0.1925088756835922</v>
      </c>
      <c r="C69" s="42">
        <v>0.08867485513369404</v>
      </c>
      <c r="D69" s="42">
        <v>0.024994832353463704</v>
      </c>
      <c r="E69" s="42">
        <v>0.07124263560193532</v>
      </c>
      <c r="F69" s="42">
        <v>0.0068471065077479925</v>
      </c>
      <c r="G69" s="42">
        <v>0.000749446086751136</v>
      </c>
      <c r="H69" s="119">
        <v>0.012728982142157058</v>
      </c>
      <c r="I69" s="41">
        <v>0.6512879977052917</v>
      </c>
      <c r="J69" s="42">
        <v>0.298899981795055</v>
      </c>
      <c r="K69" s="42">
        <v>0.11198163101305886</v>
      </c>
      <c r="L69" s="42">
        <v>0.24014048235370508</v>
      </c>
      <c r="M69" s="96">
        <v>0.0002659025434726938</v>
      </c>
      <c r="N69" s="46">
        <v>0.22834880867811555</v>
      </c>
      <c r="O69" s="41">
        <v>0.7725401639496162</v>
      </c>
      <c r="P69" s="41">
        <v>0.22745983605038395</v>
      </c>
      <c r="Q69" s="120">
        <v>0.7725401639496162</v>
      </c>
    </row>
    <row r="70" spans="1:17" ht="12.75">
      <c r="A70" s="40">
        <f t="shared" si="1"/>
        <v>1954</v>
      </c>
      <c r="B70" s="41">
        <v>0.19086725396434007</v>
      </c>
      <c r="C70" s="42">
        <v>0.08679033783327453</v>
      </c>
      <c r="D70" s="42">
        <v>0.028487399537346924</v>
      </c>
      <c r="E70" s="42">
        <v>0.06776369732889172</v>
      </c>
      <c r="F70" s="42">
        <v>0.006662209673186433</v>
      </c>
      <c r="G70" s="42">
        <v>0.0011636095916404676</v>
      </c>
      <c r="H70" s="119">
        <v>0.012027016442135541</v>
      </c>
      <c r="I70" s="41">
        <v>0.6569535302732065</v>
      </c>
      <c r="J70" s="42">
        <v>0.30560528060418896</v>
      </c>
      <c r="K70" s="42">
        <v>0.11243432155330467</v>
      </c>
      <c r="L70" s="42">
        <v>0.2386088619306386</v>
      </c>
      <c r="M70" s="96">
        <v>0.00030506618507427903</v>
      </c>
      <c r="N70" s="46">
        <v>0.22543629190193265</v>
      </c>
      <c r="O70" s="41">
        <v>0.7759380655434254</v>
      </c>
      <c r="P70" s="41">
        <v>0.22406193445657452</v>
      </c>
      <c r="Q70" s="120">
        <v>0.7759380655434254</v>
      </c>
    </row>
    <row r="71" spans="1:17" ht="12.75">
      <c r="A71" s="40">
        <f t="shared" si="1"/>
        <v>1955</v>
      </c>
      <c r="B71" s="41">
        <v>0.19730787381603757</v>
      </c>
      <c r="C71" s="42">
        <v>0.09248866915731223</v>
      </c>
      <c r="D71" s="42">
        <v>0.028442419045214083</v>
      </c>
      <c r="E71" s="42">
        <v>0.06848810920587428</v>
      </c>
      <c r="F71" s="42">
        <v>0.007705877179899229</v>
      </c>
      <c r="G71" s="42">
        <v>0.00018279922773771422</v>
      </c>
      <c r="H71" s="119">
        <v>0.011308477889385027</v>
      </c>
      <c r="I71" s="41">
        <v>0.6561324409221777</v>
      </c>
      <c r="J71" s="42">
        <v>0.31398638767751363</v>
      </c>
      <c r="K71" s="42">
        <v>0.10853704146926924</v>
      </c>
      <c r="L71" s="42">
        <v>0.23250776775519622</v>
      </c>
      <c r="M71" s="96">
        <v>0.0011012440201986777</v>
      </c>
      <c r="N71" s="46">
        <v>0.23124071013660433</v>
      </c>
      <c r="O71" s="41">
        <v>0.7689735267431355</v>
      </c>
      <c r="P71" s="41">
        <v>0.2310264732568643</v>
      </c>
      <c r="Q71" s="120">
        <v>0.7689735267431355</v>
      </c>
    </row>
    <row r="72" spans="1:17" ht="12.75">
      <c r="A72" s="40">
        <f t="shared" si="1"/>
        <v>1956</v>
      </c>
      <c r="B72" s="41">
        <v>0.19209168235422575</v>
      </c>
      <c r="C72" s="42">
        <v>0.09020469729300973</v>
      </c>
      <c r="D72" s="42">
        <v>0.029938078464055662</v>
      </c>
      <c r="E72" s="42">
        <v>0.06260739075173792</v>
      </c>
      <c r="F72" s="42">
        <v>0.007542701426891779</v>
      </c>
      <c r="G72" s="42">
        <v>0.0017988144185306207</v>
      </c>
      <c r="H72" s="119">
        <v>0.011173525526956456</v>
      </c>
      <c r="I72" s="41">
        <v>0.6652122094091609</v>
      </c>
      <c r="J72" s="42">
        <v>0.3251697312939883</v>
      </c>
      <c r="K72" s="42">
        <v>0.11324453322745409</v>
      </c>
      <c r="L72" s="42">
        <v>0.22568701008587014</v>
      </c>
      <c r="M72" s="96">
        <v>0.0011109348018483148</v>
      </c>
      <c r="N72" s="46">
        <v>0.22453599334606072</v>
      </c>
      <c r="O72" s="41">
        <v>0.7775666410697554</v>
      </c>
      <c r="P72" s="41">
        <v>0.22243335893024474</v>
      </c>
      <c r="Q72" s="120">
        <v>0.7775666410697554</v>
      </c>
    </row>
    <row r="73" spans="1:17" ht="12.75">
      <c r="A73" s="40">
        <f t="shared" si="1"/>
        <v>1957</v>
      </c>
      <c r="B73" s="41">
        <v>0.1993975455130126</v>
      </c>
      <c r="C73" s="42">
        <v>0.09448983936623474</v>
      </c>
      <c r="D73" s="42">
        <v>0.029693934584239905</v>
      </c>
      <c r="E73" s="42">
        <v>0.06441155983008463</v>
      </c>
      <c r="F73" s="42">
        <v>0.00803113444203105</v>
      </c>
      <c r="G73" s="42">
        <v>0.0027710772904222295</v>
      </c>
      <c r="H73" s="119">
        <v>0.010930704665538643</v>
      </c>
      <c r="I73" s="41">
        <v>0.6554390308926752</v>
      </c>
      <c r="J73" s="42">
        <v>0.3232869151459993</v>
      </c>
      <c r="K73" s="42">
        <v>0.11076351731315102</v>
      </c>
      <c r="L73" s="42">
        <v>0.22037728730282005</v>
      </c>
      <c r="M73" s="96">
        <v>0.0010113111307048762</v>
      </c>
      <c r="N73" s="46">
        <v>0.23401668735567302</v>
      </c>
      <c r="O73" s="41">
        <v>0.7692355007604983</v>
      </c>
      <c r="P73" s="41">
        <v>0.23076449923950174</v>
      </c>
      <c r="Q73" s="120">
        <v>0.7692355007604983</v>
      </c>
    </row>
    <row r="74" spans="1:17" ht="12.75">
      <c r="A74" s="40">
        <f t="shared" si="1"/>
        <v>1958</v>
      </c>
      <c r="B74" s="41">
        <v>0.1985248245269809</v>
      </c>
      <c r="C74" s="42">
        <v>0.09516124386585506</v>
      </c>
      <c r="D74" s="42">
        <v>0.02873320751678839</v>
      </c>
      <c r="E74" s="42">
        <v>0.06458714266450058</v>
      </c>
      <c r="F74" s="42">
        <v>0.007201153927015141</v>
      </c>
      <c r="G74" s="42">
        <v>0.002842076552821732</v>
      </c>
      <c r="H74" s="119">
        <v>0.01074044507641057</v>
      </c>
      <c r="I74" s="41">
        <v>0.652546967200914</v>
      </c>
      <c r="J74" s="42">
        <v>0.32182270830398096</v>
      </c>
      <c r="K74" s="42">
        <v>0.11030965312083967</v>
      </c>
      <c r="L74" s="42">
        <v>0.2184251521891181</v>
      </c>
      <c r="M74" s="96">
        <v>0.001989453586975212</v>
      </c>
      <c r="N74" s="46">
        <v>0.2340460620222503</v>
      </c>
      <c r="O74" s="41">
        <v>0.7693045357014278</v>
      </c>
      <c r="P74" s="41">
        <v>0.2306954642985722</v>
      </c>
      <c r="Q74" s="120">
        <v>0.7693045357014278</v>
      </c>
    </row>
    <row r="75" spans="1:17" ht="12.75">
      <c r="A75" s="40">
        <f t="shared" si="1"/>
        <v>1959</v>
      </c>
      <c r="B75" s="41">
        <v>0.1940484892493175</v>
      </c>
      <c r="C75" s="42">
        <v>0.09583462264454765</v>
      </c>
      <c r="D75" s="42">
        <v>0.029010976215564605</v>
      </c>
      <c r="E75" s="42">
        <v>0.061384891287800315</v>
      </c>
      <c r="F75" s="42">
        <v>0.005775717504908104</v>
      </c>
      <c r="G75" s="42">
        <v>0.002042281596496841</v>
      </c>
      <c r="H75" s="119">
        <v>0.009645949470658539</v>
      </c>
      <c r="I75" s="41">
        <v>0.6463165162429655</v>
      </c>
      <c r="J75" s="42">
        <v>0.32327884446677063</v>
      </c>
      <c r="K75" s="42">
        <v>0.11409626577856978</v>
      </c>
      <c r="L75" s="42">
        <v>0.207069597350446</v>
      </c>
      <c r="M75" s="96">
        <v>0.0018718086471791314</v>
      </c>
      <c r="N75" s="46">
        <v>0.23147230024679627</v>
      </c>
      <c r="O75" s="41">
        <v>0.7709638517723285</v>
      </c>
      <c r="P75" s="41">
        <v>0.2290361482276716</v>
      </c>
      <c r="Q75" s="120">
        <v>0.7709638517723285</v>
      </c>
    </row>
    <row r="76" spans="1:17" ht="12.75">
      <c r="A76" s="40">
        <f t="shared" si="1"/>
        <v>1960</v>
      </c>
      <c r="B76" s="41">
        <v>0.20804103474410582</v>
      </c>
      <c r="C76" s="42">
        <v>0.10401218067336672</v>
      </c>
      <c r="D76" s="42">
        <v>0.030226184239483117</v>
      </c>
      <c r="E76" s="42">
        <v>0.0659638006846423</v>
      </c>
      <c r="F76" s="42">
        <v>0.006311186438094615</v>
      </c>
      <c r="G76" s="42">
        <v>0.0015276827085190594</v>
      </c>
      <c r="H76" s="119">
        <v>0.008851931912652784</v>
      </c>
      <c r="I76" s="41">
        <v>0.6365496039019215</v>
      </c>
      <c r="J76" s="42">
        <v>0.3212138110950412</v>
      </c>
      <c r="K76" s="42">
        <v>0.10982974266717237</v>
      </c>
      <c r="L76" s="42">
        <v>0.20371156219449543</v>
      </c>
      <c r="M76" s="96">
        <v>0.0017944879452125335</v>
      </c>
      <c r="N76" s="46">
        <v>0.2467680892380791</v>
      </c>
      <c r="O76" s="41">
        <v>0.7550439731918496</v>
      </c>
      <c r="P76" s="41">
        <v>0.24495602680815035</v>
      </c>
      <c r="Q76" s="120">
        <v>0.7550439731918496</v>
      </c>
    </row>
    <row r="77" spans="1:17" ht="12.75">
      <c r="A77" s="40">
        <f t="shared" si="1"/>
        <v>1961</v>
      </c>
      <c r="B77" s="41">
        <v>0.19858085429326458</v>
      </c>
      <c r="C77" s="42">
        <v>0.10086156880263258</v>
      </c>
      <c r="D77" s="42">
        <v>0.03253680735064593</v>
      </c>
      <c r="E77" s="42">
        <v>0.05951625584655502</v>
      </c>
      <c r="F77" s="42">
        <v>0.005610567062037491</v>
      </c>
      <c r="G77" s="42">
        <v>5.565523139353042E-05</v>
      </c>
      <c r="H77" s="119">
        <v>0.012010485557652512</v>
      </c>
      <c r="I77" s="41">
        <v>0.6457975902083127</v>
      </c>
      <c r="J77" s="42">
        <v>0.3342235241866798</v>
      </c>
      <c r="K77" s="42">
        <v>0.11246298084728401</v>
      </c>
      <c r="L77" s="42">
        <v>0.19721815763500708</v>
      </c>
      <c r="M77" s="96">
        <v>0.0018929275393418908</v>
      </c>
      <c r="N77" s="46">
        <v>0.2351954214867444</v>
      </c>
      <c r="O77" s="41">
        <v>0.7648704955204721</v>
      </c>
      <c r="P77" s="41">
        <v>0.23512950447952774</v>
      </c>
      <c r="Q77" s="120">
        <v>0.7648704955204721</v>
      </c>
    </row>
    <row r="78" spans="1:17" ht="12.75">
      <c r="A78" s="40">
        <f t="shared" si="1"/>
        <v>1962</v>
      </c>
      <c r="B78" s="41">
        <v>0.18603956220627624</v>
      </c>
      <c r="C78" s="42">
        <v>0.09007091222563623</v>
      </c>
      <c r="D78" s="42">
        <v>0.033820883285619004</v>
      </c>
      <c r="E78" s="42">
        <v>0.05498369131761218</v>
      </c>
      <c r="F78" s="42">
        <v>0.0071856806453896</v>
      </c>
      <c r="G78" s="42">
        <v>-2.1605267980768517E-05</v>
      </c>
      <c r="H78" s="119">
        <v>0.006921594825160382</v>
      </c>
      <c r="I78" s="41">
        <v>0.6585304038024677</v>
      </c>
      <c r="J78" s="42">
        <v>0.33667219028582157</v>
      </c>
      <c r="K78" s="42">
        <v>0.11419445100817471</v>
      </c>
      <c r="L78" s="42">
        <v>0.2055211757989858</v>
      </c>
      <c r="M78" s="96">
        <v>0.002142586709485699</v>
      </c>
      <c r="N78" s="46">
        <v>0.2202716301383993</v>
      </c>
      <c r="O78" s="41">
        <v>0.7797027891327423</v>
      </c>
      <c r="P78" s="41">
        <v>0.22029721086725748</v>
      </c>
      <c r="Q78" s="120">
        <v>0.7797027891327423</v>
      </c>
    </row>
    <row r="79" spans="1:17" ht="12.75">
      <c r="A79" s="40">
        <f t="shared" si="1"/>
        <v>1963</v>
      </c>
      <c r="B79" s="41">
        <v>0.17846325172799135</v>
      </c>
      <c r="C79" s="42">
        <v>0.08745790087024359</v>
      </c>
      <c r="D79" s="42">
        <v>0.03530366971788051</v>
      </c>
      <c r="E79" s="42">
        <v>0.0500757916439085</v>
      </c>
      <c r="F79" s="42">
        <v>0.00803448255987466</v>
      </c>
      <c r="G79" s="42">
        <v>-0.002408593063915912</v>
      </c>
      <c r="H79" s="119">
        <v>0.008793897784732852</v>
      </c>
      <c r="I79" s="41">
        <v>0.6609207716858825</v>
      </c>
      <c r="J79" s="42">
        <v>0.344613252271929</v>
      </c>
      <c r="K79" s="42">
        <v>0.11683848816481202</v>
      </c>
      <c r="L79" s="42">
        <v>0.19731529395041983</v>
      </c>
      <c r="M79" s="96">
        <v>0.002153737298721531</v>
      </c>
      <c r="N79" s="46">
        <v>0.2120038216475614</v>
      </c>
      <c r="O79" s="41">
        <v>0.7851349117925183</v>
      </c>
      <c r="P79" s="41">
        <v>0.21486508820748193</v>
      </c>
      <c r="Q79" s="120">
        <v>0.7851349117925183</v>
      </c>
    </row>
    <row r="80" spans="1:17" ht="12.75">
      <c r="A80" s="40">
        <f t="shared" si="1"/>
        <v>1964</v>
      </c>
      <c r="B80" s="41">
        <v>0.18195363128997438</v>
      </c>
      <c r="C80" s="42">
        <v>0.09161675316466322</v>
      </c>
      <c r="D80" s="42">
        <v>0.03547098829505079</v>
      </c>
      <c r="E80" s="42">
        <v>0.04933023300060682</v>
      </c>
      <c r="F80" s="42">
        <v>0.007871154829014996</v>
      </c>
      <c r="G80" s="42">
        <v>-0.0023354979993614328</v>
      </c>
      <c r="H80" s="119">
        <v>0.009221035502916471</v>
      </c>
      <c r="I80" s="41">
        <v>0.6535679928617608</v>
      </c>
      <c r="J80" s="42">
        <v>0.3482343672452374</v>
      </c>
      <c r="K80" s="42">
        <v>0.11582846573238878</v>
      </c>
      <c r="L80" s="42">
        <v>0.18750372482805056</v>
      </c>
      <c r="M80" s="96">
        <v>0.0020014350560840716</v>
      </c>
      <c r="N80" s="46">
        <v>0.21716546470695441</v>
      </c>
      <c r="O80" s="41">
        <v>0.780047069581272</v>
      </c>
      <c r="P80" s="41">
        <v>0.219952930418728</v>
      </c>
      <c r="Q80" s="120">
        <v>0.780047069581272</v>
      </c>
    </row>
    <row r="81" spans="1:17" ht="12.75">
      <c r="A81" s="40">
        <f t="shared" si="1"/>
        <v>1965</v>
      </c>
      <c r="B81" s="41">
        <v>0.18820776107503773</v>
      </c>
      <c r="C81" s="42">
        <v>0.09530625853637517</v>
      </c>
      <c r="D81" s="42">
        <v>0.03798304717475501</v>
      </c>
      <c r="E81" s="42">
        <v>0.04987308556687945</v>
      </c>
      <c r="F81" s="42">
        <v>0.007461094348982871</v>
      </c>
      <c r="G81" s="42">
        <v>-0.0024157245519547768</v>
      </c>
      <c r="H81" s="119">
        <v>0.009190980544543498</v>
      </c>
      <c r="I81" s="41">
        <v>0.6499313718263083</v>
      </c>
      <c r="J81" s="42">
        <v>0.3503940553558157</v>
      </c>
      <c r="K81" s="42">
        <v>0.11423494226371715</v>
      </c>
      <c r="L81" s="42">
        <v>0.18335871088903136</v>
      </c>
      <c r="M81" s="96">
        <v>0.001943663317744191</v>
      </c>
      <c r="N81" s="46">
        <v>0.22390895657335974</v>
      </c>
      <c r="O81" s="41">
        <v>0.7732170792462727</v>
      </c>
      <c r="P81" s="41">
        <v>0.22678292075372733</v>
      </c>
      <c r="Q81" s="120">
        <v>0.7732170792462727</v>
      </c>
    </row>
    <row r="82" spans="1:17" ht="12.75">
      <c r="A82" s="40">
        <f t="shared" si="1"/>
        <v>1966</v>
      </c>
      <c r="B82" s="41">
        <v>0.1911116656797858</v>
      </c>
      <c r="C82" s="42">
        <v>0.09650559849897405</v>
      </c>
      <c r="D82" s="42">
        <v>0.03996904594914787</v>
      </c>
      <c r="E82" s="42">
        <v>0.05053987503926874</v>
      </c>
      <c r="F82" s="42">
        <v>0.00663346847022466</v>
      </c>
      <c r="G82" s="42">
        <v>-0.002536322277829546</v>
      </c>
      <c r="H82" s="119">
        <v>0.009530511549049006</v>
      </c>
      <c r="I82" s="41">
        <v>0.6468282459709671</v>
      </c>
      <c r="J82" s="42">
        <v>0.3489296486039125</v>
      </c>
      <c r="K82" s="42">
        <v>0.11310500878562502</v>
      </c>
      <c r="L82" s="42">
        <v>0.18273407048115622</v>
      </c>
      <c r="M82" s="96">
        <v>0.0020595181002733476</v>
      </c>
      <c r="N82" s="46">
        <v>0.22738497290575985</v>
      </c>
      <c r="O82" s="41">
        <v>0.7695973066930645</v>
      </c>
      <c r="P82" s="41">
        <v>0.23040269330693547</v>
      </c>
      <c r="Q82" s="120">
        <v>0.7695973066930645</v>
      </c>
    </row>
    <row r="83" spans="1:17" ht="12.75">
      <c r="A83" s="40">
        <f t="shared" si="1"/>
        <v>1967</v>
      </c>
      <c r="B83" s="41">
        <v>0.19753258114615874</v>
      </c>
      <c r="C83" s="42">
        <v>0.09794868709063756</v>
      </c>
      <c r="D83" s="42">
        <v>0.04258923699956994</v>
      </c>
      <c r="E83" s="42">
        <v>0.051002347104520965</v>
      </c>
      <c r="F83" s="42">
        <v>0.006966979789422387</v>
      </c>
      <c r="G83" s="42">
        <v>-0.0009746698379921306</v>
      </c>
      <c r="H83" s="119">
        <v>0.009957301727805448</v>
      </c>
      <c r="I83" s="41">
        <v>0.646368463003681</v>
      </c>
      <c r="J83" s="42">
        <v>0.34953499946171135</v>
      </c>
      <c r="K83" s="42">
        <v>0.11305445596071668</v>
      </c>
      <c r="L83" s="42">
        <v>0.1820045362244448</v>
      </c>
      <c r="M83" s="96">
        <v>0.0017744713568081487</v>
      </c>
      <c r="N83" s="46">
        <v>0.23380075657968752</v>
      </c>
      <c r="O83" s="41">
        <v>0.7650456183108967</v>
      </c>
      <c r="P83" s="41">
        <v>0.23495438168910351</v>
      </c>
      <c r="Q83" s="120">
        <v>0.7650456183108967</v>
      </c>
    </row>
    <row r="84" spans="1:17" ht="12.75">
      <c r="A84" s="40">
        <f t="shared" si="1"/>
        <v>1968</v>
      </c>
      <c r="B84" s="41">
        <v>0.19685988144627078</v>
      </c>
      <c r="C84" s="42">
        <v>0.09728204971089831</v>
      </c>
      <c r="D84" s="42">
        <v>0.04443338636563534</v>
      </c>
      <c r="E84" s="42">
        <v>0.04873670318927054</v>
      </c>
      <c r="F84" s="42">
        <v>0.0062260014647494465</v>
      </c>
      <c r="G84" s="42">
        <v>0.0001817407157171067</v>
      </c>
      <c r="H84" s="119">
        <v>0.01095069601158254</v>
      </c>
      <c r="I84" s="41">
        <v>0.6583851614519457</v>
      </c>
      <c r="J84" s="42">
        <v>0.35704559897552457</v>
      </c>
      <c r="K84" s="42">
        <v>0.12095482020820575</v>
      </c>
      <c r="L84" s="42">
        <v>0.17887395911186313</v>
      </c>
      <c r="M84" s="96">
        <v>0.0015107831563522546</v>
      </c>
      <c r="N84" s="46">
        <v>0.23022842980607092</v>
      </c>
      <c r="O84" s="41">
        <v>0.7699841166980921</v>
      </c>
      <c r="P84" s="41">
        <v>0.23001588330190773</v>
      </c>
      <c r="Q84" s="120">
        <v>0.7699841166980921</v>
      </c>
    </row>
    <row r="85" spans="1:17" ht="12.75">
      <c r="A85" s="40">
        <f t="shared" si="1"/>
        <v>1969</v>
      </c>
      <c r="B85" s="41">
        <v>0.20964954750089465</v>
      </c>
      <c r="C85" s="42">
        <v>0.11110089078835406</v>
      </c>
      <c r="D85" s="42">
        <v>0.044468023798080555</v>
      </c>
      <c r="E85" s="42">
        <v>0.050159745306195</v>
      </c>
      <c r="F85" s="42">
        <v>0.005453800597054546</v>
      </c>
      <c r="G85" s="42">
        <v>-0.0015329129887894633</v>
      </c>
      <c r="H85" s="119">
        <v>0.012985580422530812</v>
      </c>
      <c r="I85" s="41">
        <v>0.6424381277435111</v>
      </c>
      <c r="J85" s="42">
        <v>0.35901879378820795</v>
      </c>
      <c r="K85" s="42">
        <v>0.11980748161911878</v>
      </c>
      <c r="L85" s="42">
        <v>0.16208953077486524</v>
      </c>
      <c r="M85" s="96">
        <v>0.0015223215613190987</v>
      </c>
      <c r="N85" s="46">
        <v>0.24560038779620186</v>
      </c>
      <c r="O85" s="41">
        <v>0.7526038343020934</v>
      </c>
      <c r="P85" s="41">
        <v>0.2473961656979067</v>
      </c>
      <c r="Q85" s="120">
        <v>0.7526038343020934</v>
      </c>
    </row>
    <row r="86" spans="1:17" ht="12.75">
      <c r="A86" s="40">
        <f t="shared" si="1"/>
        <v>1970</v>
      </c>
      <c r="B86" s="41">
        <v>0.20680332638178228</v>
      </c>
      <c r="C86" s="42">
        <v>0.11258570422419852</v>
      </c>
      <c r="D86" s="42">
        <v>0.0447064961152474</v>
      </c>
      <c r="E86" s="42">
        <v>0.04832221114336973</v>
      </c>
      <c r="F86" s="42">
        <v>0.006548374483735177</v>
      </c>
      <c r="G86" s="42">
        <v>-0.005359459584768523</v>
      </c>
      <c r="H86" s="119">
        <v>0.013328777293875348</v>
      </c>
      <c r="I86" s="41">
        <v>0.6480758946496841</v>
      </c>
      <c r="J86" s="42">
        <v>0.36759813521636886</v>
      </c>
      <c r="K86" s="42">
        <v>0.12117299942904391</v>
      </c>
      <c r="L86" s="42">
        <v>0.157774513453871</v>
      </c>
      <c r="M86" s="96">
        <v>0.0015302465504002313</v>
      </c>
      <c r="N86" s="46">
        <v>0.24040226397822295</v>
      </c>
      <c r="O86" s="41">
        <v>0.7533675353745228</v>
      </c>
      <c r="P86" s="41">
        <v>0.24663246462547733</v>
      </c>
      <c r="Q86" s="120">
        <v>0.7533675353745228</v>
      </c>
    </row>
    <row r="87" spans="1:17" ht="12.75">
      <c r="A87" s="40">
        <v>1971</v>
      </c>
      <c r="B87" s="41">
        <v>0.2051565252436678</v>
      </c>
      <c r="C87" s="42">
        <v>0.11633652303571089</v>
      </c>
      <c r="D87" s="42">
        <v>0.042992926748485844</v>
      </c>
      <c r="E87" s="42">
        <v>0.046749985006845664</v>
      </c>
      <c r="F87" s="42">
        <v>0.0054277898333335945</v>
      </c>
      <c r="G87" s="42">
        <v>-0.006350699380708176</v>
      </c>
      <c r="H87" s="119">
        <v>0.013000835841625534</v>
      </c>
      <c r="I87" s="41">
        <v>0.6501042784313027</v>
      </c>
      <c r="J87" s="42">
        <v>0.3741020078700279</v>
      </c>
      <c r="K87" s="42">
        <v>0.12395417900886645</v>
      </c>
      <c r="L87" s="42">
        <v>0.15033338458625004</v>
      </c>
      <c r="M87" s="96">
        <v>0.0017147069661583607</v>
      </c>
      <c r="N87" s="46">
        <v>0.23810792278896747</v>
      </c>
      <c r="O87" s="41">
        <v>0.7545213546078805</v>
      </c>
      <c r="P87" s="41">
        <v>0.2454786453921194</v>
      </c>
      <c r="Q87" s="120">
        <v>0.7545213546078805</v>
      </c>
    </row>
    <row r="88" spans="1:17" ht="12.75">
      <c r="A88" s="40">
        <v>1972</v>
      </c>
      <c r="B88" s="41">
        <v>0.1986406874458316</v>
      </c>
      <c r="C88" s="42">
        <v>0.11246271271882954</v>
      </c>
      <c r="D88" s="42">
        <v>0.04281085406370639</v>
      </c>
      <c r="E88" s="42">
        <v>0.04549786341083047</v>
      </c>
      <c r="F88" s="42">
        <v>0.004673433802790993</v>
      </c>
      <c r="G88" s="42">
        <v>-0.00680417655032582</v>
      </c>
      <c r="H88" s="119">
        <v>0.013946544928650618</v>
      </c>
      <c r="I88" s="41">
        <v>0.6550408689707004</v>
      </c>
      <c r="J88" s="42">
        <v>0.3768441090117952</v>
      </c>
      <c r="K88" s="42">
        <v>0.12431753564360391</v>
      </c>
      <c r="L88" s="42">
        <v>0.15245587968219168</v>
      </c>
      <c r="M88" s="96">
        <v>0.0014233446331095546</v>
      </c>
      <c r="N88" s="46">
        <v>0.23084715973260933</v>
      </c>
      <c r="O88" s="41">
        <v>0.7612454731959278</v>
      </c>
      <c r="P88" s="41">
        <v>0.2387545268040723</v>
      </c>
      <c r="Q88" s="120">
        <v>0.7612454731959278</v>
      </c>
    </row>
    <row r="89" spans="1:17" ht="12.75">
      <c r="A89" s="40">
        <v>1973</v>
      </c>
      <c r="B89" s="41">
        <v>0.20646875096134426</v>
      </c>
      <c r="C89" s="42">
        <v>0.12130715896127145</v>
      </c>
      <c r="D89" s="42">
        <v>0.042363606888492285</v>
      </c>
      <c r="E89" s="42">
        <v>0.04554580025253917</v>
      </c>
      <c r="F89" s="42">
        <v>0.004946693627355375</v>
      </c>
      <c r="G89" s="42">
        <v>-0.0076945087683140435</v>
      </c>
      <c r="H89" s="119">
        <v>0.01797317721451397</v>
      </c>
      <c r="I89" s="41">
        <v>0.6478601396510335</v>
      </c>
      <c r="J89" s="42">
        <v>0.3809327460874326</v>
      </c>
      <c r="K89" s="42">
        <v>0.12238333615203113</v>
      </c>
      <c r="L89" s="42">
        <v>0.1430244258583993</v>
      </c>
      <c r="M89" s="96">
        <v>0.001519631553170411</v>
      </c>
      <c r="N89" s="46">
        <v>0.239516411166656</v>
      </c>
      <c r="O89" s="41">
        <v>0.7515574868576415</v>
      </c>
      <c r="P89" s="41">
        <v>0.24844251314235882</v>
      </c>
      <c r="Q89" s="120">
        <v>0.7515574868576415</v>
      </c>
    </row>
    <row r="90" spans="1:17" ht="12.75">
      <c r="A90" s="40">
        <v>1974</v>
      </c>
      <c r="B90" s="41">
        <v>0.20195036603017655</v>
      </c>
      <c r="C90" s="42">
        <v>0.11876759388270992</v>
      </c>
      <c r="D90" s="42">
        <v>0.04435377567160242</v>
      </c>
      <c r="E90" s="42">
        <v>0.040906072558932395</v>
      </c>
      <c r="F90" s="42">
        <v>0.006779045453068606</v>
      </c>
      <c r="G90" s="42">
        <v>-0.008856121536136793</v>
      </c>
      <c r="H90" s="119">
        <v>0.02581467133936708</v>
      </c>
      <c r="I90" s="41">
        <v>0.6603550179628319</v>
      </c>
      <c r="J90" s="42">
        <v>0.3952215776768608</v>
      </c>
      <c r="K90" s="42">
        <v>0.12712342686856462</v>
      </c>
      <c r="L90" s="42">
        <v>0.13612267458471242</v>
      </c>
      <c r="M90" s="96">
        <v>0.0018873388326941124</v>
      </c>
      <c r="N90" s="46">
        <v>0.2318173665255233</v>
      </c>
      <c r="O90" s="41">
        <v>0.7580167555288511</v>
      </c>
      <c r="P90" s="41">
        <v>0.24198324447114894</v>
      </c>
      <c r="Q90" s="120">
        <v>0.7580167555288511</v>
      </c>
    </row>
    <row r="91" spans="1:17" ht="12.75">
      <c r="A91" s="40">
        <v>1975</v>
      </c>
      <c r="B91" s="41">
        <v>0.16329250869817963</v>
      </c>
      <c r="C91" s="42">
        <v>0.09146387857865272</v>
      </c>
      <c r="D91" s="42">
        <v>0.04155576376304564</v>
      </c>
      <c r="E91" s="42">
        <v>0.030922635374818208</v>
      </c>
      <c r="F91" s="42">
        <v>0.004297713717400373</v>
      </c>
      <c r="G91" s="42">
        <v>-0.004947482735737324</v>
      </c>
      <c r="H91" s="119">
        <v>0.01928030631603526</v>
      </c>
      <c r="I91" s="41">
        <v>0.6965215279952133</v>
      </c>
      <c r="J91" s="42">
        <v>0.41533364224934033</v>
      </c>
      <c r="K91" s="42">
        <v>0.13878432891410208</v>
      </c>
      <c r="L91" s="42">
        <v>0.1404183922413399</v>
      </c>
      <c r="M91" s="96">
        <v>0.0019851645904309843</v>
      </c>
      <c r="N91" s="46">
        <v>0.1888295270191679</v>
      </c>
      <c r="O91" s="41">
        <v>0.8054492624221067</v>
      </c>
      <c r="P91" s="41">
        <v>0.19455073757789326</v>
      </c>
      <c r="Q91" s="120">
        <v>0.8054492624221067</v>
      </c>
    </row>
    <row r="92" spans="1:17" ht="12.75">
      <c r="A92" s="40">
        <v>1976</v>
      </c>
      <c r="B92" s="41">
        <v>0.1575049530787536</v>
      </c>
      <c r="C92" s="42">
        <v>0.08705966123176373</v>
      </c>
      <c r="D92" s="42">
        <v>0.040569410348498494</v>
      </c>
      <c r="E92" s="42">
        <v>0.027943604214107964</v>
      </c>
      <c r="F92" s="42">
        <v>0.0048396731538945924</v>
      </c>
      <c r="G92" s="42">
        <v>-0.002907395869511202</v>
      </c>
      <c r="H92" s="119">
        <v>0.020743379172781205</v>
      </c>
      <c r="I92" s="41">
        <v>0.6973304090155694</v>
      </c>
      <c r="J92" s="42">
        <v>0.4185715312288897</v>
      </c>
      <c r="K92" s="42">
        <v>0.14240339834878132</v>
      </c>
      <c r="L92" s="42">
        <v>0.13434921568114022</v>
      </c>
      <c r="M92" s="96">
        <v>0.0020062637567582315</v>
      </c>
      <c r="N92" s="46">
        <v>0.18362726075665056</v>
      </c>
      <c r="O92" s="41">
        <v>0.81298314971605</v>
      </c>
      <c r="P92" s="41">
        <v>0.18701685028395007</v>
      </c>
      <c r="Q92" s="120">
        <v>0.81298314971605</v>
      </c>
    </row>
    <row r="93" spans="1:17" ht="12.75">
      <c r="A93" s="40">
        <v>1977</v>
      </c>
      <c r="B93" s="41">
        <v>0.16166348540720474</v>
      </c>
      <c r="C93" s="42">
        <v>0.08894057888336715</v>
      </c>
      <c r="D93" s="42">
        <v>0.04221608200294466</v>
      </c>
      <c r="E93" s="42">
        <v>0.027906815264682486</v>
      </c>
      <c r="F93" s="42">
        <v>0.004412854015812255</v>
      </c>
      <c r="G93" s="42">
        <v>-0.0018128447596017856</v>
      </c>
      <c r="H93" s="119">
        <v>0.02346218338988586</v>
      </c>
      <c r="I93" s="41">
        <v>0.7031788419076319</v>
      </c>
      <c r="J93" s="42">
        <v>0.4217721221121944</v>
      </c>
      <c r="K93" s="42">
        <v>0.14671758494739906</v>
      </c>
      <c r="L93" s="42">
        <v>0.1323391059891031</v>
      </c>
      <c r="M93" s="96">
        <v>0.002350028858935291</v>
      </c>
      <c r="N93" s="46">
        <v>0.18653726489653855</v>
      </c>
      <c r="O93" s="41">
        <v>0.8113709634069254</v>
      </c>
      <c r="P93" s="41">
        <v>0.18862903659307448</v>
      </c>
      <c r="Q93" s="120">
        <v>0.8113709634069254</v>
      </c>
    </row>
    <row r="94" spans="1:17" ht="12.75">
      <c r="A94" s="40">
        <v>1978</v>
      </c>
      <c r="B94" s="41">
        <v>0.1471379232479639</v>
      </c>
      <c r="C94" s="42">
        <v>0.07746391960325764</v>
      </c>
      <c r="D94" s="42">
        <v>0.0431013408952291</v>
      </c>
      <c r="E94" s="42">
        <v>0.025382416188637336</v>
      </c>
      <c r="F94" s="42">
        <v>0.0008957532376441612</v>
      </c>
      <c r="G94" s="42">
        <v>0.00029449332319567953</v>
      </c>
      <c r="H94" s="119">
        <v>0.02176125303230295</v>
      </c>
      <c r="I94" s="41">
        <v>0.7102383352706853</v>
      </c>
      <c r="J94" s="42">
        <v>0.4200133052643368</v>
      </c>
      <c r="K94" s="42">
        <v>0.15042368004990042</v>
      </c>
      <c r="L94" s="42">
        <v>0.13762474934893748</v>
      </c>
      <c r="M94" s="96">
        <v>0.0021766006075104915</v>
      </c>
      <c r="N94" s="46">
        <v>0.1716731462772514</v>
      </c>
      <c r="O94" s="41">
        <v>0.8286704537562046</v>
      </c>
      <c r="P94" s="41">
        <v>0.1713295462437954</v>
      </c>
      <c r="Q94" s="120">
        <v>0.8286704537562046</v>
      </c>
    </row>
    <row r="95" spans="1:17" ht="12.75" customHeight="1">
      <c r="A95" s="40">
        <v>1979</v>
      </c>
      <c r="B95" s="41">
        <v>0.14817450985948222</v>
      </c>
      <c r="C95" s="42">
        <v>0.07473521641193617</v>
      </c>
      <c r="D95" s="42">
        <v>0.04396596018432246</v>
      </c>
      <c r="E95" s="42">
        <v>0.023767971376841873</v>
      </c>
      <c r="F95" s="42">
        <v>0.0028121812647488916</v>
      </c>
      <c r="G95" s="42">
        <v>0.0028931806216328294</v>
      </c>
      <c r="H95" s="119">
        <v>0.02366402345517692</v>
      </c>
      <c r="I95" s="41">
        <v>0.7046174187129509</v>
      </c>
      <c r="J95" s="42">
        <v>0.4192582632967548</v>
      </c>
      <c r="K95" s="42">
        <v>0.14956372901866294</v>
      </c>
      <c r="L95" s="42">
        <v>0.1333363155947211</v>
      </c>
      <c r="M95" s="96">
        <v>0.0024591108028120443</v>
      </c>
      <c r="N95" s="46">
        <v>0.17434372060995182</v>
      </c>
      <c r="O95" s="41">
        <v>0.8290604268000878</v>
      </c>
      <c r="P95" s="41">
        <v>0.170939573199912</v>
      </c>
      <c r="Q95" s="120">
        <v>0.8290604268000878</v>
      </c>
    </row>
    <row r="96" spans="1:17" ht="12.75">
      <c r="A96" s="40">
        <v>1980</v>
      </c>
      <c r="B96" s="41">
        <v>0.13967668231537064</v>
      </c>
      <c r="C96" s="42">
        <v>0.06724661326140323</v>
      </c>
      <c r="D96" s="42">
        <v>0.04289623073993178</v>
      </c>
      <c r="E96" s="42">
        <v>0.020946345951414046</v>
      </c>
      <c r="F96" s="42">
        <v>0.0054263589465220075</v>
      </c>
      <c r="G96" s="42">
        <v>0.00316113341609958</v>
      </c>
      <c r="H96" s="119">
        <v>0.028303041038729083</v>
      </c>
      <c r="I96" s="41">
        <v>0.7175589655585936</v>
      </c>
      <c r="J96" s="42">
        <v>0.4285677105705372</v>
      </c>
      <c r="K96" s="42">
        <v>0.1535068839673466</v>
      </c>
      <c r="L96" s="42">
        <v>0.13349263396091862</v>
      </c>
      <c r="M96" s="96">
        <v>0.001991737059791139</v>
      </c>
      <c r="N96" s="46">
        <v>0.16354156452500204</v>
      </c>
      <c r="O96" s="41">
        <v>0.8401596739062913</v>
      </c>
      <c r="P96" s="41">
        <v>0.15984032609370877</v>
      </c>
      <c r="Q96" s="120">
        <v>0.8401596739062913</v>
      </c>
    </row>
    <row r="97" spans="1:17" ht="12.75">
      <c r="A97" s="40">
        <v>1981</v>
      </c>
      <c r="B97" s="41">
        <v>0.13953805303819636</v>
      </c>
      <c r="C97" s="42">
        <v>0.06148939318978312</v>
      </c>
      <c r="D97" s="42">
        <v>0.04620883196014871</v>
      </c>
      <c r="E97" s="42">
        <v>0.01818036436291775</v>
      </c>
      <c r="F97" s="42">
        <v>0.008011512823937215</v>
      </c>
      <c r="G97" s="42">
        <v>0.005647950701409561</v>
      </c>
      <c r="H97" s="119">
        <v>0.0314036546370328</v>
      </c>
      <c r="I97" s="41">
        <v>0.721852689360563</v>
      </c>
      <c r="J97" s="42">
        <v>0.433183741622202</v>
      </c>
      <c r="K97" s="42">
        <v>0.15792684782789443</v>
      </c>
      <c r="L97" s="42">
        <v>0.12807799606147696</v>
      </c>
      <c r="M97" s="96">
        <v>0.0026641038489896053</v>
      </c>
      <c r="N97" s="46">
        <v>0.16306074020375358</v>
      </c>
      <c r="O97" s="41">
        <v>0.8435393162106358</v>
      </c>
      <c r="P97" s="41">
        <v>0.1564606837893642</v>
      </c>
      <c r="Q97" s="120">
        <v>0.8435393162106358</v>
      </c>
    </row>
    <row r="98" spans="1:17" ht="12.75">
      <c r="A98" s="40">
        <v>1982</v>
      </c>
      <c r="B98" s="41">
        <v>0.129168881219879</v>
      </c>
      <c r="C98" s="42">
        <v>0.057638895558175765</v>
      </c>
      <c r="D98" s="42">
        <v>0.04574855322128866</v>
      </c>
      <c r="E98" s="42">
        <v>0.017280548744779745</v>
      </c>
      <c r="F98" s="42">
        <v>0.003307697859754617</v>
      </c>
      <c r="G98" s="42">
        <v>0.005193185835880232</v>
      </c>
      <c r="H98" s="119">
        <v>0.0333703788153835</v>
      </c>
      <c r="I98" s="41">
        <v>0.7287924832960804</v>
      </c>
      <c r="J98" s="42">
        <v>0.4329465652996669</v>
      </c>
      <c r="K98" s="42">
        <v>0.16278937925666204</v>
      </c>
      <c r="L98" s="42">
        <v>0.12980044383387987</v>
      </c>
      <c r="M98" s="96">
        <v>0.003256094905871638</v>
      </c>
      <c r="N98" s="46">
        <v>0.15147009990429935</v>
      </c>
      <c r="O98" s="41">
        <v>0.8546196979630628</v>
      </c>
      <c r="P98" s="41">
        <v>0.14538030203693722</v>
      </c>
      <c r="Q98" s="120">
        <v>0.8546196979630628</v>
      </c>
    </row>
    <row r="99" spans="1:17" ht="12.75">
      <c r="A99" s="40">
        <v>1983</v>
      </c>
      <c r="B99" s="41">
        <v>0.13520314634018435</v>
      </c>
      <c r="C99" s="42">
        <v>0.0631198534052607</v>
      </c>
      <c r="D99" s="42">
        <v>0.04797571011375229</v>
      </c>
      <c r="E99" s="42">
        <v>0.018507549503530143</v>
      </c>
      <c r="F99" s="42">
        <v>-0.0040524814815628765</v>
      </c>
      <c r="G99" s="42">
        <v>0.009652514799204107</v>
      </c>
      <c r="H99" s="119">
        <v>0.03341494978558073</v>
      </c>
      <c r="I99" s="41">
        <v>0.7264272449399894</v>
      </c>
      <c r="J99" s="42">
        <v>0.43210203008840953</v>
      </c>
      <c r="K99" s="42">
        <v>0.16473768644215908</v>
      </c>
      <c r="L99" s="42">
        <v>0.1266978498998002</v>
      </c>
      <c r="M99" s="96">
        <v>0.0028896785096206305</v>
      </c>
      <c r="N99" s="46">
        <v>0.15869325961682332</v>
      </c>
      <c r="O99" s="41">
        <v>0.852636277294479</v>
      </c>
      <c r="P99" s="41">
        <v>0.14736372270552098</v>
      </c>
      <c r="Q99" s="120">
        <v>0.852636277294479</v>
      </c>
    </row>
    <row r="100" spans="1:17" ht="12.75">
      <c r="A100" s="40">
        <v>1984</v>
      </c>
      <c r="B100" s="41">
        <v>0.15352242698748594</v>
      </c>
      <c r="C100" s="42">
        <v>0.07643584816481885</v>
      </c>
      <c r="D100" s="42">
        <v>0.05016528849022983</v>
      </c>
      <c r="E100" s="42">
        <v>0.021214289111469546</v>
      </c>
      <c r="F100" s="42">
        <v>-0.00653406127705414</v>
      </c>
      <c r="G100" s="42">
        <v>0.012241062498021805</v>
      </c>
      <c r="H100" s="119">
        <v>0.03351565417950173</v>
      </c>
      <c r="I100" s="41">
        <v>0.7108173573965997</v>
      </c>
      <c r="J100" s="42">
        <v>0.4249192931276886</v>
      </c>
      <c r="K100" s="42">
        <v>0.16535149422343742</v>
      </c>
      <c r="L100" s="42">
        <v>0.11793367837057771</v>
      </c>
      <c r="M100" s="96">
        <v>0.002612891674896012</v>
      </c>
      <c r="N100" s="46">
        <v>0.18016976559673073</v>
      </c>
      <c r="O100" s="41">
        <v>0.8341960140759898</v>
      </c>
      <c r="P100" s="41">
        <v>0.16580398592401036</v>
      </c>
      <c r="Q100" s="120">
        <v>0.8341960140759898</v>
      </c>
    </row>
    <row r="101" spans="1:17" ht="12.75">
      <c r="A101" s="40">
        <v>1985</v>
      </c>
      <c r="B101" s="41">
        <v>0.16667358999800094</v>
      </c>
      <c r="C101" s="42">
        <v>0.08493059841210003</v>
      </c>
      <c r="D101" s="42">
        <v>0.05090084482063178</v>
      </c>
      <c r="E101" s="42">
        <v>0.022899414212087573</v>
      </c>
      <c r="F101" s="42">
        <v>-0.004269743262181568</v>
      </c>
      <c r="G101" s="42">
        <v>0.012212475815363139</v>
      </c>
      <c r="H101" s="119">
        <v>0.033681996015195684</v>
      </c>
      <c r="I101" s="41">
        <v>0.6972256670703966</v>
      </c>
      <c r="J101" s="42">
        <v>0.41739153617907154</v>
      </c>
      <c r="K101" s="42">
        <v>0.16398790815875114</v>
      </c>
      <c r="L101" s="42">
        <v>0.11253920088030804</v>
      </c>
      <c r="M101" s="96">
        <v>0.0033070218522659573</v>
      </c>
      <c r="N101" s="46">
        <v>0.19569822341587167</v>
      </c>
      <c r="O101" s="41">
        <v>0.8186409398589132</v>
      </c>
      <c r="P101" s="41">
        <v>0.18135906014108694</v>
      </c>
      <c r="Q101" s="120">
        <v>0.8186409398589132</v>
      </c>
    </row>
    <row r="102" spans="1:17" ht="12.75">
      <c r="A102" s="40">
        <v>1986</v>
      </c>
      <c r="B102" s="41">
        <v>0.19946438393356872</v>
      </c>
      <c r="C102" s="42">
        <v>0.11092431685757506</v>
      </c>
      <c r="D102" s="42">
        <v>0.04945101189695324</v>
      </c>
      <c r="E102" s="42">
        <v>0.02788009463940214</v>
      </c>
      <c r="F102" s="42">
        <v>-0.0006066083792546126</v>
      </c>
      <c r="G102" s="42">
        <v>0.011815568918892879</v>
      </c>
      <c r="H102" s="119">
        <v>0.03024151481096914</v>
      </c>
      <c r="I102" s="41">
        <v>0.669213712918268</v>
      </c>
      <c r="J102" s="42">
        <v>0.4033064342230304</v>
      </c>
      <c r="K102" s="42">
        <v>0.1607127842836529</v>
      </c>
      <c r="L102" s="42">
        <v>0.10136840932052159</v>
      </c>
      <c r="M102" s="96">
        <v>0.0038260850910631916</v>
      </c>
      <c r="N102" s="46">
        <v>0.2327845802928826</v>
      </c>
      <c r="O102" s="41">
        <v>0.7810047599264829</v>
      </c>
      <c r="P102" s="41">
        <v>0.21899524007351717</v>
      </c>
      <c r="Q102" s="120">
        <v>0.7810047599264829</v>
      </c>
    </row>
    <row r="103" spans="1:17" ht="12.75">
      <c r="A103" s="40">
        <v>1987</v>
      </c>
      <c r="B103" s="41">
        <v>0.20867143491573717</v>
      </c>
      <c r="C103" s="42">
        <v>0.11435213721660975</v>
      </c>
      <c r="D103" s="42">
        <v>0.053835811088830156</v>
      </c>
      <c r="E103" s="42">
        <v>0.027164801117162584</v>
      </c>
      <c r="F103" s="42">
        <v>0.0001945048584920934</v>
      </c>
      <c r="G103" s="42">
        <v>0.013124180634642525</v>
      </c>
      <c r="H103" s="119">
        <v>0.03018382090075621</v>
      </c>
      <c r="I103" s="41">
        <v>0.6590955074416156</v>
      </c>
      <c r="J103" s="42">
        <v>0.40269933187843815</v>
      </c>
      <c r="K103" s="42">
        <v>0.15692843833885436</v>
      </c>
      <c r="L103" s="42">
        <v>0.09566281423993436</v>
      </c>
      <c r="M103" s="96">
        <v>0.003804922984388671</v>
      </c>
      <c r="N103" s="46">
        <v>0.24416217425760028</v>
      </c>
      <c r="O103" s="41">
        <v>0.7711941608363609</v>
      </c>
      <c r="P103" s="41">
        <v>0.22880583916363892</v>
      </c>
      <c r="Q103" s="120">
        <v>0.7711941608363609</v>
      </c>
    </row>
    <row r="104" spans="1:17" ht="12.75">
      <c r="A104" s="40">
        <v>1988</v>
      </c>
      <c r="B104" s="41">
        <v>0.22439726804779986</v>
      </c>
      <c r="C104" s="42">
        <v>0.12650426466893508</v>
      </c>
      <c r="D104" s="42">
        <v>0.0552090816210965</v>
      </c>
      <c r="E104" s="42">
        <v>0.02860644563736627</v>
      </c>
      <c r="F104" s="42">
        <v>0.0001666434072438297</v>
      </c>
      <c r="G104" s="42">
        <v>0.013910832713158164</v>
      </c>
      <c r="H104" s="119">
        <v>0.031203688457105215</v>
      </c>
      <c r="I104" s="41">
        <v>0.6412988932856343</v>
      </c>
      <c r="J104" s="42">
        <v>0.3957284765300551</v>
      </c>
      <c r="K104" s="42">
        <v>0.15084277029514573</v>
      </c>
      <c r="L104" s="42">
        <v>0.08948619384999024</v>
      </c>
      <c r="M104" s="96">
        <v>0.005241452610443258</v>
      </c>
      <c r="N104" s="46">
        <v>0.2634434528372062</v>
      </c>
      <c r="O104" s="41">
        <v>0.7528879304887909</v>
      </c>
      <c r="P104" s="41">
        <v>0.24711206951120906</v>
      </c>
      <c r="Q104" s="120">
        <v>0.7528879304887909</v>
      </c>
    </row>
    <row r="105" spans="1:17" ht="12.75">
      <c r="A105" s="40">
        <v>1989</v>
      </c>
      <c r="B105" s="41">
        <v>0.2320867014695298</v>
      </c>
      <c r="C105" s="42">
        <v>0.1308544834620341</v>
      </c>
      <c r="D105" s="42">
        <v>0.05573405039428866</v>
      </c>
      <c r="E105" s="42">
        <v>0.030195981831615006</v>
      </c>
      <c r="F105" s="42">
        <v>0.00137397297119577</v>
      </c>
      <c r="G105" s="42">
        <v>0.013928212810396268</v>
      </c>
      <c r="H105" s="119">
        <v>0.032862566274053207</v>
      </c>
      <c r="I105" s="41">
        <v>0.63511015569835</v>
      </c>
      <c r="J105" s="42">
        <v>0.39272877144732765</v>
      </c>
      <c r="K105" s="42">
        <v>0.14689634185873737</v>
      </c>
      <c r="L105" s="42">
        <v>0.09062609498448472</v>
      </c>
      <c r="M105" s="96">
        <v>0.004858947407800284</v>
      </c>
      <c r="N105" s="46">
        <v>0.2719972226851164</v>
      </c>
      <c r="O105" s="41">
        <v>0.7443261391335807</v>
      </c>
      <c r="P105" s="41">
        <v>0.2556738608664194</v>
      </c>
      <c r="Q105" s="120">
        <v>0.7443261391335807</v>
      </c>
    </row>
    <row r="106" spans="1:17" ht="12.75">
      <c r="A106" s="40">
        <v>1990</v>
      </c>
      <c r="B106" s="41">
        <v>0.2250094975615399</v>
      </c>
      <c r="C106" s="42">
        <v>0.1223867166497934</v>
      </c>
      <c r="D106" s="42">
        <v>0.05738534121656814</v>
      </c>
      <c r="E106" s="42">
        <v>0.02790141765480051</v>
      </c>
      <c r="F106" s="42">
        <v>0.00176458607459368</v>
      </c>
      <c r="G106" s="42">
        <v>0.015571435965784173</v>
      </c>
      <c r="H106" s="119">
        <v>0.034431007212704014</v>
      </c>
      <c r="I106" s="41">
        <v>0.643839880149981</v>
      </c>
      <c r="J106" s="42">
        <v>0.4005766647408371</v>
      </c>
      <c r="K106" s="42">
        <v>0.14755347414329834</v>
      </c>
      <c r="L106" s="42">
        <v>0.09132246645428707</v>
      </c>
      <c r="M106" s="96">
        <v>0.004387274811558406</v>
      </c>
      <c r="N106" s="46">
        <v>0.26370012226167355</v>
      </c>
      <c r="O106" s="41">
        <v>0.7545488388375978</v>
      </c>
      <c r="P106" s="41">
        <v>0.24545116116240231</v>
      </c>
      <c r="Q106" s="120">
        <v>0.7545488388375978</v>
      </c>
    </row>
    <row r="107" spans="1:17" ht="12.75">
      <c r="A107" s="40">
        <v>1991</v>
      </c>
      <c r="B107" s="41">
        <v>0.21839036157321</v>
      </c>
      <c r="C107" s="42">
        <v>0.1154360429867221</v>
      </c>
      <c r="D107" s="42">
        <v>0.05977070170227111</v>
      </c>
      <c r="E107" s="42">
        <v>0.025686704023548876</v>
      </c>
      <c r="F107" s="42">
        <v>0.002146629233094857</v>
      </c>
      <c r="G107" s="42">
        <v>0.015350283627573083</v>
      </c>
      <c r="H107" s="119">
        <v>0.03213281845564015</v>
      </c>
      <c r="I107" s="41">
        <v>0.6504258012581954</v>
      </c>
      <c r="J107" s="42">
        <v>0.40464942656303254</v>
      </c>
      <c r="K107" s="42">
        <v>0.15026494931512022</v>
      </c>
      <c r="L107" s="42">
        <v>0.09004215481137866</v>
      </c>
      <c r="M107" s="96">
        <v>0.005469270568664035</v>
      </c>
      <c r="N107" s="46">
        <v>0.25588645884348477</v>
      </c>
      <c r="O107" s="41">
        <v>0.7620993610956704</v>
      </c>
      <c r="P107" s="41">
        <v>0.2379006389043294</v>
      </c>
      <c r="Q107" s="120">
        <v>0.7620993610956704</v>
      </c>
    </row>
    <row r="108" spans="1:17" ht="12.75">
      <c r="A108" s="40">
        <v>1992</v>
      </c>
      <c r="B108" s="41">
        <v>0.22300360731609517</v>
      </c>
      <c r="C108" s="42">
        <v>0.11457747794058538</v>
      </c>
      <c r="D108" s="42">
        <v>0.06487488862589147</v>
      </c>
      <c r="E108" s="42">
        <v>0.024873236948737616</v>
      </c>
      <c r="F108" s="42">
        <v>0.0005221124331749044</v>
      </c>
      <c r="G108" s="42">
        <v>0.01815589136770584</v>
      </c>
      <c r="H108" s="119">
        <v>0.03161662243542208</v>
      </c>
      <c r="I108" s="41">
        <v>0.6508577818265112</v>
      </c>
      <c r="J108" s="42">
        <v>0.4044231100804027</v>
      </c>
      <c r="K108" s="42">
        <v>0.15383157386660987</v>
      </c>
      <c r="L108" s="42">
        <v>0.08779484437414088</v>
      </c>
      <c r="M108" s="96">
        <v>0.004808253505357845</v>
      </c>
      <c r="N108" s="46">
        <v>0.26060789359887676</v>
      </c>
      <c r="O108" s="41">
        <v>0.7606095596194521</v>
      </c>
      <c r="P108" s="41">
        <v>0.23939044038054777</v>
      </c>
      <c r="Q108" s="120">
        <v>0.7606095596194521</v>
      </c>
    </row>
    <row r="109" spans="1:17" ht="12.75">
      <c r="A109" s="40">
        <v>1993</v>
      </c>
      <c r="B109" s="41">
        <v>0.22014228893272503</v>
      </c>
      <c r="C109" s="42">
        <v>0.10617504876891522</v>
      </c>
      <c r="D109" s="42">
        <v>0.06753356712921864</v>
      </c>
      <c r="E109" s="42">
        <v>0.02246510248502939</v>
      </c>
      <c r="F109" s="42">
        <v>0.002399453479639599</v>
      </c>
      <c r="G109" s="42">
        <v>0.021569117069922206</v>
      </c>
      <c r="H109" s="119">
        <v>0.030162395192690632</v>
      </c>
      <c r="I109" s="41">
        <v>0.6556220648272715</v>
      </c>
      <c r="J109" s="42">
        <v>0.40306611127731395</v>
      </c>
      <c r="K109" s="42">
        <v>0.162094435913934</v>
      </c>
      <c r="L109" s="42">
        <v>0.08528295115545187</v>
      </c>
      <c r="M109" s="96">
        <v>0.0051785664805715425</v>
      </c>
      <c r="N109" s="46">
        <v>0.25771893763509574</v>
      </c>
      <c r="O109" s="41">
        <v>0.767531867032817</v>
      </c>
      <c r="P109" s="41">
        <v>0.2324681329671834</v>
      </c>
      <c r="Q109" s="120">
        <v>0.767531867032817</v>
      </c>
    </row>
    <row r="110" spans="1:17" ht="12.75">
      <c r="A110" s="40">
        <v>1994</v>
      </c>
      <c r="B110" s="41">
        <v>0.2225216360469294</v>
      </c>
      <c r="C110" s="42">
        <v>0.10708663545803229</v>
      </c>
      <c r="D110" s="42">
        <v>0.06928771113044978</v>
      </c>
      <c r="E110" s="42">
        <v>0.02256971146375828</v>
      </c>
      <c r="F110" s="42">
        <v>-0.0004726604314200325</v>
      </c>
      <c r="G110" s="42">
        <v>0.024050238426109084</v>
      </c>
      <c r="H110" s="119">
        <v>0.027617210372231256</v>
      </c>
      <c r="I110" s="41">
        <v>0.647341298244408</v>
      </c>
      <c r="J110" s="42">
        <v>0.3957088091541997</v>
      </c>
      <c r="K110" s="42">
        <v>0.16262101738607637</v>
      </c>
      <c r="L110" s="42">
        <v>0.08340007703181401</v>
      </c>
      <c r="M110" s="96">
        <v>0.005611394672317917</v>
      </c>
      <c r="N110" s="46">
        <v>0.26308618578880494</v>
      </c>
      <c r="O110" s="41">
        <v>0.765348287403285</v>
      </c>
      <c r="P110" s="41">
        <v>0.23465171259671508</v>
      </c>
      <c r="Q110" s="120">
        <v>0.765348287403285</v>
      </c>
    </row>
    <row r="111" spans="1:17" ht="12.75">
      <c r="A111" s="40">
        <v>1995</v>
      </c>
      <c r="B111" s="41">
        <v>0.22233268408016257</v>
      </c>
      <c r="C111" s="42">
        <v>0.10882724089500648</v>
      </c>
      <c r="D111" s="42">
        <v>0.0691121665252132</v>
      </c>
      <c r="E111" s="42">
        <v>0.022715014007835665</v>
      </c>
      <c r="F111" s="42">
        <v>-0.0028284600338642895</v>
      </c>
      <c r="G111" s="42">
        <v>0.024506722685971514</v>
      </c>
      <c r="H111" s="119">
        <v>0.0255328267817853</v>
      </c>
      <c r="I111" s="41">
        <v>0.646479488374329</v>
      </c>
      <c r="J111" s="42">
        <v>0.39402092627820023</v>
      </c>
      <c r="K111" s="42">
        <v>0.16461839990290758</v>
      </c>
      <c r="L111" s="42">
        <v>0.08224219217709103</v>
      </c>
      <c r="M111" s="96">
        <v>0.00559797001613015</v>
      </c>
      <c r="N111" s="46">
        <v>0.26333204901273427</v>
      </c>
      <c r="O111" s="41">
        <v>0.7656938475898406</v>
      </c>
      <c r="P111" s="41">
        <v>0.23430615241015942</v>
      </c>
      <c r="Q111" s="120">
        <v>0.7656938475898406</v>
      </c>
    </row>
    <row r="112" spans="1:17" ht="12.75">
      <c r="A112" s="40">
        <v>1996</v>
      </c>
      <c r="B112" s="41">
        <v>0.2202385411199349</v>
      </c>
      <c r="C112" s="42">
        <v>0.10117601959364522</v>
      </c>
      <c r="D112" s="42">
        <v>0.06960414407441794</v>
      </c>
      <c r="E112" s="42">
        <v>0.02114705603213479</v>
      </c>
      <c r="F112" s="42">
        <v>-0.0005531332645382373</v>
      </c>
      <c r="G112" s="42">
        <v>0.0288644546842752</v>
      </c>
      <c r="H112" s="119">
        <v>0.023543312679417408</v>
      </c>
      <c r="I112" s="41">
        <v>0.6462443015417985</v>
      </c>
      <c r="J112" s="42">
        <v>0.3919328417779225</v>
      </c>
      <c r="K112" s="42">
        <v>0.16676597937021967</v>
      </c>
      <c r="L112" s="42">
        <v>0.08191887563080336</v>
      </c>
      <c r="M112" s="96">
        <v>0.005626604762852949</v>
      </c>
      <c r="N112" s="46">
        <v>0.2629342243210902</v>
      </c>
      <c r="O112" s="41">
        <v>0.7715259249528202</v>
      </c>
      <c r="P112" s="41">
        <v>0.22847407504718006</v>
      </c>
      <c r="Q112" s="120">
        <v>0.7715259249528202</v>
      </c>
    </row>
    <row r="113" spans="1:17" ht="12.75">
      <c r="A113" s="40">
        <v>1997</v>
      </c>
      <c r="B113" s="41">
        <v>0.22953449314441451</v>
      </c>
      <c r="C113" s="42">
        <v>0.10691978889209235</v>
      </c>
      <c r="D113" s="42">
        <v>0.07081423022284689</v>
      </c>
      <c r="E113" s="42">
        <v>0.021105037528954426</v>
      </c>
      <c r="F113" s="42">
        <v>0.0012636945980771161</v>
      </c>
      <c r="G113" s="42">
        <v>0.029431741902443728</v>
      </c>
      <c r="H113" s="119">
        <v>0.022404456807039203</v>
      </c>
      <c r="I113" s="41">
        <v>0.6364734055094579</v>
      </c>
      <c r="J113" s="42">
        <v>0.3891768549699326</v>
      </c>
      <c r="K113" s="42">
        <v>0.16493491834393995</v>
      </c>
      <c r="L113" s="42">
        <v>0.07682013044218</v>
      </c>
      <c r="M113" s="96">
        <v>0.00554150175340528</v>
      </c>
      <c r="N113" s="46">
        <v>0.27437369723246363</v>
      </c>
      <c r="O113" s="41">
        <v>0.7608074893994055</v>
      </c>
      <c r="P113" s="41">
        <v>0.23919251060059463</v>
      </c>
      <c r="Q113" s="120">
        <v>0.7608074893994055</v>
      </c>
    </row>
    <row r="114" spans="1:17" ht="12.75">
      <c r="A114" s="40">
        <v>1998</v>
      </c>
      <c r="B114" s="41">
        <v>0.23687434686298126</v>
      </c>
      <c r="C114" s="42">
        <v>0.11468008089705306</v>
      </c>
      <c r="D114" s="42">
        <v>0.06967254000071513</v>
      </c>
      <c r="E114" s="42">
        <v>0.02227607101577287</v>
      </c>
      <c r="F114" s="42">
        <v>0.0027111896865900558</v>
      </c>
      <c r="G114" s="42">
        <v>0.027534465262850135</v>
      </c>
      <c r="H114" s="119">
        <v>0.019835121776963383</v>
      </c>
      <c r="I114" s="41">
        <v>0.629272221399817</v>
      </c>
      <c r="J114" s="42">
        <v>0.38691757531061133</v>
      </c>
      <c r="K114" s="42">
        <v>0.16282584305667905</v>
      </c>
      <c r="L114" s="42">
        <v>0.07515693499211082</v>
      </c>
      <c r="M114" s="96">
        <v>0.004371868040415756</v>
      </c>
      <c r="N114" s="46">
        <v>0.28245996690915387</v>
      </c>
      <c r="O114" s="41">
        <v>0.750373407620443</v>
      </c>
      <c r="P114" s="41">
        <v>0.24962659237955703</v>
      </c>
      <c r="Q114" s="120">
        <v>0.750373407620443</v>
      </c>
    </row>
    <row r="115" spans="1:17" ht="12.75">
      <c r="A115" s="65">
        <f aca="true" t="shared" si="2" ref="A115:A123">A114+1</f>
        <v>1999</v>
      </c>
      <c r="B115" s="41">
        <v>0.23195709174815565</v>
      </c>
      <c r="C115" s="42">
        <v>0.10698383793516325</v>
      </c>
      <c r="D115" s="42">
        <v>0.06838042522432743</v>
      </c>
      <c r="E115" s="42">
        <v>0.02090368506090766</v>
      </c>
      <c r="F115" s="42">
        <v>0.010358932079334348</v>
      </c>
      <c r="G115" s="42">
        <v>0.025330211448422926</v>
      </c>
      <c r="H115" s="119">
        <v>0.015566262335037695</v>
      </c>
      <c r="I115" s="41">
        <v>0.6341028999089703</v>
      </c>
      <c r="J115" s="42">
        <v>0.38986463727756776</v>
      </c>
      <c r="K115" s="42">
        <v>0.1628999436978929</v>
      </c>
      <c r="L115" s="42">
        <v>0.07617606314492366</v>
      </c>
      <c r="M115" s="96">
        <v>0.005162255788585998</v>
      </c>
      <c r="N115" s="46">
        <v>0.27589969715426826</v>
      </c>
      <c r="O115" s="41">
        <v>0.7542291409631766</v>
      </c>
      <c r="P115" s="41">
        <v>0.2457708590368235</v>
      </c>
      <c r="Q115" s="120">
        <v>0.7542291409631766</v>
      </c>
    </row>
    <row r="116" spans="1:17" ht="12.75">
      <c r="A116" s="65">
        <f t="shared" si="2"/>
        <v>2000</v>
      </c>
      <c r="B116" s="41">
        <v>0.23406222969686963</v>
      </c>
      <c r="C116" s="42">
        <v>0.10894385816273436</v>
      </c>
      <c r="D116" s="42">
        <v>0.07052621806559023</v>
      </c>
      <c r="E116" s="42">
        <v>0.0207844117414364</v>
      </c>
      <c r="F116" s="42">
        <v>0.009467884010619376</v>
      </c>
      <c r="G116" s="42">
        <v>0.0243398577164893</v>
      </c>
      <c r="H116" s="119">
        <v>0.017432421573606638</v>
      </c>
      <c r="I116" s="41">
        <v>0.6355398242784949</v>
      </c>
      <c r="J116" s="42">
        <v>0.39390563477965096</v>
      </c>
      <c r="K116" s="42">
        <v>0.16126920823493712</v>
      </c>
      <c r="L116" s="42">
        <v>0.07514968754184104</v>
      </c>
      <c r="M116" s="96">
        <v>0.005215293722065804</v>
      </c>
      <c r="N116" s="46">
        <v>0.27691079848693995</v>
      </c>
      <c r="O116" s="41">
        <v>0.7518848318206941</v>
      </c>
      <c r="P116" s="41">
        <v>0.24811516817930596</v>
      </c>
      <c r="Q116" s="120">
        <v>0.7518848318206941</v>
      </c>
    </row>
    <row r="117" spans="1:17" ht="12.75">
      <c r="A117" s="65">
        <f t="shared" si="2"/>
        <v>2001</v>
      </c>
      <c r="B117" s="41">
        <v>0.227633626781295</v>
      </c>
      <c r="C117" s="42">
        <v>0.10417422703201873</v>
      </c>
      <c r="D117" s="42">
        <v>0.07211023031544925</v>
      </c>
      <c r="E117" s="42">
        <v>0.02047496360226729</v>
      </c>
      <c r="F117" s="42">
        <v>0.007212682853959028</v>
      </c>
      <c r="G117" s="42">
        <v>0.0236615229776007</v>
      </c>
      <c r="H117" s="119">
        <v>0.020552373810114807</v>
      </c>
      <c r="I117" s="41">
        <v>0.6461738473990356</v>
      </c>
      <c r="J117" s="42">
        <v>0.3998338668656441</v>
      </c>
      <c r="K117" s="42">
        <v>0.16209976588959316</v>
      </c>
      <c r="L117" s="42">
        <v>0.07858550146488384</v>
      </c>
      <c r="M117" s="96">
        <v>0.005654713178914522</v>
      </c>
      <c r="N117" s="46">
        <v>0.2677582907490815</v>
      </c>
      <c r="O117" s="41">
        <v>0.7600740160967323</v>
      </c>
      <c r="P117" s="41">
        <v>0.23992598390326758</v>
      </c>
      <c r="Q117" s="120">
        <v>0.7600740160967323</v>
      </c>
    </row>
    <row r="118" spans="1:17" ht="12.75">
      <c r="A118" s="65">
        <f t="shared" si="2"/>
        <v>2002</v>
      </c>
      <c r="B118" s="41">
        <v>0.21499120655279008</v>
      </c>
      <c r="C118" s="42">
        <v>0.10291248364530688</v>
      </c>
      <c r="D118" s="42">
        <v>0.0724807492979764</v>
      </c>
      <c r="E118" s="42">
        <v>0.01986226397281554</v>
      </c>
      <c r="F118" s="42">
        <v>-0.004611450907847078</v>
      </c>
      <c r="G118" s="42">
        <v>0.02434716054453832</v>
      </c>
      <c r="H118" s="119">
        <v>0.017282967404385532</v>
      </c>
      <c r="I118" s="41">
        <v>0.6581798567035798</v>
      </c>
      <c r="J118" s="42">
        <v>0.4074603257862258</v>
      </c>
      <c r="K118" s="42">
        <v>0.1660484327937546</v>
      </c>
      <c r="L118" s="42">
        <v>0.07864045509880671</v>
      </c>
      <c r="M118" s="96">
        <v>0.006030643024792642</v>
      </c>
      <c r="N118" s="46">
        <v>0.253281282331864</v>
      </c>
      <c r="O118" s="41">
        <v>0.7754021235745363</v>
      </c>
      <c r="P118" s="41">
        <v>0.2245978764254637</v>
      </c>
      <c r="Q118" s="120">
        <v>0.7754021235745363</v>
      </c>
    </row>
    <row r="119" spans="1:17" ht="12.75">
      <c r="A119" s="65">
        <f t="shared" si="2"/>
        <v>2003</v>
      </c>
      <c r="B119" s="41">
        <v>0.22230438411510814</v>
      </c>
      <c r="C119" s="42">
        <v>0.1059250615843381</v>
      </c>
      <c r="D119" s="42">
        <v>0.07301441993964411</v>
      </c>
      <c r="E119" s="42">
        <v>0.019719668491847465</v>
      </c>
      <c r="F119" s="42">
        <v>-0.0016059562208598126</v>
      </c>
      <c r="G119" s="42">
        <v>0.02525119032013827</v>
      </c>
      <c r="H119" s="119">
        <v>0.01502020338769373</v>
      </c>
      <c r="I119" s="41">
        <v>0.653750464805384</v>
      </c>
      <c r="J119" s="42">
        <v>0.40672238088382023</v>
      </c>
      <c r="K119" s="42">
        <v>0.16582679883929907</v>
      </c>
      <c r="L119" s="42">
        <v>0.07571796890444046</v>
      </c>
      <c r="M119" s="96">
        <v>0.005483316177824192</v>
      </c>
      <c r="N119" s="46">
        <v>0.26128752723139226</v>
      </c>
      <c r="O119" s="41">
        <v>0.768391694366783</v>
      </c>
      <c r="P119" s="41">
        <v>0.23160830563321685</v>
      </c>
      <c r="Q119" s="120">
        <v>0.768391694366783</v>
      </c>
    </row>
    <row r="120" spans="1:17" ht="12.75">
      <c r="A120" s="65">
        <f t="shared" si="2"/>
        <v>2004</v>
      </c>
      <c r="B120" s="41">
        <v>0.22104545630456088</v>
      </c>
      <c r="C120" s="42">
        <v>0.1036465172876111</v>
      </c>
      <c r="D120" s="42">
        <v>0.07393519933266711</v>
      </c>
      <c r="E120" s="42">
        <v>0.019060939308770293</v>
      </c>
      <c r="F120" s="42">
        <v>-0.0003785407323593019</v>
      </c>
      <c r="G120" s="42">
        <v>0.024781341107871724</v>
      </c>
      <c r="H120" s="119">
        <v>0.014777541935430589</v>
      </c>
      <c r="I120" s="41">
        <v>0.6494530061318099</v>
      </c>
      <c r="J120" s="42">
        <v>0.4059305632410795</v>
      </c>
      <c r="K120" s="42">
        <v>0.1634167224153927</v>
      </c>
      <c r="L120" s="42">
        <v>0.07465198090585541</v>
      </c>
      <c r="M120" s="96">
        <v>0.005453739569482184</v>
      </c>
      <c r="N120" s="46">
        <v>0.2613704402215844</v>
      </c>
      <c r="O120" s="41">
        <v>0.7679317229756605</v>
      </c>
      <c r="P120" s="41">
        <v>0.23206827702433963</v>
      </c>
      <c r="Q120" s="120">
        <v>0.7679317229756605</v>
      </c>
    </row>
    <row r="121" spans="1:17" ht="12.75">
      <c r="A121" s="65">
        <f t="shared" si="2"/>
        <v>2005</v>
      </c>
      <c r="B121" s="41">
        <v>0.21841025688217539</v>
      </c>
      <c r="C121" s="42">
        <v>0.10180063629961177</v>
      </c>
      <c r="D121" s="42">
        <v>0.07623979189166047</v>
      </c>
      <c r="E121" s="42">
        <v>0.018295821191515498</v>
      </c>
      <c r="F121" s="42">
        <v>-0.0011802010324435937</v>
      </c>
      <c r="G121" s="42">
        <v>0.023254208531831244</v>
      </c>
      <c r="H121" s="119">
        <v>0.01464763564844347</v>
      </c>
      <c r="I121" s="41">
        <v>0.6478519906905468</v>
      </c>
      <c r="J121" s="42">
        <v>0.40686136222281377</v>
      </c>
      <c r="K121" s="42">
        <v>0.16264139346030565</v>
      </c>
      <c r="L121" s="42">
        <v>0.07312196665506901</v>
      </c>
      <c r="M121" s="96">
        <v>0.005227268352358377</v>
      </c>
      <c r="N121" s="46">
        <v>0.25908442952770133</v>
      </c>
      <c r="O121" s="41">
        <v>0.7685003709189091</v>
      </c>
      <c r="P121" s="41">
        <v>0.23149962908109104</v>
      </c>
      <c r="Q121" s="120">
        <v>0.7685003709189091</v>
      </c>
    </row>
    <row r="122" spans="1:17" ht="12.75">
      <c r="A122" s="65">
        <f t="shared" si="2"/>
        <v>2006</v>
      </c>
      <c r="B122" s="41">
        <v>0.22139778520400014</v>
      </c>
      <c r="C122" s="42">
        <v>0.10195124511978167</v>
      </c>
      <c r="D122" s="42">
        <v>0.07718619279583713</v>
      </c>
      <c r="E122" s="42">
        <v>0.018076931754231824</v>
      </c>
      <c r="F122" s="42">
        <v>0.003026251449010225</v>
      </c>
      <c r="G122" s="42">
        <v>0.0211571640851393</v>
      </c>
      <c r="H122" s="119">
        <v>0.01761735542224598</v>
      </c>
      <c r="I122" s="41">
        <v>0.6444827273197669</v>
      </c>
      <c r="J122" s="42">
        <v>0.40745540695958044</v>
      </c>
      <c r="K122" s="42">
        <v>0.15972832506765844</v>
      </c>
      <c r="L122" s="42">
        <v>0.07224574428539224</v>
      </c>
      <c r="M122" s="96">
        <v>0.0050532510071357225</v>
      </c>
      <c r="N122" s="46">
        <v>0.2620950227233899</v>
      </c>
      <c r="O122" s="41">
        <v>0.76295124138692</v>
      </c>
      <c r="P122" s="41">
        <v>0.2370487586130799</v>
      </c>
      <c r="Q122" s="120">
        <v>0.76295124138692</v>
      </c>
    </row>
    <row r="123" spans="1:17" ht="12.75">
      <c r="A123" s="65">
        <f t="shared" si="2"/>
        <v>2007</v>
      </c>
      <c r="B123" s="41">
        <v>0.22764579290085743</v>
      </c>
      <c r="C123" s="42">
        <v>0.10407328325814397</v>
      </c>
      <c r="D123" s="42">
        <v>0.07979048605508351</v>
      </c>
      <c r="E123" s="42">
        <v>0.018478657695794962</v>
      </c>
      <c r="F123" s="42">
        <v>0.004525309893535225</v>
      </c>
      <c r="G123" s="42">
        <v>0.020778055998299776</v>
      </c>
      <c r="H123" s="119">
        <v>0.022747208310324694</v>
      </c>
      <c r="I123" s="41">
        <v>0.6399407799997311</v>
      </c>
      <c r="J123" s="42">
        <v>0.4055313536708317</v>
      </c>
      <c r="K123" s="42">
        <v>0.15743143482838243</v>
      </c>
      <c r="L123" s="42">
        <v>0.07200383071232902</v>
      </c>
      <c r="M123" s="96">
        <v>0.004974160788187963</v>
      </c>
      <c r="N123" s="46">
        <v>0.26882794440189234</v>
      </c>
      <c r="O123" s="41">
        <v>0.7557089557161035</v>
      </c>
      <c r="P123" s="41">
        <v>0.2442910442838964</v>
      </c>
      <c r="Q123" s="120">
        <v>0.7557089557161035</v>
      </c>
    </row>
    <row r="124" spans="1:17" ht="13.5" thickBot="1">
      <c r="A124" s="67">
        <v>2008</v>
      </c>
      <c r="B124" s="68">
        <v>0.22039702955816853</v>
      </c>
      <c r="C124" s="69">
        <v>0.10014825287772806</v>
      </c>
      <c r="D124" s="69">
        <v>0.08046922272626622</v>
      </c>
      <c r="E124" s="69">
        <v>0.018066191183408478</v>
      </c>
      <c r="F124" s="69">
        <v>0.00012433348371764693</v>
      </c>
      <c r="G124" s="69">
        <v>0.02158902928704812</v>
      </c>
      <c r="H124" s="121">
        <v>0.027203574173211936</v>
      </c>
      <c r="I124" s="68">
        <v>0.6493458843213558</v>
      </c>
      <c r="J124" s="69">
        <v>0.41135969913665194</v>
      </c>
      <c r="K124" s="69">
        <v>0.1586507093521278</v>
      </c>
      <c r="L124" s="69">
        <v>0.07420701566132741</v>
      </c>
      <c r="M124" s="108">
        <v>0.005128460171248652</v>
      </c>
      <c r="N124" s="73">
        <v>0.25985500221350233</v>
      </c>
      <c r="O124" s="68">
        <v>0.7655991396341426</v>
      </c>
      <c r="P124" s="68">
        <v>0.23440086036585722</v>
      </c>
      <c r="Q124" s="122">
        <v>0.7655991396341426</v>
      </c>
    </row>
    <row r="125" spans="1:17" ht="14.25" thickBot="1" thickTop="1">
      <c r="A125" s="67">
        <v>2009</v>
      </c>
      <c r="B125" s="68"/>
      <c r="C125" s="69"/>
      <c r="D125" s="69"/>
      <c r="E125" s="69"/>
      <c r="F125" s="69"/>
      <c r="G125" s="69"/>
      <c r="H125" s="121"/>
      <c r="I125" s="68"/>
      <c r="J125" s="69"/>
      <c r="K125" s="69"/>
      <c r="L125" s="69"/>
      <c r="M125" s="108"/>
      <c r="N125" s="73">
        <f>-0.003+25.9855002213502%</f>
        <v>0.256855002213502</v>
      </c>
      <c r="O125" s="68"/>
      <c r="P125" s="68">
        <v>0.23440086036585722</v>
      </c>
      <c r="Q125" s="122"/>
    </row>
    <row r="126" spans="1:17" ht="14.25" thickBot="1" thickTop="1">
      <c r="A126" s="67">
        <v>2010</v>
      </c>
      <c r="B126" s="68"/>
      <c r="C126" s="69"/>
      <c r="D126" s="69"/>
      <c r="E126" s="69"/>
      <c r="F126" s="69"/>
      <c r="G126" s="69"/>
      <c r="H126" s="121"/>
      <c r="I126" s="68"/>
      <c r="J126" s="69"/>
      <c r="K126" s="69"/>
      <c r="L126" s="69"/>
      <c r="M126" s="108"/>
      <c r="N126" s="73">
        <f>0.006+25.9855002213502%</f>
        <v>0.265855002213502</v>
      </c>
      <c r="O126" s="68"/>
      <c r="P126" s="68">
        <v>0.23440086036585722</v>
      </c>
      <c r="Q126" s="122"/>
    </row>
    <row r="127" spans="2:17" ht="13.5" thickTop="1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64"/>
      <c r="Q127" s="64"/>
    </row>
    <row r="128" spans="1:17" ht="12.75">
      <c r="A128" s="1" t="s">
        <v>78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64"/>
      <c r="Q128" s="64"/>
    </row>
    <row r="129" spans="2:17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64"/>
      <c r="Q129" s="64"/>
    </row>
    <row r="130" spans="2:17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64"/>
      <c r="Q130" s="64"/>
    </row>
    <row r="131" spans="2:17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64"/>
      <c r="Q131" s="64"/>
    </row>
    <row r="132" spans="2:17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64"/>
      <c r="Q132" s="64"/>
    </row>
    <row r="133" spans="2:17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64"/>
      <c r="Q133" s="64"/>
    </row>
    <row r="134" spans="2:17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64"/>
      <c r="Q134" s="64"/>
    </row>
    <row r="135" spans="2:17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64"/>
      <c r="Q135" s="64"/>
    </row>
    <row r="136" spans="2:17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64"/>
      <c r="Q136" s="64"/>
    </row>
    <row r="137" spans="2:17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64"/>
      <c r="Q137" s="64"/>
    </row>
    <row r="138" spans="2:17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2:17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2:17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2:17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2:17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2:17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2:17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2:17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2:17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2:17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2:17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2:17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2:17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2:17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2:17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2:17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2:17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2:17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2:17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2:17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2:17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2:17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2:17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2:17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2:17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2:17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6:17" ht="12.75">
      <c r="P332" s="75"/>
      <c r="Q332" s="75"/>
    </row>
    <row r="333" spans="16:17" ht="12.75">
      <c r="P333" s="75"/>
      <c r="Q333" s="75"/>
    </row>
    <row r="334" spans="16:17" ht="12.75">
      <c r="P334" s="75"/>
      <c r="Q334" s="75"/>
    </row>
    <row r="335" spans="16:17" ht="12.75">
      <c r="P335" s="75"/>
      <c r="Q335" s="75"/>
    </row>
    <row r="336" spans="16:17" ht="12.75">
      <c r="P336" s="75"/>
      <c r="Q336" s="75"/>
    </row>
    <row r="337" spans="16:17" ht="12.75">
      <c r="P337" s="75"/>
      <c r="Q337" s="75"/>
    </row>
    <row r="338" spans="16:17" ht="12.75">
      <c r="P338" s="75"/>
      <c r="Q338" s="75"/>
    </row>
    <row r="339" spans="16:17" ht="12.75">
      <c r="P339" s="75"/>
      <c r="Q339" s="75"/>
    </row>
    <row r="340" spans="16:17" ht="12.75">
      <c r="P340" s="75"/>
      <c r="Q340" s="75"/>
    </row>
    <row r="341" spans="16:17" ht="12.75">
      <c r="P341" s="75"/>
      <c r="Q341" s="75"/>
    </row>
    <row r="342" spans="16:17" ht="12.75">
      <c r="P342" s="75"/>
      <c r="Q342" s="75"/>
    </row>
    <row r="343" spans="16:17" ht="12.75">
      <c r="P343" s="75"/>
      <c r="Q343" s="75"/>
    </row>
  </sheetData>
  <sheetProtection/>
  <mergeCells count="5">
    <mergeCell ref="N6:Q9"/>
    <mergeCell ref="A3:Q3"/>
    <mergeCell ref="H10:H11"/>
    <mergeCell ref="B6:M9"/>
    <mergeCell ref="A10:A11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" width="5.125" style="17" customWidth="1"/>
    <col min="2" max="2" width="9.625" style="17" customWidth="1"/>
    <col min="3" max="7" width="6.00390625" style="17" customWidth="1"/>
    <col min="8" max="8" width="7.50390625" style="17" customWidth="1"/>
    <col min="9" max="10" width="7.75390625" style="17" customWidth="1"/>
    <col min="11" max="11" width="9.25390625" style="17" customWidth="1"/>
    <col min="12" max="16" width="6.00390625" style="17" customWidth="1"/>
    <col min="17" max="17" width="7.50390625" style="17" customWidth="1"/>
    <col min="18" max="18" width="7.75390625" style="17" customWidth="1"/>
    <col min="19" max="19" width="8.75390625" style="17" customWidth="1"/>
    <col min="20" max="16384" width="10.375" style="17" customWidth="1"/>
  </cols>
  <sheetData>
    <row r="1" spans="2:18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3.5" thickBot="1"/>
    <row r="3" spans="1:18" ht="19.5" customHeight="1" thickTop="1">
      <c r="A3" s="273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302"/>
    </row>
    <row r="4" spans="1:18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3" t="s">
        <v>16</v>
      </c>
      <c r="P5" s="23" t="s">
        <v>46</v>
      </c>
      <c r="Q5" s="23" t="s">
        <v>47</v>
      </c>
      <c r="R5" s="24" t="s">
        <v>79</v>
      </c>
    </row>
    <row r="6" spans="1:18" ht="15" customHeight="1">
      <c r="A6" s="20"/>
      <c r="B6" s="308" t="s">
        <v>27</v>
      </c>
      <c r="C6" s="309"/>
      <c r="D6" s="309"/>
      <c r="E6" s="309"/>
      <c r="F6" s="309"/>
      <c r="G6" s="309"/>
      <c r="H6" s="309"/>
      <c r="I6" s="309"/>
      <c r="J6" s="309"/>
      <c r="K6" s="308" t="s">
        <v>88</v>
      </c>
      <c r="L6" s="309"/>
      <c r="M6" s="309"/>
      <c r="N6" s="309"/>
      <c r="O6" s="309"/>
      <c r="P6" s="309"/>
      <c r="Q6" s="309"/>
      <c r="R6" s="310"/>
    </row>
    <row r="7" spans="1:18" ht="79.5" customHeight="1">
      <c r="A7" s="280"/>
      <c r="B7" s="315" t="s">
        <v>89</v>
      </c>
      <c r="C7" s="311" t="s">
        <v>80</v>
      </c>
      <c r="D7" s="311" t="s">
        <v>81</v>
      </c>
      <c r="E7" s="311" t="s">
        <v>82</v>
      </c>
      <c r="F7" s="313" t="s">
        <v>83</v>
      </c>
      <c r="G7" s="313" t="s">
        <v>84</v>
      </c>
      <c r="H7" s="79" t="s">
        <v>85</v>
      </c>
      <c r="I7" s="25" t="s">
        <v>90</v>
      </c>
      <c r="J7" s="123" t="s">
        <v>86</v>
      </c>
      <c r="K7" s="311" t="s">
        <v>87</v>
      </c>
      <c r="L7" s="311" t="s">
        <v>80</v>
      </c>
      <c r="M7" s="311" t="s">
        <v>81</v>
      </c>
      <c r="N7" s="311" t="s">
        <v>82</v>
      </c>
      <c r="O7" s="313" t="s">
        <v>83</v>
      </c>
      <c r="P7" s="313" t="s">
        <v>84</v>
      </c>
      <c r="Q7" s="79" t="s">
        <v>85</v>
      </c>
      <c r="R7" s="124" t="s">
        <v>90</v>
      </c>
    </row>
    <row r="8" spans="1:18" ht="30" customHeight="1">
      <c r="A8" s="280"/>
      <c r="B8" s="316"/>
      <c r="C8" s="312"/>
      <c r="D8" s="312"/>
      <c r="E8" s="312"/>
      <c r="F8" s="314"/>
      <c r="G8" s="314"/>
      <c r="H8" s="89" t="s">
        <v>91</v>
      </c>
      <c r="I8" s="29" t="s">
        <v>92</v>
      </c>
      <c r="J8" s="125" t="s">
        <v>93</v>
      </c>
      <c r="K8" s="312"/>
      <c r="L8" s="312"/>
      <c r="M8" s="312"/>
      <c r="N8" s="312"/>
      <c r="O8" s="314"/>
      <c r="P8" s="314"/>
      <c r="Q8" s="89" t="s">
        <v>91</v>
      </c>
      <c r="R8" s="115" t="s">
        <v>92</v>
      </c>
    </row>
    <row r="9" spans="1:18" ht="12.75">
      <c r="A9" s="31">
        <v>1896</v>
      </c>
      <c r="B9" s="32">
        <v>0.9438817160821056</v>
      </c>
      <c r="C9" s="33">
        <v>0.24473419612979228</v>
      </c>
      <c r="D9" s="33">
        <v>0.6899244679167708</v>
      </c>
      <c r="E9" s="33">
        <v>0.009223052035542516</v>
      </c>
      <c r="F9" s="117">
        <v>0.23872750249576405</v>
      </c>
      <c r="G9" s="117">
        <v>0.0060066936340282436</v>
      </c>
      <c r="H9" s="33">
        <v>0.10935365217920844</v>
      </c>
      <c r="I9" s="32">
        <v>0.11536034581323668</v>
      </c>
      <c r="J9" s="117">
        <v>0.11536034581323668</v>
      </c>
      <c r="K9" s="33">
        <v>1</v>
      </c>
      <c r="L9" s="33">
        <v>0.2592848149931782</v>
      </c>
      <c r="M9" s="33">
        <v>0.7309437784011024</v>
      </c>
      <c r="N9" s="33">
        <v>0.00977140660571947</v>
      </c>
      <c r="O9" s="117">
        <v>0.2529209946842511</v>
      </c>
      <c r="P9" s="117">
        <v>0.006363820308927076</v>
      </c>
      <c r="Q9" s="33">
        <v>0.11585524999161662</v>
      </c>
      <c r="R9" s="38">
        <v>0.12221907030054369</v>
      </c>
    </row>
    <row r="10" spans="1:18" ht="12.75">
      <c r="A10" s="40">
        <f>A9+1</f>
        <v>1897</v>
      </c>
      <c r="B10" s="41">
        <v>0.9389518159773934</v>
      </c>
      <c r="C10" s="42">
        <v>0.21811307569136792</v>
      </c>
      <c r="D10" s="42">
        <v>0.7109247978856975</v>
      </c>
      <c r="E10" s="42">
        <v>0.009913942400327964</v>
      </c>
      <c r="F10" s="119">
        <v>0.22129727132808752</v>
      </c>
      <c r="G10" s="119">
        <v>-0.0031841956367195845</v>
      </c>
      <c r="H10" s="42">
        <v>0.10963925451782257</v>
      </c>
      <c r="I10" s="41">
        <v>0.10645505888110297</v>
      </c>
      <c r="J10" s="119">
        <v>0.10645505888110297</v>
      </c>
      <c r="K10" s="42">
        <v>1</v>
      </c>
      <c r="L10" s="42">
        <v>0.23229421572003148</v>
      </c>
      <c r="M10" s="42">
        <v>0.7571472633509598</v>
      </c>
      <c r="N10" s="42">
        <v>0.010558520929008625</v>
      </c>
      <c r="O10" s="119">
        <v>0.2356854394042895</v>
      </c>
      <c r="P10" s="119">
        <v>-0.003391223684257988</v>
      </c>
      <c r="Q10" s="42">
        <v>0.11676771124159825</v>
      </c>
      <c r="R10" s="47">
        <v>0.11337648755734024</v>
      </c>
    </row>
    <row r="11" spans="1:18" ht="12.75">
      <c r="A11" s="40">
        <f>A10+1</f>
        <v>1898</v>
      </c>
      <c r="B11" s="41">
        <v>0.9406247339765966</v>
      </c>
      <c r="C11" s="42">
        <v>0.2325494815043627</v>
      </c>
      <c r="D11" s="42">
        <v>0.6987297540781415</v>
      </c>
      <c r="E11" s="42">
        <v>0.009345498394092442</v>
      </c>
      <c r="F11" s="119">
        <v>0.23095677266886983</v>
      </c>
      <c r="G11" s="119">
        <v>0.0015927088354928578</v>
      </c>
      <c r="H11" s="42">
        <v>0.10135262664911464</v>
      </c>
      <c r="I11" s="41">
        <v>0.10294533548460749</v>
      </c>
      <c r="J11" s="119">
        <v>0.10294533548460749</v>
      </c>
      <c r="K11" s="42">
        <v>1</v>
      </c>
      <c r="L11" s="42">
        <v>0.24722875457594407</v>
      </c>
      <c r="M11" s="42">
        <v>0.7428358290390505</v>
      </c>
      <c r="N11" s="42">
        <v>0.009935416385005419</v>
      </c>
      <c r="O11" s="119">
        <v>0.24553550882345412</v>
      </c>
      <c r="P11" s="119">
        <v>0.0016932457524899461</v>
      </c>
      <c r="Q11" s="42">
        <v>0.10775033123000607</v>
      </c>
      <c r="R11" s="47">
        <v>0.10944357698249602</v>
      </c>
    </row>
    <row r="12" spans="1:18" ht="12.75">
      <c r="A12" s="40">
        <f>A11+1</f>
        <v>1899</v>
      </c>
      <c r="B12" s="41">
        <v>0.9430244202776207</v>
      </c>
      <c r="C12" s="42">
        <v>0.2516606652038599</v>
      </c>
      <c r="D12" s="42">
        <v>0.6824880861809102</v>
      </c>
      <c r="E12" s="42">
        <v>0.008875668892850528</v>
      </c>
      <c r="F12" s="119">
        <v>0.24419140513512289</v>
      </c>
      <c r="G12" s="119">
        <v>0.007469260068736991</v>
      </c>
      <c r="H12" s="42">
        <v>0.10227585121321194</v>
      </c>
      <c r="I12" s="41">
        <v>0.10974511128194891</v>
      </c>
      <c r="J12" s="119">
        <v>0.10974511128194891</v>
      </c>
      <c r="K12" s="42">
        <v>1</v>
      </c>
      <c r="L12" s="42">
        <v>0.26686548067310123</v>
      </c>
      <c r="M12" s="42">
        <v>0.723722600926909</v>
      </c>
      <c r="N12" s="42">
        <v>0.009411918399989668</v>
      </c>
      <c r="O12" s="119">
        <v>0.25894494340160823</v>
      </c>
      <c r="P12" s="119">
        <v>0.007920537271493019</v>
      </c>
      <c r="Q12" s="42">
        <v>0.10845514603227618</v>
      </c>
      <c r="R12" s="47">
        <v>0.11637568330376918</v>
      </c>
    </row>
    <row r="13" spans="1:18" ht="12.75">
      <c r="A13" s="48">
        <v>1900</v>
      </c>
      <c r="B13" s="49">
        <v>0.9421584026961557</v>
      </c>
      <c r="C13" s="50">
        <v>0.2699759891946568</v>
      </c>
      <c r="D13" s="50">
        <v>0.663447585471316</v>
      </c>
      <c r="E13" s="50">
        <v>0.008734828030182856</v>
      </c>
      <c r="F13" s="126">
        <v>0.2594427525065398</v>
      </c>
      <c r="G13" s="126">
        <v>0.010533236688117007</v>
      </c>
      <c r="H13" s="50">
        <v>0.07999529913944775</v>
      </c>
      <c r="I13" s="49">
        <v>0.09052853582756476</v>
      </c>
      <c r="J13" s="126">
        <v>0.09052853582756476</v>
      </c>
      <c r="K13" s="50">
        <v>1</v>
      </c>
      <c r="L13" s="50">
        <v>0.2865505295309918</v>
      </c>
      <c r="M13" s="50">
        <v>0.7041783882335937</v>
      </c>
      <c r="N13" s="50">
        <v>0.009271082235414528</v>
      </c>
      <c r="O13" s="126">
        <v>0.27537062957152186</v>
      </c>
      <c r="P13" s="126">
        <v>0.011179899959469932</v>
      </c>
      <c r="Q13" s="50">
        <v>0.08490642222213039</v>
      </c>
      <c r="R13" s="55">
        <v>0.09608632218160033</v>
      </c>
    </row>
    <row r="14" spans="1:18" ht="12.75">
      <c r="A14" s="40">
        <f aca="true" t="shared" si="0" ref="A14:A61">A13+1</f>
        <v>1901</v>
      </c>
      <c r="B14" s="41">
        <v>0.9494142322842347</v>
      </c>
      <c r="C14" s="42">
        <v>0.22529845041378505</v>
      </c>
      <c r="D14" s="42">
        <v>0.7116960872179688</v>
      </c>
      <c r="E14" s="42">
        <v>0.01241969465248087</v>
      </c>
      <c r="F14" s="119">
        <v>0.23277432903802545</v>
      </c>
      <c r="G14" s="119">
        <v>-0.007475878624240429</v>
      </c>
      <c r="H14" s="42">
        <v>0.06696479039704713</v>
      </c>
      <c r="I14" s="41">
        <v>0.05948891177280669</v>
      </c>
      <c r="J14" s="119">
        <v>0.05948891177280669</v>
      </c>
      <c r="K14" s="42">
        <v>1</v>
      </c>
      <c r="L14" s="42">
        <v>0.23730258379604258</v>
      </c>
      <c r="M14" s="42">
        <v>0.7496159874343468</v>
      </c>
      <c r="N14" s="42">
        <v>0.013081428769610727</v>
      </c>
      <c r="O14" s="119">
        <v>0.2451767849297815</v>
      </c>
      <c r="P14" s="119">
        <v>-0.007874201133738963</v>
      </c>
      <c r="Q14" s="42">
        <v>0.07053274336949193</v>
      </c>
      <c r="R14" s="47">
        <v>0.06265854223575296</v>
      </c>
    </row>
    <row r="15" spans="1:18" ht="12.75">
      <c r="A15" s="40">
        <f t="shared" si="0"/>
        <v>1902</v>
      </c>
      <c r="B15" s="41">
        <v>0.945834173034686</v>
      </c>
      <c r="C15" s="42">
        <v>0.2323826357401925</v>
      </c>
      <c r="D15" s="42">
        <v>0.700691809555265</v>
      </c>
      <c r="E15" s="42">
        <v>0.012759727739228626</v>
      </c>
      <c r="F15" s="119">
        <v>0.23422714822790958</v>
      </c>
      <c r="G15" s="119">
        <v>-0.0018445124877170956</v>
      </c>
      <c r="H15" s="42">
        <v>0.0921311688193891</v>
      </c>
      <c r="I15" s="41">
        <v>0.090286656331672</v>
      </c>
      <c r="J15" s="119">
        <v>0.090286656331672</v>
      </c>
      <c r="K15" s="42">
        <v>1</v>
      </c>
      <c r="L15" s="42">
        <v>0.2456906742908204</v>
      </c>
      <c r="M15" s="42">
        <v>0.7408188766399847</v>
      </c>
      <c r="N15" s="42">
        <v>0.013490449069195026</v>
      </c>
      <c r="O15" s="119">
        <v>0.24764081792096543</v>
      </c>
      <c r="P15" s="119">
        <v>-0.0019501436301450413</v>
      </c>
      <c r="Q15" s="42">
        <v>0.097407316679824</v>
      </c>
      <c r="R15" s="47">
        <v>0.09545717304967895</v>
      </c>
    </row>
    <row r="16" spans="1:18" ht="12.75">
      <c r="A16" s="40">
        <f t="shared" si="0"/>
        <v>1903</v>
      </c>
      <c r="B16" s="41">
        <v>0.9448975571203123</v>
      </c>
      <c r="C16" s="42">
        <v>0.2352035622930888</v>
      </c>
      <c r="D16" s="42">
        <v>0.6975464397031995</v>
      </c>
      <c r="E16" s="42">
        <v>0.012147555124024094</v>
      </c>
      <c r="F16" s="119">
        <v>0.2346567326327545</v>
      </c>
      <c r="G16" s="119">
        <v>0.0005468296603343194</v>
      </c>
      <c r="H16" s="42">
        <v>0.07167908123901004</v>
      </c>
      <c r="I16" s="41">
        <v>0.07222591089934435</v>
      </c>
      <c r="J16" s="119">
        <v>0.07222591089934435</v>
      </c>
      <c r="K16" s="42">
        <v>1</v>
      </c>
      <c r="L16" s="42">
        <v>0.24891964268581626</v>
      </c>
      <c r="M16" s="42">
        <v>0.7382244079760935</v>
      </c>
      <c r="N16" s="42">
        <v>0.012855949338090377</v>
      </c>
      <c r="O16" s="119">
        <v>0.24834092422452525</v>
      </c>
      <c r="P16" s="119">
        <v>0.0005787184612910291</v>
      </c>
      <c r="Q16" s="42">
        <v>0.07585910313649298</v>
      </c>
      <c r="R16" s="47">
        <v>0.076437821597784</v>
      </c>
    </row>
    <row r="17" spans="1:18" ht="12.75">
      <c r="A17" s="40">
        <f t="shared" si="0"/>
        <v>1904</v>
      </c>
      <c r="B17" s="41">
        <v>0.9427466508183447</v>
      </c>
      <c r="C17" s="42">
        <v>0.23680065060041305</v>
      </c>
      <c r="D17" s="42">
        <v>0.6969831407657358</v>
      </c>
      <c r="E17" s="42">
        <v>0.008962859452195946</v>
      </c>
      <c r="F17" s="119">
        <v>0.23728643492953894</v>
      </c>
      <c r="G17" s="119">
        <v>-0.0004857843291258828</v>
      </c>
      <c r="H17" s="42">
        <v>0.04347479221932819</v>
      </c>
      <c r="I17" s="41">
        <v>0.04298900789020231</v>
      </c>
      <c r="J17" s="119">
        <v>0.04298900789020231</v>
      </c>
      <c r="K17" s="42">
        <v>1</v>
      </c>
      <c r="L17" s="42">
        <v>0.25118164078849803</v>
      </c>
      <c r="M17" s="42">
        <v>0.7393111820240617</v>
      </c>
      <c r="N17" s="42">
        <v>0.009507177187440334</v>
      </c>
      <c r="O17" s="119">
        <v>0.25169692697774537</v>
      </c>
      <c r="P17" s="119">
        <v>-0.0005152861892473455</v>
      </c>
      <c r="Q17" s="42">
        <v>0.04611503226406607</v>
      </c>
      <c r="R17" s="47">
        <v>0.04559974607481872</v>
      </c>
    </row>
    <row r="18" spans="1:18" ht="12.75">
      <c r="A18" s="40">
        <f t="shared" si="0"/>
        <v>1905</v>
      </c>
      <c r="B18" s="41">
        <v>0.9461102438658991</v>
      </c>
      <c r="C18" s="42">
        <v>0.2695074095192818</v>
      </c>
      <c r="D18" s="42">
        <v>0.664722885453796</v>
      </c>
      <c r="E18" s="42">
        <v>0.011879948892821181</v>
      </c>
      <c r="F18" s="119">
        <v>0.2557268641388097</v>
      </c>
      <c r="G18" s="119">
        <v>0.01378054538047213</v>
      </c>
      <c r="H18" s="42">
        <v>0.0622656990326121</v>
      </c>
      <c r="I18" s="41">
        <v>0.07604624441308422</v>
      </c>
      <c r="J18" s="119">
        <v>0.07604624441308422</v>
      </c>
      <c r="K18" s="42">
        <v>1</v>
      </c>
      <c r="L18" s="42">
        <v>0.2848583569056901</v>
      </c>
      <c r="M18" s="42">
        <v>0.7025850208932028</v>
      </c>
      <c r="N18" s="42">
        <v>0.012556622201106867</v>
      </c>
      <c r="O18" s="119">
        <v>0.27029288161375853</v>
      </c>
      <c r="P18" s="119">
        <v>0.014565475291931595</v>
      </c>
      <c r="Q18" s="42">
        <v>0.065812308276241</v>
      </c>
      <c r="R18" s="47">
        <v>0.08037778356817257</v>
      </c>
    </row>
    <row r="19" spans="1:18" ht="12.75">
      <c r="A19" s="40">
        <f t="shared" si="0"/>
        <v>1906</v>
      </c>
      <c r="B19" s="41">
        <v>0.9432849569266858</v>
      </c>
      <c r="C19" s="42">
        <v>0.23223285620046963</v>
      </c>
      <c r="D19" s="42">
        <v>0.6990708381720098</v>
      </c>
      <c r="E19" s="42">
        <v>0.011981262554206307</v>
      </c>
      <c r="F19" s="119">
        <v>0.23943086955955453</v>
      </c>
      <c r="G19" s="119">
        <v>-0.007198013359084886</v>
      </c>
      <c r="H19" s="42">
        <v>0.06030087247268399</v>
      </c>
      <c r="I19" s="41">
        <v>0.053102859113599105</v>
      </c>
      <c r="J19" s="119">
        <v>0.053102859113599105</v>
      </c>
      <c r="K19" s="42">
        <v>1</v>
      </c>
      <c r="L19" s="42">
        <v>0.24619586530575752</v>
      </c>
      <c r="M19" s="42">
        <v>0.7411024982839233</v>
      </c>
      <c r="N19" s="42">
        <v>0.012701636410319133</v>
      </c>
      <c r="O19" s="119">
        <v>0.25382665948542593</v>
      </c>
      <c r="P19" s="119">
        <v>-0.007630794179668373</v>
      </c>
      <c r="Q19" s="42">
        <v>0.0639264646699658</v>
      </c>
      <c r="R19" s="47">
        <v>0.05629567049029743</v>
      </c>
    </row>
    <row r="20" spans="1:18" ht="12.75">
      <c r="A20" s="40">
        <f t="shared" si="0"/>
        <v>1907</v>
      </c>
      <c r="B20" s="41">
        <v>0.9462876329568709</v>
      </c>
      <c r="C20" s="42">
        <v>0.3057119826227521</v>
      </c>
      <c r="D20" s="42">
        <v>0.6298417196815668</v>
      </c>
      <c r="E20" s="42">
        <v>0.010733930652551993</v>
      </c>
      <c r="F20" s="119">
        <v>0.2835953191524563</v>
      </c>
      <c r="G20" s="119">
        <v>0.022116663470295783</v>
      </c>
      <c r="H20" s="42">
        <v>0.06481540264488075</v>
      </c>
      <c r="I20" s="41">
        <v>0.08693206611517654</v>
      </c>
      <c r="J20" s="119">
        <v>0.08693206611517654</v>
      </c>
      <c r="K20" s="42">
        <v>1</v>
      </c>
      <c r="L20" s="42">
        <v>0.3230645439880599</v>
      </c>
      <c r="M20" s="42">
        <v>0.6655922551935889</v>
      </c>
      <c r="N20" s="42">
        <v>0.011343200818351194</v>
      </c>
      <c r="O20" s="119">
        <v>0.2996925134341069</v>
      </c>
      <c r="P20" s="119">
        <v>0.02337203055395293</v>
      </c>
      <c r="Q20" s="42">
        <v>0.06849439894120951</v>
      </c>
      <c r="R20" s="47">
        <v>0.09186642949516244</v>
      </c>
    </row>
    <row r="21" spans="1:18" ht="12.75">
      <c r="A21" s="40">
        <f t="shared" si="0"/>
        <v>1908</v>
      </c>
      <c r="B21" s="41">
        <v>0.9485040530995373</v>
      </c>
      <c r="C21" s="42">
        <v>0.2608926891762882</v>
      </c>
      <c r="D21" s="42">
        <v>0.6740657345295014</v>
      </c>
      <c r="E21" s="42">
        <v>0.013545629393747469</v>
      </c>
      <c r="F21" s="119">
        <v>0.2576075984219629</v>
      </c>
      <c r="G21" s="119">
        <v>0.0032850907543253097</v>
      </c>
      <c r="H21" s="42">
        <v>0.07447871737198532</v>
      </c>
      <c r="I21" s="41">
        <v>0.07776380812631063</v>
      </c>
      <c r="J21" s="119">
        <v>0.07776380812631063</v>
      </c>
      <c r="K21" s="42">
        <v>1</v>
      </c>
      <c r="L21" s="42">
        <v>0.2750570103772765</v>
      </c>
      <c r="M21" s="42">
        <v>0.7106619442761242</v>
      </c>
      <c r="N21" s="42">
        <v>0.014281045346599032</v>
      </c>
      <c r="O21" s="119">
        <v>0.27159356629014764</v>
      </c>
      <c r="P21" s="119">
        <v>0.0034634440871288167</v>
      </c>
      <c r="Q21" s="42">
        <v>0.07852229743099412</v>
      </c>
      <c r="R21" s="47">
        <v>0.08198574151812295</v>
      </c>
    </row>
    <row r="22" spans="1:18" ht="12.75">
      <c r="A22" s="56">
        <f t="shared" si="0"/>
        <v>1909</v>
      </c>
      <c r="B22" s="57">
        <v>0.9500080631886141</v>
      </c>
      <c r="C22" s="58">
        <v>0.28554313576094764</v>
      </c>
      <c r="D22" s="58">
        <v>0.6514839761181878</v>
      </c>
      <c r="E22" s="58">
        <v>0.012980951309478744</v>
      </c>
      <c r="F22" s="127">
        <v>0.27209232578761366</v>
      </c>
      <c r="G22" s="127">
        <v>0.013450809973334029</v>
      </c>
      <c r="H22" s="58">
        <v>0.04525767114226032</v>
      </c>
      <c r="I22" s="57">
        <v>0.05870848111559435</v>
      </c>
      <c r="J22" s="127">
        <v>0.05870848111559435</v>
      </c>
      <c r="K22" s="58">
        <v>1</v>
      </c>
      <c r="L22" s="58">
        <v>0.30056917075266554</v>
      </c>
      <c r="M22" s="58">
        <v>0.6857667859486815</v>
      </c>
      <c r="N22" s="58">
        <v>0.01366404329865305</v>
      </c>
      <c r="O22" s="127">
        <v>0.2864105435846102</v>
      </c>
      <c r="P22" s="127">
        <v>0.014158627168055427</v>
      </c>
      <c r="Q22" s="58">
        <v>0.04763924949263813</v>
      </c>
      <c r="R22" s="63">
        <v>0.061797876660693564</v>
      </c>
    </row>
    <row r="23" spans="1:18" ht="12.75">
      <c r="A23" s="40">
        <f t="shared" si="0"/>
        <v>1910</v>
      </c>
      <c r="B23" s="41">
        <v>0.9449202625921406</v>
      </c>
      <c r="C23" s="42">
        <v>0.25860147073067047</v>
      </c>
      <c r="D23" s="42">
        <v>0.6706508229084919</v>
      </c>
      <c r="E23" s="42">
        <v>0.01566796895297822</v>
      </c>
      <c r="F23" s="119">
        <v>0.2627862260216355</v>
      </c>
      <c r="G23" s="119">
        <v>-0.0041847552909650525</v>
      </c>
      <c r="H23" s="42">
        <v>0.0827558876689952</v>
      </c>
      <c r="I23" s="41">
        <v>0.07857113237803015</v>
      </c>
      <c r="J23" s="119">
        <v>0.07857113237803015</v>
      </c>
      <c r="K23" s="42">
        <v>1</v>
      </c>
      <c r="L23" s="42">
        <v>0.2736754422233102</v>
      </c>
      <c r="M23" s="42">
        <v>0.7097432973537232</v>
      </c>
      <c r="N23" s="42">
        <v>0.01658126042296655</v>
      </c>
      <c r="O23" s="119">
        <v>0.2781041283851301</v>
      </c>
      <c r="P23" s="119">
        <v>-0.0044286861618199145</v>
      </c>
      <c r="Q23" s="42">
        <v>0.08757975772683313</v>
      </c>
      <c r="R23" s="47">
        <v>0.08315107156501321</v>
      </c>
    </row>
    <row r="24" spans="1:18" ht="12.75">
      <c r="A24" s="40">
        <f t="shared" si="0"/>
        <v>1911</v>
      </c>
      <c r="B24" s="41">
        <v>0.9414441558431426</v>
      </c>
      <c r="C24" s="42">
        <v>0.3102219388664823</v>
      </c>
      <c r="D24" s="42">
        <v>0.6171915703420358</v>
      </c>
      <c r="E24" s="42">
        <v>0.014030646634624475</v>
      </c>
      <c r="F24" s="119">
        <v>0.28901388337747874</v>
      </c>
      <c r="G24" s="119">
        <v>0.021208055489003577</v>
      </c>
      <c r="H24" s="42">
        <v>0.016895283194976445</v>
      </c>
      <c r="I24" s="41">
        <v>0.03810333868398002</v>
      </c>
      <c r="J24" s="119">
        <v>0.03810333868398002</v>
      </c>
      <c r="K24" s="42">
        <v>1</v>
      </c>
      <c r="L24" s="42">
        <v>0.32951709025019377</v>
      </c>
      <c r="M24" s="42">
        <v>0.6555795864379111</v>
      </c>
      <c r="N24" s="42">
        <v>0.014903323311895063</v>
      </c>
      <c r="O24" s="119">
        <v>0.30698993836617156</v>
      </c>
      <c r="P24" s="119">
        <v>0.02252715188402224</v>
      </c>
      <c r="Q24" s="42">
        <v>0.01794613423442551</v>
      </c>
      <c r="R24" s="47">
        <v>0.04047328611844775</v>
      </c>
    </row>
    <row r="25" spans="1:18" ht="12.75">
      <c r="A25" s="40">
        <f t="shared" si="0"/>
        <v>1912</v>
      </c>
      <c r="B25" s="41">
        <v>0.9510198323374085</v>
      </c>
      <c r="C25" s="42">
        <v>0.3823352138721278</v>
      </c>
      <c r="D25" s="42">
        <v>0.55577891962873</v>
      </c>
      <c r="E25" s="42">
        <v>0.012905698836550511</v>
      </c>
      <c r="F25" s="119">
        <v>0.32869181289212107</v>
      </c>
      <c r="G25" s="119">
        <v>0.05364340098000676</v>
      </c>
      <c r="H25" s="42">
        <v>0.0638242887985199</v>
      </c>
      <c r="I25" s="41">
        <v>0.11746768977852666</v>
      </c>
      <c r="J25" s="119">
        <v>0.11746768977852666</v>
      </c>
      <c r="K25" s="42">
        <v>1</v>
      </c>
      <c r="L25" s="42">
        <v>0.40202654126825893</v>
      </c>
      <c r="M25" s="42">
        <v>0.5844030804938539</v>
      </c>
      <c r="N25" s="42">
        <v>0.013570378237887</v>
      </c>
      <c r="O25" s="119">
        <v>0.3456203558702505</v>
      </c>
      <c r="P25" s="119">
        <v>0.05640618539800843</v>
      </c>
      <c r="Q25" s="42">
        <v>0.06711141726840028</v>
      </c>
      <c r="R25" s="47">
        <v>0.12351760266640872</v>
      </c>
    </row>
    <row r="26" spans="1:18" ht="12.75">
      <c r="A26" s="40">
        <f t="shared" si="0"/>
        <v>1913</v>
      </c>
      <c r="B26" s="41">
        <v>0.9431754832562025</v>
      </c>
      <c r="C26" s="42">
        <v>0.3633610461893558</v>
      </c>
      <c r="D26" s="42">
        <v>0.5666706696267293</v>
      </c>
      <c r="E26" s="42">
        <v>0.013143767440117395</v>
      </c>
      <c r="F26" s="119">
        <v>0.3194857552918463</v>
      </c>
      <c r="G26" s="119">
        <v>0.0438752908975095</v>
      </c>
      <c r="H26" s="42">
        <v>0.05276984220286256</v>
      </c>
      <c r="I26" s="41">
        <v>0.09664513310037207</v>
      </c>
      <c r="J26" s="119">
        <v>0.09664513310037207</v>
      </c>
      <c r="K26" s="42">
        <v>1</v>
      </c>
      <c r="L26" s="42">
        <v>0.3852528534084606</v>
      </c>
      <c r="M26" s="42">
        <v>0.6008114923326521</v>
      </c>
      <c r="N26" s="42">
        <v>0.01393565425888731</v>
      </c>
      <c r="O26" s="119">
        <v>0.3387341602528294</v>
      </c>
      <c r="P26" s="119">
        <v>0.04651869315563125</v>
      </c>
      <c r="Q26" s="42">
        <v>0.055949124144619285</v>
      </c>
      <c r="R26" s="47">
        <v>0.10246781730025054</v>
      </c>
    </row>
    <row r="27" spans="1:18" ht="12.75">
      <c r="A27" s="40">
        <f t="shared" si="0"/>
        <v>1914</v>
      </c>
      <c r="B27" s="41">
        <v>0.9605128911725227</v>
      </c>
      <c r="C27" s="42">
        <v>0.22903667949888978</v>
      </c>
      <c r="D27" s="42">
        <v>0.717284524300416</v>
      </c>
      <c r="E27" s="42">
        <v>0.014191687373216966</v>
      </c>
      <c r="F27" s="119">
        <v>0.21533171815823085</v>
      </c>
      <c r="G27" s="119">
        <v>0.013704961340658914</v>
      </c>
      <c r="H27" s="42">
        <v>0</v>
      </c>
      <c r="I27" s="41">
        <v>0.013704961340658914</v>
      </c>
      <c r="J27" s="119">
        <v>0.013704961340658914</v>
      </c>
      <c r="K27" s="42">
        <v>1</v>
      </c>
      <c r="L27" s="42">
        <v>0.23845247846626905</v>
      </c>
      <c r="M27" s="42">
        <v>0.7467724076298533</v>
      </c>
      <c r="N27" s="42">
        <v>0.01477511390387776</v>
      </c>
      <c r="O27" s="119">
        <v>0.22418410011693846</v>
      </c>
      <c r="P27" s="119">
        <v>0.01426837834933055</v>
      </c>
      <c r="Q27" s="42">
        <v>0</v>
      </c>
      <c r="R27" s="47">
        <v>0.01426837834933055</v>
      </c>
    </row>
    <row r="28" spans="1:18" ht="12.75">
      <c r="A28" s="40">
        <f t="shared" si="0"/>
        <v>1915</v>
      </c>
      <c r="B28" s="41">
        <v>1.0054877196936096</v>
      </c>
      <c r="C28" s="42">
        <v>0.18716791804272095</v>
      </c>
      <c r="D28" s="42">
        <v>0.7758092591742457</v>
      </c>
      <c r="E28" s="42">
        <v>0.04251054247664287</v>
      </c>
      <c r="F28" s="119">
        <v>0.18283705856594729</v>
      </c>
      <c r="G28" s="119">
        <v>0.004330859476773684</v>
      </c>
      <c r="H28" s="42">
        <v>0</v>
      </c>
      <c r="I28" s="41">
        <v>0.004330859476773684</v>
      </c>
      <c r="J28" s="119">
        <v>-0.44483938495961906</v>
      </c>
      <c r="K28" s="42">
        <v>1</v>
      </c>
      <c r="L28" s="42">
        <v>0.1861463987842183</v>
      </c>
      <c r="M28" s="42">
        <v>0.7715750714594991</v>
      </c>
      <c r="N28" s="42">
        <v>0.042278529756282456</v>
      </c>
      <c r="O28" s="119">
        <v>0.18183917613798511</v>
      </c>
      <c r="P28" s="119">
        <v>0.004307222646233189</v>
      </c>
      <c r="Q28" s="42">
        <v>0</v>
      </c>
      <c r="R28" s="47">
        <v>0.004307222646233189</v>
      </c>
    </row>
    <row r="29" spans="1:18" ht="12.75">
      <c r="A29" s="40">
        <f t="shared" si="0"/>
        <v>1916</v>
      </c>
      <c r="B29" s="41">
        <v>1.0313257145239851</v>
      </c>
      <c r="C29" s="42">
        <v>0.2885315649936867</v>
      </c>
      <c r="D29" s="42">
        <v>0.6853102183315662</v>
      </c>
      <c r="E29" s="42">
        <v>0.05748393119873187</v>
      </c>
      <c r="F29" s="119">
        <v>0.2520424771174014</v>
      </c>
      <c r="G29" s="119">
        <v>0.03648908787628526</v>
      </c>
      <c r="H29" s="42">
        <v>0</v>
      </c>
      <c r="I29" s="41">
        <v>0.03648908787628526</v>
      </c>
      <c r="J29" s="119">
        <v>-0.36331731780165555</v>
      </c>
      <c r="K29" s="42">
        <v>1</v>
      </c>
      <c r="L29" s="42">
        <v>0.2797676436554869</v>
      </c>
      <c r="M29" s="42">
        <v>0.6644944547396217</v>
      </c>
      <c r="N29" s="42">
        <v>0.05573790160489108</v>
      </c>
      <c r="O29" s="119">
        <v>0.24438688337537787</v>
      </c>
      <c r="P29" s="119">
        <v>0.035380760280109017</v>
      </c>
      <c r="Q29" s="42">
        <v>0</v>
      </c>
      <c r="R29" s="47">
        <v>0.035380760280109017</v>
      </c>
    </row>
    <row r="30" spans="1:18" ht="12.75">
      <c r="A30" s="40">
        <f t="shared" si="0"/>
        <v>1917</v>
      </c>
      <c r="B30" s="41">
        <v>1.0294370186031427</v>
      </c>
      <c r="C30" s="42">
        <v>0.3010931271887733</v>
      </c>
      <c r="D30" s="42">
        <v>0.6798047297317439</v>
      </c>
      <c r="E30" s="42">
        <v>0.04853916168262568</v>
      </c>
      <c r="F30" s="119">
        <v>0.2547325817795769</v>
      </c>
      <c r="G30" s="119">
        <v>0.04636054540919634</v>
      </c>
      <c r="H30" s="42">
        <v>0</v>
      </c>
      <c r="I30" s="41">
        <v>0.04636054540919634</v>
      </c>
      <c r="J30" s="119">
        <v>-0.3587183487776815</v>
      </c>
      <c r="K30" s="42">
        <v>1</v>
      </c>
      <c r="L30" s="42">
        <v>0.2924832911073382</v>
      </c>
      <c r="M30" s="42">
        <v>0.6603655371303631</v>
      </c>
      <c r="N30" s="42">
        <v>0.04715117176229891</v>
      </c>
      <c r="O30" s="119">
        <v>0.247448437520954</v>
      </c>
      <c r="P30" s="119">
        <v>0.04503485358638414</v>
      </c>
      <c r="Q30" s="42">
        <v>0</v>
      </c>
      <c r="R30" s="47">
        <v>0.04503485358638414</v>
      </c>
    </row>
    <row r="31" spans="1:18" ht="12.75">
      <c r="A31" s="40">
        <f t="shared" si="0"/>
        <v>1918</v>
      </c>
      <c r="B31" s="41">
        <v>1.0457666624894941</v>
      </c>
      <c r="C31" s="42">
        <v>0.24868488940591815</v>
      </c>
      <c r="D31" s="42">
        <v>0.7358976770052776</v>
      </c>
      <c r="E31" s="42">
        <v>0.06118409607829825</v>
      </c>
      <c r="F31" s="119">
        <v>0.21313346860621737</v>
      </c>
      <c r="G31" s="119">
        <v>0.03555142079970078</v>
      </c>
      <c r="H31" s="42">
        <v>0</v>
      </c>
      <c r="I31" s="41">
        <v>0.03555142079970078</v>
      </c>
      <c r="J31" s="119">
        <v>-0.426260673888606</v>
      </c>
      <c r="K31" s="42">
        <v>1</v>
      </c>
      <c r="L31" s="42">
        <v>0.23780150804761044</v>
      </c>
      <c r="M31" s="42">
        <v>0.7036920408740516</v>
      </c>
      <c r="N31" s="42">
        <v>0.058506451078337865</v>
      </c>
      <c r="O31" s="119">
        <v>0.20380595045824434</v>
      </c>
      <c r="P31" s="119">
        <v>0.0339955575893661</v>
      </c>
      <c r="Q31" s="42">
        <v>0</v>
      </c>
      <c r="R31" s="47">
        <v>0.0339955575893661</v>
      </c>
    </row>
    <row r="32" spans="1:18" ht="12.75">
      <c r="A32" s="40">
        <f t="shared" si="0"/>
        <v>1919</v>
      </c>
      <c r="B32" s="41">
        <v>1.0476359283953842</v>
      </c>
      <c r="C32" s="42">
        <v>0.31324337906789035</v>
      </c>
      <c r="D32" s="42">
        <v>0.674518646080563</v>
      </c>
      <c r="E32" s="42">
        <v>0.05987390324693082</v>
      </c>
      <c r="F32" s="119">
        <v>0.26720866944300015</v>
      </c>
      <c r="G32" s="119">
        <v>0.04603470962489022</v>
      </c>
      <c r="H32" s="42">
        <v>0</v>
      </c>
      <c r="I32" s="41">
        <v>0.04603470962489022</v>
      </c>
      <c r="J32" s="119">
        <v>0.04603470962489022</v>
      </c>
      <c r="K32" s="42">
        <v>1</v>
      </c>
      <c r="L32" s="42">
        <v>0.29900022572504825</v>
      </c>
      <c r="M32" s="42">
        <v>0.6438483329926382</v>
      </c>
      <c r="N32" s="42">
        <v>0.05715144128231353</v>
      </c>
      <c r="O32" s="119">
        <v>0.2550587109514957</v>
      </c>
      <c r="P32" s="119">
        <v>0.043941514773552556</v>
      </c>
      <c r="Q32" s="42">
        <v>0</v>
      </c>
      <c r="R32" s="47">
        <v>0.043941514773552556</v>
      </c>
    </row>
    <row r="33" spans="1:18" ht="12.75">
      <c r="A33" s="48">
        <f t="shared" si="0"/>
        <v>1920</v>
      </c>
      <c r="B33" s="49">
        <v>1.0143801789101528</v>
      </c>
      <c r="C33" s="50">
        <v>0.30962653338208307</v>
      </c>
      <c r="D33" s="50">
        <v>0.6662796522753507</v>
      </c>
      <c r="E33" s="50">
        <v>0.03847399325271893</v>
      </c>
      <c r="F33" s="126">
        <v>0.25049562130921205</v>
      </c>
      <c r="G33" s="126">
        <v>0.05913091207287102</v>
      </c>
      <c r="H33" s="50">
        <v>0.18919625340650106</v>
      </c>
      <c r="I33" s="49">
        <v>0.24832716547937206</v>
      </c>
      <c r="J33" s="126">
        <v>0.24832716547937206</v>
      </c>
      <c r="K33" s="50">
        <v>1</v>
      </c>
      <c r="L33" s="50">
        <v>0.30523716829201547</v>
      </c>
      <c r="M33" s="50">
        <v>0.6568342581291362</v>
      </c>
      <c r="N33" s="50">
        <v>0.0379285735788482</v>
      </c>
      <c r="O33" s="126">
        <v>0.24694451500259385</v>
      </c>
      <c r="P33" s="126">
        <v>0.05829265328942163</v>
      </c>
      <c r="Q33" s="50">
        <v>0.18651414660898932</v>
      </c>
      <c r="R33" s="55">
        <v>0.24480679989841095</v>
      </c>
    </row>
    <row r="34" spans="1:18" ht="12.75">
      <c r="A34" s="40">
        <f t="shared" si="0"/>
        <v>1921</v>
      </c>
      <c r="B34" s="41">
        <v>0.9997068117451429</v>
      </c>
      <c r="C34" s="42">
        <v>0.3092431960881173</v>
      </c>
      <c r="D34" s="42">
        <v>0.6502296037940026</v>
      </c>
      <c r="E34" s="42">
        <v>0.04023401186302313</v>
      </c>
      <c r="F34" s="119">
        <v>0.2536569898814488</v>
      </c>
      <c r="G34" s="119">
        <v>0.05558620620666849</v>
      </c>
      <c r="H34" s="42">
        <v>0.2351570181375212</v>
      </c>
      <c r="I34" s="41">
        <v>0.2907432243441897</v>
      </c>
      <c r="J34" s="119">
        <v>0.2907432243441897</v>
      </c>
      <c r="K34" s="42">
        <v>1</v>
      </c>
      <c r="L34" s="42">
        <v>0.3093338891512457</v>
      </c>
      <c r="M34" s="42">
        <v>0.6504202993865034</v>
      </c>
      <c r="N34" s="42">
        <v>0.040245811462251056</v>
      </c>
      <c r="O34" s="119">
        <v>0.25373138094222975</v>
      </c>
      <c r="P34" s="119">
        <v>0.055602508209015966</v>
      </c>
      <c r="Q34" s="42">
        <v>0.23522598363315966</v>
      </c>
      <c r="R34" s="47">
        <v>0.29082849184217563</v>
      </c>
    </row>
    <row r="35" spans="1:18" ht="12.75">
      <c r="A35" s="40">
        <f t="shared" si="0"/>
        <v>1922</v>
      </c>
      <c r="B35" s="41">
        <v>0.9851957279513075</v>
      </c>
      <c r="C35" s="42">
        <v>0.3282832179427583</v>
      </c>
      <c r="D35" s="42">
        <v>0.6166195546191522</v>
      </c>
      <c r="E35" s="42">
        <v>0.04029295538939699</v>
      </c>
      <c r="F35" s="119">
        <v>0.26181192806478687</v>
      </c>
      <c r="G35" s="119">
        <v>0.0664712898779714</v>
      </c>
      <c r="H35" s="42">
        <v>0.18164889235805068</v>
      </c>
      <c r="I35" s="41">
        <v>0.24812018223602209</v>
      </c>
      <c r="J35" s="119">
        <v>0.24812018223602209</v>
      </c>
      <c r="K35" s="42">
        <v>1</v>
      </c>
      <c r="L35" s="42">
        <v>0.3332162418379705</v>
      </c>
      <c r="M35" s="42">
        <v>0.6258853313355294</v>
      </c>
      <c r="N35" s="42">
        <v>0.040898426826500044</v>
      </c>
      <c r="O35" s="119">
        <v>0.2657461057095923</v>
      </c>
      <c r="P35" s="119">
        <v>0.06747013612837824</v>
      </c>
      <c r="Q35" s="42">
        <v>0.18437848155897457</v>
      </c>
      <c r="R35" s="47">
        <v>0.2518486176873528</v>
      </c>
    </row>
    <row r="36" spans="1:18" ht="12.75">
      <c r="A36" s="40">
        <f t="shared" si="0"/>
        <v>1923</v>
      </c>
      <c r="B36" s="41">
        <v>0.9791825597579084</v>
      </c>
      <c r="C36" s="42">
        <v>0.34515065599790196</v>
      </c>
      <c r="D36" s="42">
        <v>0.6010139210804064</v>
      </c>
      <c r="E36" s="42">
        <v>0.03301798267959996</v>
      </c>
      <c r="F36" s="119">
        <v>0.2757374601226198</v>
      </c>
      <c r="G36" s="119">
        <v>0.06941319587528214</v>
      </c>
      <c r="H36" s="42">
        <v>0.22094369420893195</v>
      </c>
      <c r="I36" s="41">
        <v>0.2903568900842141</v>
      </c>
      <c r="J36" s="119">
        <v>0.2903568900842141</v>
      </c>
      <c r="K36" s="42">
        <v>1</v>
      </c>
      <c r="L36" s="42">
        <v>0.3524885656493274</v>
      </c>
      <c r="M36" s="42">
        <v>0.6137914887178957</v>
      </c>
      <c r="N36" s="42">
        <v>0.033719945632776874</v>
      </c>
      <c r="O36" s="119">
        <v>0.2815996438813133</v>
      </c>
      <c r="P36" s="119">
        <v>0.07088892176801408</v>
      </c>
      <c r="Q36" s="42">
        <v>0.22564096143987464</v>
      </c>
      <c r="R36" s="47">
        <v>0.29652988320788876</v>
      </c>
    </row>
    <row r="37" spans="1:18" ht="12.75">
      <c r="A37" s="40">
        <f t="shared" si="0"/>
        <v>1924</v>
      </c>
      <c r="B37" s="41">
        <v>0.9648663266981456</v>
      </c>
      <c r="C37" s="42">
        <v>0.34244488837761144</v>
      </c>
      <c r="D37" s="42">
        <v>0.591166514115336</v>
      </c>
      <c r="E37" s="42">
        <v>0.031254924205198105</v>
      </c>
      <c r="F37" s="119">
        <v>0.2740882434769784</v>
      </c>
      <c r="G37" s="119">
        <v>0.068356644900633</v>
      </c>
      <c r="H37" s="42">
        <v>0.1856402712275411</v>
      </c>
      <c r="I37" s="41">
        <v>0.2539969161281741</v>
      </c>
      <c r="J37" s="119">
        <v>0.2539969161281741</v>
      </c>
      <c r="K37" s="42">
        <v>1</v>
      </c>
      <c r="L37" s="42">
        <v>0.35491433258893684</v>
      </c>
      <c r="M37" s="42">
        <v>0.6126926577885229</v>
      </c>
      <c r="N37" s="42">
        <v>0.032393009622540256</v>
      </c>
      <c r="O37" s="119">
        <v>0.2840686174787876</v>
      </c>
      <c r="P37" s="119">
        <v>0.07084571511014924</v>
      </c>
      <c r="Q37" s="42">
        <v>0.1923999896056253</v>
      </c>
      <c r="R37" s="47">
        <v>0.2632457047157745</v>
      </c>
    </row>
    <row r="38" spans="1:18" ht="12.75">
      <c r="A38" s="40">
        <f t="shared" si="0"/>
        <v>1925</v>
      </c>
      <c r="B38" s="41">
        <v>0.9517859232076655</v>
      </c>
      <c r="C38" s="42">
        <v>0.3379962438709224</v>
      </c>
      <c r="D38" s="42">
        <v>0.5832890016504199</v>
      </c>
      <c r="E38" s="42">
        <v>0.030500677686323353</v>
      </c>
      <c r="F38" s="119">
        <v>0.27265639168213573</v>
      </c>
      <c r="G38" s="119">
        <v>0.0653398521887867</v>
      </c>
      <c r="H38" s="42">
        <v>0.1723042315774347</v>
      </c>
      <c r="I38" s="41">
        <v>0.2376440837662214</v>
      </c>
      <c r="J38" s="119">
        <v>0.2376440837662214</v>
      </c>
      <c r="K38" s="42">
        <v>1</v>
      </c>
      <c r="L38" s="42">
        <v>0.35511792686723387</v>
      </c>
      <c r="M38" s="42">
        <v>0.6128363400087342</v>
      </c>
      <c r="N38" s="42">
        <v>0.03204573312403209</v>
      </c>
      <c r="O38" s="119">
        <v>0.2864681910436767</v>
      </c>
      <c r="P38" s="119">
        <v>0.06864973582355716</v>
      </c>
      <c r="Q38" s="42">
        <v>0.18103254878654104</v>
      </c>
      <c r="R38" s="47">
        <v>0.24968228461009817</v>
      </c>
    </row>
    <row r="39" spans="1:18" ht="12.75">
      <c r="A39" s="40">
        <f t="shared" si="0"/>
        <v>1926</v>
      </c>
      <c r="B39" s="41">
        <v>0.9193842979241699</v>
      </c>
      <c r="C39" s="42">
        <v>0.3330838728438252</v>
      </c>
      <c r="D39" s="42">
        <v>0.5638573277825247</v>
      </c>
      <c r="E39" s="42">
        <v>0.022443097297820003</v>
      </c>
      <c r="F39" s="119">
        <v>0.2694087822457985</v>
      </c>
      <c r="G39" s="119">
        <v>0.06367509059802662</v>
      </c>
      <c r="H39" s="42">
        <v>0.14253690212020204</v>
      </c>
      <c r="I39" s="41">
        <v>0.20621199271822865</v>
      </c>
      <c r="J39" s="119">
        <v>0.20621199271822865</v>
      </c>
      <c r="K39" s="42">
        <v>1</v>
      </c>
      <c r="L39" s="42">
        <v>0.3622901474344058</v>
      </c>
      <c r="M39" s="42">
        <v>0.6132988447329685</v>
      </c>
      <c r="N39" s="42">
        <v>0.024411007832625713</v>
      </c>
      <c r="O39" s="119">
        <v>0.2930317418451486</v>
      </c>
      <c r="P39" s="119">
        <v>0.06925840558925718</v>
      </c>
      <c r="Q39" s="42">
        <v>0.15503517130108566</v>
      </c>
      <c r="R39" s="47">
        <v>0.22429357689034282</v>
      </c>
    </row>
    <row r="40" spans="1:18" ht="12.75">
      <c r="A40" s="40">
        <f t="shared" si="0"/>
        <v>1927</v>
      </c>
      <c r="B40" s="41">
        <v>0.9140127565704245</v>
      </c>
      <c r="C40" s="42">
        <v>0.3276898724897625</v>
      </c>
      <c r="D40" s="42">
        <v>0.5535584165301424</v>
      </c>
      <c r="E40" s="42">
        <v>0.032764467550519503</v>
      </c>
      <c r="F40" s="119">
        <v>0.2670784931566392</v>
      </c>
      <c r="G40" s="119">
        <v>0.060611379333123314</v>
      </c>
      <c r="H40" s="42">
        <v>0.045909269002839675</v>
      </c>
      <c r="I40" s="41">
        <v>0.10652064833596299</v>
      </c>
      <c r="J40" s="119">
        <v>0.10652064833596299</v>
      </c>
      <c r="K40" s="42">
        <v>1</v>
      </c>
      <c r="L40" s="42">
        <v>0.3585178326387112</v>
      </c>
      <c r="M40" s="42">
        <v>0.6056353289938912</v>
      </c>
      <c r="N40" s="42">
        <v>0.03584683836739756</v>
      </c>
      <c r="O40" s="119">
        <v>0.2922043387652225</v>
      </c>
      <c r="P40" s="119">
        <v>0.06631349387348864</v>
      </c>
      <c r="Q40" s="42">
        <v>0.05022825849291347</v>
      </c>
      <c r="R40" s="47">
        <v>0.11654175236640212</v>
      </c>
    </row>
    <row r="41" spans="1:18" ht="12.75">
      <c r="A41" s="40">
        <f t="shared" si="0"/>
        <v>1928</v>
      </c>
      <c r="B41" s="41">
        <v>0.931508390460155</v>
      </c>
      <c r="C41" s="42">
        <v>0.3223701656471668</v>
      </c>
      <c r="D41" s="42">
        <v>0.5553319695272125</v>
      </c>
      <c r="E41" s="42">
        <v>0.05380625528577556</v>
      </c>
      <c r="F41" s="119">
        <v>0.26193094596510075</v>
      </c>
      <c r="G41" s="119">
        <v>0.06043921968206607</v>
      </c>
      <c r="H41" s="42">
        <v>0.143676946106621</v>
      </c>
      <c r="I41" s="41">
        <v>0.20411616578868705</v>
      </c>
      <c r="J41" s="119">
        <v>0.20411616578868705</v>
      </c>
      <c r="K41" s="42">
        <v>1</v>
      </c>
      <c r="L41" s="42">
        <v>0.3460732817317077</v>
      </c>
      <c r="M41" s="42">
        <v>0.5961642162481054</v>
      </c>
      <c r="N41" s="42">
        <v>0.05776250202018669</v>
      </c>
      <c r="O41" s="119">
        <v>0.28119010912581227</v>
      </c>
      <c r="P41" s="119">
        <v>0.06488317260589543</v>
      </c>
      <c r="Q41" s="42">
        <v>0.1542411722514342</v>
      </c>
      <c r="R41" s="47">
        <v>0.21912434485732962</v>
      </c>
    </row>
    <row r="42" spans="1:18" ht="12.75">
      <c r="A42" s="56">
        <f t="shared" si="0"/>
        <v>1929</v>
      </c>
      <c r="B42" s="57">
        <v>0.9153999040923542</v>
      </c>
      <c r="C42" s="58">
        <v>0.3140744121259763</v>
      </c>
      <c r="D42" s="58">
        <v>0.561009181863661</v>
      </c>
      <c r="E42" s="58">
        <v>0.04031631010271677</v>
      </c>
      <c r="F42" s="127">
        <v>0.2591742786415815</v>
      </c>
      <c r="G42" s="127">
        <v>0.05490013348439485</v>
      </c>
      <c r="H42" s="58">
        <v>0.1294544094714445</v>
      </c>
      <c r="I42" s="57">
        <v>0.18435454295583933</v>
      </c>
      <c r="J42" s="127">
        <v>0.18435454295583933</v>
      </c>
      <c r="K42" s="58">
        <v>1</v>
      </c>
      <c r="L42" s="58">
        <v>0.3431007701900409</v>
      </c>
      <c r="M42" s="58">
        <v>0.6128569375588018</v>
      </c>
      <c r="N42" s="58">
        <v>0.04404229225115724</v>
      </c>
      <c r="O42" s="127">
        <v>0.28312683613241185</v>
      </c>
      <c r="P42" s="127">
        <v>0.059973934057629096</v>
      </c>
      <c r="Q42" s="58">
        <v>0.14141842149284725</v>
      </c>
      <c r="R42" s="63">
        <v>0.20139235555047635</v>
      </c>
    </row>
    <row r="43" spans="1:18" ht="12.75">
      <c r="A43" s="40">
        <f t="shared" si="0"/>
        <v>1930</v>
      </c>
      <c r="B43" s="41">
        <v>0.9218450370433562</v>
      </c>
      <c r="C43" s="42">
        <v>0.28867699650218404</v>
      </c>
      <c r="D43" s="42">
        <v>0.5807562095449111</v>
      </c>
      <c r="E43" s="42">
        <v>0.05241183099626088</v>
      </c>
      <c r="F43" s="119">
        <v>0.23789792354157666</v>
      </c>
      <c r="G43" s="119">
        <v>0.05077907296060739</v>
      </c>
      <c r="H43" s="42">
        <v>0.1064264630078759</v>
      </c>
      <c r="I43" s="41">
        <v>0.15720553596848327</v>
      </c>
      <c r="J43" s="119">
        <v>0.15720553596848327</v>
      </c>
      <c r="K43" s="42">
        <v>1</v>
      </c>
      <c r="L43" s="42">
        <v>0.31315132685213665</v>
      </c>
      <c r="M43" s="42">
        <v>0.6299933136349868</v>
      </c>
      <c r="N43" s="42">
        <v>0.0568553595128764</v>
      </c>
      <c r="O43" s="119">
        <v>0.2580671522673586</v>
      </c>
      <c r="P43" s="119">
        <v>0.05508417458477801</v>
      </c>
      <c r="Q43" s="42">
        <v>0.11544940714680058</v>
      </c>
      <c r="R43" s="47">
        <v>0.1705335817315786</v>
      </c>
    </row>
    <row r="44" spans="1:18" ht="12.75">
      <c r="A44" s="40">
        <f t="shared" si="0"/>
        <v>1931</v>
      </c>
      <c r="B44" s="41">
        <v>0.9146959428596078</v>
      </c>
      <c r="C44" s="42">
        <v>0.26760506437751524</v>
      </c>
      <c r="D44" s="42">
        <v>0.5844776856983908</v>
      </c>
      <c r="E44" s="42">
        <v>0.06261319278370168</v>
      </c>
      <c r="F44" s="119">
        <v>0.2187564018453465</v>
      </c>
      <c r="G44" s="119">
        <v>0.04884866253216872</v>
      </c>
      <c r="H44" s="42">
        <v>0.04353801442168444</v>
      </c>
      <c r="I44" s="41">
        <v>0.09238667695385315</v>
      </c>
      <c r="J44" s="119">
        <v>0.09238667695385315</v>
      </c>
      <c r="K44" s="42">
        <v>1</v>
      </c>
      <c r="L44" s="42">
        <v>0.2925617703527834</v>
      </c>
      <c r="M44" s="42">
        <v>0.6389857638059945</v>
      </c>
      <c r="N44" s="42">
        <v>0.06845246584122204</v>
      </c>
      <c r="O44" s="119">
        <v>0.2391575075335415</v>
      </c>
      <c r="P44" s="119">
        <v>0.05340426281924185</v>
      </c>
      <c r="Q44" s="42">
        <v>0.04759834649049807</v>
      </c>
      <c r="R44" s="47">
        <v>0.10100260930973992</v>
      </c>
    </row>
    <row r="45" spans="1:18" ht="12.75">
      <c r="A45" s="40">
        <f t="shared" si="0"/>
        <v>1932</v>
      </c>
      <c r="B45" s="41">
        <v>0.9125922262388775</v>
      </c>
      <c r="C45" s="42">
        <v>0.2289752238354601</v>
      </c>
      <c r="D45" s="42">
        <v>0.6094025809644608</v>
      </c>
      <c r="E45" s="42">
        <v>0.07421442143895658</v>
      </c>
      <c r="F45" s="119">
        <v>0.19610705462669523</v>
      </c>
      <c r="G45" s="119">
        <v>0.032868169208764876</v>
      </c>
      <c r="H45" s="42">
        <v>-0.0012228855517087023</v>
      </c>
      <c r="I45" s="41">
        <v>0.03164528365705618</v>
      </c>
      <c r="J45" s="119">
        <v>0.03164528365705618</v>
      </c>
      <c r="K45" s="42">
        <v>1</v>
      </c>
      <c r="L45" s="42">
        <v>0.2509063930767302</v>
      </c>
      <c r="M45" s="42">
        <v>0.6677709533819164</v>
      </c>
      <c r="N45" s="42">
        <v>0.08132265354135335</v>
      </c>
      <c r="O45" s="119">
        <v>0.21489012177423789</v>
      </c>
      <c r="P45" s="119">
        <v>0.03601627130249233</v>
      </c>
      <c r="Q45" s="42">
        <v>-0.0013400131148921307</v>
      </c>
      <c r="R45" s="47">
        <v>0.03467625818760021</v>
      </c>
    </row>
    <row r="46" spans="1:18" ht="12.75">
      <c r="A46" s="40">
        <f t="shared" si="0"/>
        <v>1933</v>
      </c>
      <c r="B46" s="41">
        <v>0.9341096663250923</v>
      </c>
      <c r="C46" s="42">
        <v>0.2572436999337524</v>
      </c>
      <c r="D46" s="42">
        <v>0.5929555179241043</v>
      </c>
      <c r="E46" s="42">
        <v>0.08391044846723561</v>
      </c>
      <c r="F46" s="119">
        <v>0.2092246651138608</v>
      </c>
      <c r="G46" s="119">
        <v>0.048019034819891615</v>
      </c>
      <c r="H46" s="42">
        <v>-0.02116379866050619</v>
      </c>
      <c r="I46" s="41">
        <v>0.026855236159385423</v>
      </c>
      <c r="J46" s="119">
        <v>0.026855236159385423</v>
      </c>
      <c r="K46" s="42">
        <v>1</v>
      </c>
      <c r="L46" s="42">
        <v>0.27538918523965417</v>
      </c>
      <c r="M46" s="42">
        <v>0.6347814815543743</v>
      </c>
      <c r="N46" s="42">
        <v>0.08982933320597154</v>
      </c>
      <c r="O46" s="119">
        <v>0.2239829782909512</v>
      </c>
      <c r="P46" s="119">
        <v>0.051406206948703015</v>
      </c>
      <c r="Q46" s="42">
        <v>-0.0226566530927437</v>
      </c>
      <c r="R46" s="47">
        <v>0.02874955385595931</v>
      </c>
    </row>
    <row r="47" spans="1:18" ht="12.75">
      <c r="A47" s="40">
        <f t="shared" si="0"/>
        <v>1934</v>
      </c>
      <c r="B47" s="41">
        <v>0.9355529584018789</v>
      </c>
      <c r="C47" s="42">
        <v>0.253802878916337</v>
      </c>
      <c r="D47" s="42">
        <v>0.5914414192865632</v>
      </c>
      <c r="E47" s="42">
        <v>0.09030866019897849</v>
      </c>
      <c r="F47" s="119">
        <v>0.21864469399294942</v>
      </c>
      <c r="G47" s="119">
        <v>0.03515818492338763</v>
      </c>
      <c r="H47" s="42">
        <v>-0.007116355240470204</v>
      </c>
      <c r="I47" s="41">
        <v>0.028041829682917425</v>
      </c>
      <c r="J47" s="119">
        <v>0.028041829682917425</v>
      </c>
      <c r="K47" s="42">
        <v>1</v>
      </c>
      <c r="L47" s="42">
        <v>0.27128649066524857</v>
      </c>
      <c r="M47" s="42">
        <v>0.6321837945944497</v>
      </c>
      <c r="N47" s="42">
        <v>0.09652971474030146</v>
      </c>
      <c r="O47" s="119">
        <v>0.23370637870296568</v>
      </c>
      <c r="P47" s="119">
        <v>0.037580111962282926</v>
      </c>
      <c r="Q47" s="42">
        <v>-0.007606576598962858</v>
      </c>
      <c r="R47" s="47">
        <v>0.029973535363320068</v>
      </c>
    </row>
    <row r="48" spans="1:18" ht="12.75">
      <c r="A48" s="40">
        <f t="shared" si="0"/>
        <v>1935</v>
      </c>
      <c r="B48" s="41">
        <v>0.9443589032295066</v>
      </c>
      <c r="C48" s="42">
        <v>0.2775089067975565</v>
      </c>
      <c r="D48" s="42">
        <v>0.574186905989568</v>
      </c>
      <c r="E48" s="42">
        <v>0.09266309044238207</v>
      </c>
      <c r="F48" s="119">
        <v>0.23333398220637322</v>
      </c>
      <c r="G48" s="119">
        <v>0.044174924591183266</v>
      </c>
      <c r="H48" s="42">
        <v>0.031079287125628446</v>
      </c>
      <c r="I48" s="41">
        <v>0.07525421171681171</v>
      </c>
      <c r="J48" s="119">
        <v>0.07525421171681171</v>
      </c>
      <c r="K48" s="42">
        <v>1</v>
      </c>
      <c r="L48" s="42">
        <v>0.29385957589697637</v>
      </c>
      <c r="M48" s="42">
        <v>0.6080176763579725</v>
      </c>
      <c r="N48" s="42">
        <v>0.09812274774505117</v>
      </c>
      <c r="O48" s="119">
        <v>0.24708188953206311</v>
      </c>
      <c r="P48" s="119">
        <v>0.046777686364913196</v>
      </c>
      <c r="Q48" s="42">
        <v>0.03291046128685174</v>
      </c>
      <c r="R48" s="47">
        <v>0.07968814765176493</v>
      </c>
    </row>
    <row r="49" spans="1:18" ht="12.75">
      <c r="A49" s="40">
        <f t="shared" si="0"/>
        <v>1936</v>
      </c>
      <c r="B49" s="41">
        <v>0.9643140371834744</v>
      </c>
      <c r="C49" s="42">
        <v>0.27295611221299215</v>
      </c>
      <c r="D49" s="42">
        <v>0.6043568285863969</v>
      </c>
      <c r="E49" s="42">
        <v>0.08700109638408535</v>
      </c>
      <c r="F49" s="119">
        <v>0.23370133850740815</v>
      </c>
      <c r="G49" s="119">
        <v>0.039254773705583994</v>
      </c>
      <c r="H49" s="42">
        <v>0.13305303426514328</v>
      </c>
      <c r="I49" s="41">
        <v>0.17230780797072728</v>
      </c>
      <c r="J49" s="119">
        <v>0.17230780797072728</v>
      </c>
      <c r="K49" s="42">
        <v>1</v>
      </c>
      <c r="L49" s="42">
        <v>0.2830572839219786</v>
      </c>
      <c r="M49" s="42">
        <v>0.6267220068180025</v>
      </c>
      <c r="N49" s="42">
        <v>0.09022070926001895</v>
      </c>
      <c r="O49" s="119">
        <v>0.24234982536393707</v>
      </c>
      <c r="P49" s="119">
        <v>0.04070745855804152</v>
      </c>
      <c r="Q49" s="42">
        <v>0.1379768717810628</v>
      </c>
      <c r="R49" s="47">
        <v>0.17868433033910433</v>
      </c>
    </row>
    <row r="50" spans="1:18" ht="12.75">
      <c r="A50" s="40">
        <f t="shared" si="0"/>
        <v>1937</v>
      </c>
      <c r="B50" s="41">
        <v>0.9561748804626382</v>
      </c>
      <c r="C50" s="42">
        <v>0.26340277133077644</v>
      </c>
      <c r="D50" s="42">
        <v>0.6196934288443069</v>
      </c>
      <c r="E50" s="42">
        <v>0.07307868028755474</v>
      </c>
      <c r="F50" s="119">
        <v>0.22154657170658007</v>
      </c>
      <c r="G50" s="119">
        <v>0.04185619962419637</v>
      </c>
      <c r="H50" s="42">
        <v>0.09335012232484759</v>
      </c>
      <c r="I50" s="41">
        <v>0.13520632194904394</v>
      </c>
      <c r="J50" s="119">
        <v>0.13520632194904394</v>
      </c>
      <c r="K50" s="42">
        <v>1</v>
      </c>
      <c r="L50" s="42">
        <v>0.2754755188750942</v>
      </c>
      <c r="M50" s="42">
        <v>0.6480963278856194</v>
      </c>
      <c r="N50" s="42">
        <v>0.07642815323928626</v>
      </c>
      <c r="O50" s="119">
        <v>0.2317008909493485</v>
      </c>
      <c r="P50" s="119">
        <v>0.04377462792574571</v>
      </c>
      <c r="Q50" s="42">
        <v>0.09762871231220885</v>
      </c>
      <c r="R50" s="47">
        <v>0.14140334023795453</v>
      </c>
    </row>
    <row r="51" spans="1:18" ht="12.75">
      <c r="A51" s="40">
        <f t="shared" si="0"/>
        <v>1938</v>
      </c>
      <c r="B51" s="41">
        <v>0.9381227549358353</v>
      </c>
      <c r="C51" s="42">
        <v>0.2624903648338007</v>
      </c>
      <c r="D51" s="42">
        <v>0.5991632306187986</v>
      </c>
      <c r="E51" s="42">
        <v>0.07646915948323599</v>
      </c>
      <c r="F51" s="119">
        <v>0.22403523108000414</v>
      </c>
      <c r="G51" s="119">
        <v>0.03845513375379654</v>
      </c>
      <c r="H51" s="42">
        <v>0.06277950921218856</v>
      </c>
      <c r="I51" s="41">
        <v>0.1012346429659851</v>
      </c>
      <c r="J51" s="119">
        <v>0.1012346429659851</v>
      </c>
      <c r="K51" s="42">
        <v>1</v>
      </c>
      <c r="L51" s="42">
        <v>0.2798038566410792</v>
      </c>
      <c r="M51" s="42">
        <v>0.6386831866793163</v>
      </c>
      <c r="N51" s="42">
        <v>0.08151295667960452</v>
      </c>
      <c r="O51" s="119">
        <v>0.23881227685957523</v>
      </c>
      <c r="P51" s="119">
        <v>0.04099157978150392</v>
      </c>
      <c r="Q51" s="42">
        <v>0.06692035651185381</v>
      </c>
      <c r="R51" s="47">
        <v>0.10791193629335773</v>
      </c>
    </row>
    <row r="52" spans="1:18" ht="12.75">
      <c r="A52" s="40">
        <f t="shared" si="0"/>
        <v>1939</v>
      </c>
      <c r="B52" s="41">
        <v>0.9093464690887098</v>
      </c>
      <c r="C52" s="42">
        <v>0.2656901786032212</v>
      </c>
      <c r="D52" s="42">
        <v>0.5859801389514484</v>
      </c>
      <c r="E52" s="42">
        <v>0.0576761515340403</v>
      </c>
      <c r="F52" s="119">
        <v>0.21634572595905607</v>
      </c>
      <c r="G52" s="119">
        <v>0.04934445264416513</v>
      </c>
      <c r="H52" s="42">
        <v>0</v>
      </c>
      <c r="I52" s="41">
        <v>0.04934445264416513</v>
      </c>
      <c r="J52" s="119">
        <v>0.04934445264416513</v>
      </c>
      <c r="K52" s="42">
        <v>1</v>
      </c>
      <c r="L52" s="42">
        <v>0.29217706081762135</v>
      </c>
      <c r="M52" s="42">
        <v>0.6443970025403861</v>
      </c>
      <c r="N52" s="42">
        <v>0.06342593664199273</v>
      </c>
      <c r="O52" s="119">
        <v>0.23791341728732313</v>
      </c>
      <c r="P52" s="119">
        <v>0.05426364353029826</v>
      </c>
      <c r="Q52" s="42">
        <v>0</v>
      </c>
      <c r="R52" s="47">
        <v>0.05426364353029826</v>
      </c>
    </row>
    <row r="53" spans="1:18" ht="12.75">
      <c r="A53" s="48">
        <f t="shared" si="0"/>
        <v>1940</v>
      </c>
      <c r="B53" s="49">
        <v>0.8920999192775114</v>
      </c>
      <c r="C53" s="50">
        <v>0.20243866942965255</v>
      </c>
      <c r="D53" s="50">
        <v>0.6255265563149909</v>
      </c>
      <c r="E53" s="50">
        <v>0.06413469353286788</v>
      </c>
      <c r="F53" s="126">
        <v>0.16083431846124302</v>
      </c>
      <c r="G53" s="126">
        <v>0.04160435096840953</v>
      </c>
      <c r="H53" s="50">
        <v>0</v>
      </c>
      <c r="I53" s="49">
        <v>0.04160435096840953</v>
      </c>
      <c r="J53" s="126">
        <v>-0.20618635050002881</v>
      </c>
      <c r="K53" s="50">
        <v>1</v>
      </c>
      <c r="L53" s="50">
        <v>0.22692376162706346</v>
      </c>
      <c r="M53" s="50">
        <v>0.7011844108467005</v>
      </c>
      <c r="N53" s="50">
        <v>0.07189182752623596</v>
      </c>
      <c r="O53" s="126">
        <v>0.1802873366376925</v>
      </c>
      <c r="P53" s="126">
        <v>0.04663642498937094</v>
      </c>
      <c r="Q53" s="50">
        <v>0</v>
      </c>
      <c r="R53" s="55">
        <v>0.04663642498937094</v>
      </c>
    </row>
    <row r="54" spans="1:18" ht="12.75">
      <c r="A54" s="40">
        <f t="shared" si="0"/>
        <v>1941</v>
      </c>
      <c r="B54" s="41">
        <v>0.8888675344926275</v>
      </c>
      <c r="C54" s="42">
        <v>0.1681274903804837</v>
      </c>
      <c r="D54" s="42">
        <v>0.6565555239575382</v>
      </c>
      <c r="E54" s="42">
        <v>0.06418452015460546</v>
      </c>
      <c r="F54" s="119">
        <v>0.13689480981614294</v>
      </c>
      <c r="G54" s="119">
        <v>0.03123268056434076</v>
      </c>
      <c r="H54" s="42">
        <v>0</v>
      </c>
      <c r="I54" s="41">
        <v>0.03123268056434076</v>
      </c>
      <c r="J54" s="119">
        <v>-0.23247065251240934</v>
      </c>
      <c r="K54" s="42">
        <v>1</v>
      </c>
      <c r="L54" s="42">
        <v>0.1891479707113526</v>
      </c>
      <c r="M54" s="42">
        <v>0.7386427093799812</v>
      </c>
      <c r="N54" s="42">
        <v>0.07220931990866614</v>
      </c>
      <c r="O54" s="119">
        <v>0.1540103609412212</v>
      </c>
      <c r="P54" s="119">
        <v>0.0351376097701314</v>
      </c>
      <c r="Q54" s="42">
        <v>0</v>
      </c>
      <c r="R54" s="47">
        <v>0.0351376097701314</v>
      </c>
    </row>
    <row r="55" spans="1:18" ht="12.75">
      <c r="A55" s="40">
        <f t="shared" si="0"/>
        <v>1942</v>
      </c>
      <c r="B55" s="41">
        <v>0.8840572889897271</v>
      </c>
      <c r="C55" s="42">
        <v>0.14026093991229127</v>
      </c>
      <c r="D55" s="42">
        <v>0.6799866568959126</v>
      </c>
      <c r="E55" s="42">
        <v>0.06380969218152324</v>
      </c>
      <c r="F55" s="119">
        <v>0.11451117531086738</v>
      </c>
      <c r="G55" s="119">
        <v>0.025749764601423895</v>
      </c>
      <c r="H55" s="42">
        <v>0</v>
      </c>
      <c r="I55" s="41">
        <v>0.025749764601423895</v>
      </c>
      <c r="J55" s="119">
        <v>-0.24631337436879133</v>
      </c>
      <c r="K55" s="42">
        <v>1</v>
      </c>
      <c r="L55" s="42">
        <v>0.15865593967623645</v>
      </c>
      <c r="M55" s="42">
        <v>0.769165828238326</v>
      </c>
      <c r="N55" s="42">
        <v>0.07217823208543753</v>
      </c>
      <c r="O55" s="119">
        <v>0.129529134295954</v>
      </c>
      <c r="P55" s="119">
        <v>0.029126805380282443</v>
      </c>
      <c r="Q55" s="42">
        <v>0</v>
      </c>
      <c r="R55" s="47">
        <v>0.029126805380282443</v>
      </c>
    </row>
    <row r="56" spans="1:18" ht="12.75">
      <c r="A56" s="40">
        <f t="shared" si="0"/>
        <v>1943</v>
      </c>
      <c r="B56" s="41">
        <v>0.882903981290615</v>
      </c>
      <c r="C56" s="42">
        <v>0.09733394115654785</v>
      </c>
      <c r="D56" s="42">
        <v>0.7216187534346079</v>
      </c>
      <c r="E56" s="42">
        <v>0.0639512866994593</v>
      </c>
      <c r="F56" s="119">
        <v>0.08481478682026221</v>
      </c>
      <c r="G56" s="119">
        <v>0.012519154336285641</v>
      </c>
      <c r="H56" s="42">
        <v>0</v>
      </c>
      <c r="I56" s="41">
        <v>0.012519154336285641</v>
      </c>
      <c r="J56" s="119">
        <v>-0.29477730662014484</v>
      </c>
      <c r="K56" s="42">
        <v>1</v>
      </c>
      <c r="L56" s="42">
        <v>0.11024295191677203</v>
      </c>
      <c r="M56" s="42">
        <v>0.8173241583753617</v>
      </c>
      <c r="N56" s="42">
        <v>0.07243288970786646</v>
      </c>
      <c r="O56" s="119">
        <v>0.09606343228431398</v>
      </c>
      <c r="P56" s="119">
        <v>0.01417951963245804</v>
      </c>
      <c r="Q56" s="42">
        <v>0</v>
      </c>
      <c r="R56" s="47">
        <v>0.01417951963245804</v>
      </c>
    </row>
    <row r="57" spans="1:18" ht="12.75">
      <c r="A57" s="40">
        <f t="shared" si="0"/>
        <v>1944</v>
      </c>
      <c r="B57" s="41">
        <v>0.880887122591608</v>
      </c>
      <c r="C57" s="42">
        <v>0.004068680797680694</v>
      </c>
      <c r="D57" s="42">
        <v>0.817065509699231</v>
      </c>
      <c r="E57" s="42">
        <v>0.05975293209469617</v>
      </c>
      <c r="F57" s="119">
        <v>0.03619552155094816</v>
      </c>
      <c r="G57" s="119">
        <v>-0.032126840753267466</v>
      </c>
      <c r="H57" s="42">
        <v>0</v>
      </c>
      <c r="I57" s="41">
        <v>-0.032126840753267466</v>
      </c>
      <c r="J57" s="119">
        <v>-0.3790612349708886</v>
      </c>
      <c r="K57" s="42">
        <v>1</v>
      </c>
      <c r="L57" s="42">
        <f>0.03+0.461884467752288%</f>
        <v>0.03461884467752288</v>
      </c>
      <c r="M57" s="42">
        <v>0.9275484778292467</v>
      </c>
      <c r="N57" s="42">
        <v>0.06783267749323031</v>
      </c>
      <c r="O57" s="119">
        <v>0.04108985206238386</v>
      </c>
      <c r="P57" s="119">
        <v>-0.03647100738486097</v>
      </c>
      <c r="Q57" s="42">
        <v>0</v>
      </c>
      <c r="R57" s="47">
        <v>-0.03647100738486097</v>
      </c>
    </row>
    <row r="58" spans="1:18" ht="12.75">
      <c r="A58" s="40">
        <f t="shared" si="0"/>
        <v>1945</v>
      </c>
      <c r="B58" s="41">
        <v>0.856704743693478</v>
      </c>
      <c r="C58" s="42">
        <v>0.006056281685902731</v>
      </c>
      <c r="D58" s="42">
        <v>0.7889364887841094</v>
      </c>
      <c r="E58" s="42">
        <v>0.06171197322346599</v>
      </c>
      <c r="F58" s="119">
        <v>0.02137285325190279</v>
      </c>
      <c r="G58" s="119">
        <v>-0.01531657156600006</v>
      </c>
      <c r="H58" s="42">
        <v>0</v>
      </c>
      <c r="I58" s="41">
        <v>-0.01531657156600006</v>
      </c>
      <c r="J58" s="119">
        <v>-0.28656795146526765</v>
      </c>
      <c r="K58" s="42">
        <v>1</v>
      </c>
      <c r="L58" s="42">
        <f>0.02+0.706927530223834%</f>
        <v>0.027069275302238342</v>
      </c>
      <c r="M58" s="42">
        <v>0.9208966036335903</v>
      </c>
      <c r="N58" s="42">
        <v>0.07203412106417148</v>
      </c>
      <c r="O58" s="119">
        <v>0.024947747061325742</v>
      </c>
      <c r="P58" s="119">
        <v>-0.017878471759087404</v>
      </c>
      <c r="Q58" s="42">
        <v>0</v>
      </c>
      <c r="R58" s="47">
        <v>-0.017878471759087404</v>
      </c>
    </row>
    <row r="59" spans="1:18" ht="12.75">
      <c r="A59" s="40">
        <f t="shared" si="0"/>
        <v>1946</v>
      </c>
      <c r="B59" s="41">
        <v>0.8321443265172176</v>
      </c>
      <c r="C59" s="42">
        <v>0.10775559431667052</v>
      </c>
      <c r="D59" s="42">
        <v>0.6576400570945823</v>
      </c>
      <c r="E59" s="42">
        <v>0.06674867510596481</v>
      </c>
      <c r="F59" s="119">
        <v>0.07122542018336087</v>
      </c>
      <c r="G59" s="119">
        <v>0.03653017413330965</v>
      </c>
      <c r="H59" s="42">
        <v>0</v>
      </c>
      <c r="I59" s="41">
        <v>0.03653017413330965</v>
      </c>
      <c r="J59" s="119">
        <v>0.03653017413330965</v>
      </c>
      <c r="K59" s="42">
        <v>1</v>
      </c>
      <c r="L59" s="42">
        <v>0.12949147267236819</v>
      </c>
      <c r="M59" s="42">
        <v>0.7902956688378927</v>
      </c>
      <c r="N59" s="42">
        <v>0.0802128584897391</v>
      </c>
      <c r="O59" s="119">
        <v>0.08559262848244291</v>
      </c>
      <c r="P59" s="119">
        <v>0.04389884418992528</v>
      </c>
      <c r="Q59" s="42">
        <v>0</v>
      </c>
      <c r="R59" s="47">
        <v>0.04389884418992528</v>
      </c>
    </row>
    <row r="60" spans="1:18" ht="12.75">
      <c r="A60" s="40">
        <f t="shared" si="0"/>
        <v>1947</v>
      </c>
      <c r="B60" s="41">
        <v>0.8164664769945906</v>
      </c>
      <c r="C60" s="42">
        <v>0.0891604901150374</v>
      </c>
      <c r="D60" s="42">
        <v>0.6601162894337207</v>
      </c>
      <c r="E60" s="42">
        <v>0.06718969744583254</v>
      </c>
      <c r="F60" s="119">
        <v>0.06063665983588068</v>
      </c>
      <c r="G60" s="119">
        <v>0.02852383027915673</v>
      </c>
      <c r="H60" s="42">
        <v>0</v>
      </c>
      <c r="I60" s="41">
        <v>0.02852383027915673</v>
      </c>
      <c r="J60" s="119">
        <v>0.02852383027915673</v>
      </c>
      <c r="K60" s="42">
        <v>1</v>
      </c>
      <c r="L60" s="42">
        <v>0.10920287926974878</v>
      </c>
      <c r="M60" s="42">
        <v>0.8085038492500093</v>
      </c>
      <c r="N60" s="42">
        <v>0.08229327148024193</v>
      </c>
      <c r="O60" s="119">
        <v>0.07426717635619769</v>
      </c>
      <c r="P60" s="119">
        <v>0.03493570291355111</v>
      </c>
      <c r="Q60" s="42">
        <v>0</v>
      </c>
      <c r="R60" s="47">
        <v>0.03493570291355111</v>
      </c>
    </row>
    <row r="61" spans="1:18" ht="12.75">
      <c r="A61" s="40">
        <f t="shared" si="0"/>
        <v>1948</v>
      </c>
      <c r="B61" s="41">
        <v>0.8177254043083454</v>
      </c>
      <c r="C61" s="42">
        <v>0.11865381214475426</v>
      </c>
      <c r="D61" s="42">
        <v>0.6314514775706696</v>
      </c>
      <c r="E61" s="42">
        <v>0.06762011459292153</v>
      </c>
      <c r="F61" s="119">
        <v>0.07461036770418485</v>
      </c>
      <c r="G61" s="119">
        <v>0.04404344444056941</v>
      </c>
      <c r="H61" s="42">
        <v>0</v>
      </c>
      <c r="I61" s="41">
        <v>0.04404344444056941</v>
      </c>
      <c r="J61" s="119">
        <v>0.04404344444056941</v>
      </c>
      <c r="K61" s="42">
        <v>1</v>
      </c>
      <c r="L61" s="42">
        <v>0.145102269685647</v>
      </c>
      <c r="M61" s="42">
        <v>0.7722047942301224</v>
      </c>
      <c r="N61" s="42">
        <v>0.08269293608423048</v>
      </c>
      <c r="O61" s="119">
        <v>0.09124134741453012</v>
      </c>
      <c r="P61" s="119">
        <v>0.05386092227111687</v>
      </c>
      <c r="Q61" s="42">
        <v>0</v>
      </c>
      <c r="R61" s="47">
        <v>0.05386092227111687</v>
      </c>
    </row>
    <row r="62" spans="1:18" ht="12.75">
      <c r="A62" s="56">
        <v>1949</v>
      </c>
      <c r="B62" s="57">
        <v>0.7910278883179329</v>
      </c>
      <c r="C62" s="58">
        <v>0.16520001928265407</v>
      </c>
      <c r="D62" s="58">
        <v>0.5554861572767532</v>
      </c>
      <c r="E62" s="58">
        <v>0.07034171175852566</v>
      </c>
      <c r="F62" s="127">
        <v>0.13715559969287366</v>
      </c>
      <c r="G62" s="127">
        <v>0.028044419589780413</v>
      </c>
      <c r="H62" s="58">
        <v>0.10934190525601957</v>
      </c>
      <c r="I62" s="57">
        <v>0.1373863248458</v>
      </c>
      <c r="J62" s="127">
        <v>0.1373863248458</v>
      </c>
      <c r="K62" s="58">
        <v>1</v>
      </c>
      <c r="L62" s="58">
        <v>0.20884221874141592</v>
      </c>
      <c r="M62" s="58">
        <v>0.7022333415550706</v>
      </c>
      <c r="N62" s="58">
        <v>0.08892443970351353</v>
      </c>
      <c r="O62" s="127">
        <v>0.1733890823805539</v>
      </c>
      <c r="P62" s="127">
        <v>0.035453136360862024</v>
      </c>
      <c r="Q62" s="58">
        <v>0.1382276236663763</v>
      </c>
      <c r="R62" s="63">
        <v>0.17368076002723834</v>
      </c>
    </row>
    <row r="63" spans="1:18" ht="12.75">
      <c r="A63" s="40">
        <f aca="true" t="shared" si="1" ref="A63:A83">A62+1</f>
        <v>1950</v>
      </c>
      <c r="B63" s="41">
        <v>0.7856354583957171</v>
      </c>
      <c r="C63" s="42">
        <v>0.19420566008071521</v>
      </c>
      <c r="D63" s="42">
        <v>0.5169783402766663</v>
      </c>
      <c r="E63" s="42">
        <v>0.07445145803833572</v>
      </c>
      <c r="F63" s="119">
        <v>0.15086662634102443</v>
      </c>
      <c r="G63" s="119">
        <v>0.0433390337396908</v>
      </c>
      <c r="H63" s="42">
        <v>0.10120920617029121</v>
      </c>
      <c r="I63" s="41">
        <v>0.144548239909982</v>
      </c>
      <c r="J63" s="119">
        <v>0.144548239909982</v>
      </c>
      <c r="K63" s="42">
        <v>1</v>
      </c>
      <c r="L63" s="42">
        <v>0.2471956401729715</v>
      </c>
      <c r="M63" s="42">
        <v>0.6580384512332809</v>
      </c>
      <c r="N63" s="42">
        <v>0.09476590859374785</v>
      </c>
      <c r="O63" s="119">
        <v>0.19203133556254834</v>
      </c>
      <c r="P63" s="119">
        <v>0.055164304610423195</v>
      </c>
      <c r="Q63" s="42">
        <v>0.12882464136351784</v>
      </c>
      <c r="R63" s="47">
        <v>0.18398894597394103</v>
      </c>
    </row>
    <row r="64" spans="1:18" ht="12.75">
      <c r="A64" s="40">
        <f t="shared" si="1"/>
        <v>1951</v>
      </c>
      <c r="B64" s="41">
        <v>0.7760509059094207</v>
      </c>
      <c r="C64" s="42">
        <v>0.1725641067269138</v>
      </c>
      <c r="D64" s="42">
        <v>0.528312413780815</v>
      </c>
      <c r="E64" s="42">
        <v>0.07517438540169194</v>
      </c>
      <c r="F64" s="119">
        <v>0.1397494142609964</v>
      </c>
      <c r="G64" s="119">
        <v>0.03281469246591739</v>
      </c>
      <c r="H64" s="42">
        <v>0.09987290898023618</v>
      </c>
      <c r="I64" s="41">
        <v>0.13268760144615357</v>
      </c>
      <c r="J64" s="119">
        <v>0.13268760144615357</v>
      </c>
      <c r="K64" s="42">
        <v>1</v>
      </c>
      <c r="L64" s="42">
        <v>0.22236183916916294</v>
      </c>
      <c r="M64" s="42">
        <v>0.6807703074087753</v>
      </c>
      <c r="N64" s="42">
        <v>0.09686785342206167</v>
      </c>
      <c r="O64" s="119">
        <v>0.18007763820239353</v>
      </c>
      <c r="P64" s="119">
        <v>0.04228420096676939</v>
      </c>
      <c r="Q64" s="42">
        <v>0.12869375993215215</v>
      </c>
      <c r="R64" s="47">
        <v>0.17097796089892153</v>
      </c>
    </row>
    <row r="65" spans="1:18" ht="12.75">
      <c r="A65" s="40">
        <f t="shared" si="1"/>
        <v>1952</v>
      </c>
      <c r="B65" s="41">
        <v>0.7632718768763719</v>
      </c>
      <c r="C65" s="42">
        <v>0.14378268360972057</v>
      </c>
      <c r="D65" s="42">
        <v>0.5429225258465725</v>
      </c>
      <c r="E65" s="42">
        <v>0.0765666674200789</v>
      </c>
      <c r="F65" s="119">
        <v>0.12591092197729475</v>
      </c>
      <c r="G65" s="119">
        <v>0.01787176163242581</v>
      </c>
      <c r="H65" s="42">
        <v>0.10123117150583456</v>
      </c>
      <c r="I65" s="41">
        <v>0.11910293313826038</v>
      </c>
      <c r="J65" s="119">
        <v>0.11910293313826038</v>
      </c>
      <c r="K65" s="42">
        <v>1</v>
      </c>
      <c r="L65" s="42">
        <v>0.18837676058253255</v>
      </c>
      <c r="M65" s="42">
        <v>0.7113094852497891</v>
      </c>
      <c r="N65" s="42">
        <v>0.10031375416767843</v>
      </c>
      <c r="O65" s="119">
        <v>0.16496208728739617</v>
      </c>
      <c r="P65" s="119">
        <v>0.02341467329513638</v>
      </c>
      <c r="Q65" s="42">
        <v>0.1326279332079087</v>
      </c>
      <c r="R65" s="47">
        <v>0.1560426065030451</v>
      </c>
    </row>
    <row r="66" spans="1:18" ht="12.75">
      <c r="A66" s="40">
        <f t="shared" si="1"/>
        <v>1953</v>
      </c>
      <c r="B66" s="41">
        <v>0.753391586389403</v>
      </c>
      <c r="C66" s="42">
        <v>0.1542332080659693</v>
      </c>
      <c r="D66" s="42">
        <v>0.5202673587563444</v>
      </c>
      <c r="E66" s="42">
        <v>0.0788910195670895</v>
      </c>
      <c r="F66" s="119">
        <v>0.13317370371627588</v>
      </c>
      <c r="G66" s="119">
        <v>0.021059504349693434</v>
      </c>
      <c r="H66" s="42">
        <v>0.08804446494439656</v>
      </c>
      <c r="I66" s="41">
        <v>0.10910396929409</v>
      </c>
      <c r="J66" s="119">
        <v>0.10910396929409</v>
      </c>
      <c r="K66" s="42">
        <v>1</v>
      </c>
      <c r="L66" s="42">
        <v>0.204718516708058</v>
      </c>
      <c r="M66" s="42">
        <v>0.6905669882108766</v>
      </c>
      <c r="N66" s="42">
        <v>0.1047144950810658</v>
      </c>
      <c r="O66" s="119">
        <v>0.17676558395681743</v>
      </c>
      <c r="P66" s="119">
        <v>0.027952932751240573</v>
      </c>
      <c r="Q66" s="42">
        <v>0.1168641467929658</v>
      </c>
      <c r="R66" s="47">
        <v>0.1448170795442064</v>
      </c>
    </row>
    <row r="67" spans="1:18" ht="12.75">
      <c r="A67" s="40">
        <f t="shared" si="1"/>
        <v>1954</v>
      </c>
      <c r="B67" s="41">
        <v>0.7641144581709198</v>
      </c>
      <c r="C67" s="42">
        <v>0.15573134841372555</v>
      </c>
      <c r="D67" s="42">
        <v>0.52709106221384</v>
      </c>
      <c r="E67" s="42">
        <v>0.08129204754335412</v>
      </c>
      <c r="F67" s="119">
        <v>0.13445397382515245</v>
      </c>
      <c r="G67" s="119">
        <v>0.021277374588573098</v>
      </c>
      <c r="H67" s="42">
        <v>0.10336135587093222</v>
      </c>
      <c r="I67" s="41">
        <v>0.12463873045950531</v>
      </c>
      <c r="J67" s="119">
        <v>0.12463873045950531</v>
      </c>
      <c r="K67" s="42">
        <v>1</v>
      </c>
      <c r="L67" s="42">
        <v>0.20380631036154404</v>
      </c>
      <c r="M67" s="42">
        <v>0.689806424387717</v>
      </c>
      <c r="N67" s="42">
        <v>0.10638726525073869</v>
      </c>
      <c r="O67" s="119">
        <v>0.1759605153225321</v>
      </c>
      <c r="P67" s="119">
        <v>0.027845795039011943</v>
      </c>
      <c r="Q67" s="42">
        <v>0.13526946750667554</v>
      </c>
      <c r="R67" s="47">
        <v>0.16311526254568748</v>
      </c>
    </row>
    <row r="68" spans="1:18" ht="12.75">
      <c r="A68" s="40">
        <f t="shared" si="1"/>
        <v>1955</v>
      </c>
      <c r="B68" s="41">
        <v>0.7727158522307837</v>
      </c>
      <c r="C68" s="42">
        <v>0.1620431638323069</v>
      </c>
      <c r="D68" s="42">
        <v>0.5278777728091666</v>
      </c>
      <c r="E68" s="42">
        <v>0.08279491558930997</v>
      </c>
      <c r="F68" s="119">
        <v>0.13484900378446835</v>
      </c>
      <c r="G68" s="119">
        <v>0.027194160047838593</v>
      </c>
      <c r="H68" s="42">
        <v>0.11297853171140454</v>
      </c>
      <c r="I68" s="41">
        <v>0.14017269175924313</v>
      </c>
      <c r="J68" s="119">
        <v>0.14017269175924313</v>
      </c>
      <c r="K68" s="42">
        <v>1</v>
      </c>
      <c r="L68" s="42">
        <v>0.2097060172435937</v>
      </c>
      <c r="M68" s="42">
        <v>0.6831460378161204</v>
      </c>
      <c r="N68" s="42">
        <v>0.10714794494028573</v>
      </c>
      <c r="O68" s="119">
        <v>0.17451305469554879</v>
      </c>
      <c r="P68" s="119">
        <v>0.03519296254804494</v>
      </c>
      <c r="Q68" s="42">
        <v>0.14620967252741404</v>
      </c>
      <c r="R68" s="47">
        <v>0.18140263507545898</v>
      </c>
    </row>
    <row r="69" spans="1:18" ht="12.75">
      <c r="A69" s="40">
        <f t="shared" si="1"/>
        <v>1956</v>
      </c>
      <c r="B69" s="41">
        <v>0.7678412563913561</v>
      </c>
      <c r="C69" s="42">
        <v>0.15324986135000424</v>
      </c>
      <c r="D69" s="42">
        <v>0.5309635759889519</v>
      </c>
      <c r="E69" s="42">
        <v>0.08362781905240006</v>
      </c>
      <c r="F69" s="119">
        <v>0.13007709631234343</v>
      </c>
      <c r="G69" s="119">
        <v>0.023172765037660827</v>
      </c>
      <c r="H69" s="42">
        <v>0.09543878329154913</v>
      </c>
      <c r="I69" s="41">
        <v>0.11861154832920996</v>
      </c>
      <c r="J69" s="119">
        <v>0.11861154832920996</v>
      </c>
      <c r="K69" s="42">
        <v>1</v>
      </c>
      <c r="L69" s="42">
        <v>0.19958534407259731</v>
      </c>
      <c r="M69" s="42">
        <v>0.691501754521938</v>
      </c>
      <c r="N69" s="42">
        <v>0.10891290140546489</v>
      </c>
      <c r="O69" s="119">
        <v>0.16940623498621343</v>
      </c>
      <c r="P69" s="119">
        <v>0.030179109086383927</v>
      </c>
      <c r="Q69" s="42">
        <v>0.12429494051945751</v>
      </c>
      <c r="R69" s="47">
        <v>0.15447404960584143</v>
      </c>
    </row>
    <row r="70" spans="1:18" ht="12.75">
      <c r="A70" s="40">
        <f t="shared" si="1"/>
        <v>1957</v>
      </c>
      <c r="B70" s="41">
        <v>0.7652214304822488</v>
      </c>
      <c r="C70" s="42">
        <v>0.15974979736413453</v>
      </c>
      <c r="D70" s="42">
        <v>0.5212179601816676</v>
      </c>
      <c r="E70" s="42">
        <v>0.08425367293644695</v>
      </c>
      <c r="F70" s="119">
        <v>0.13217118534322392</v>
      </c>
      <c r="G70" s="119">
        <v>0.027578612020910605</v>
      </c>
      <c r="H70" s="42">
        <v>0.10197079823114392</v>
      </c>
      <c r="I70" s="41">
        <v>0.12954941025205455</v>
      </c>
      <c r="J70" s="119">
        <v>0.12954941025205455</v>
      </c>
      <c r="K70" s="42">
        <v>1</v>
      </c>
      <c r="L70" s="42">
        <v>0.20876283778861093</v>
      </c>
      <c r="M70" s="42">
        <v>0.6811335117120174</v>
      </c>
      <c r="N70" s="42">
        <v>0.11010365049937193</v>
      </c>
      <c r="O70" s="119">
        <v>0.1727227964066931</v>
      </c>
      <c r="P70" s="119">
        <v>0.03604004138191783</v>
      </c>
      <c r="Q70" s="42">
        <v>0.13325658975191154</v>
      </c>
      <c r="R70" s="47">
        <v>0.1692966311338294</v>
      </c>
    </row>
    <row r="71" spans="1:18" ht="12.75">
      <c r="A71" s="40">
        <f t="shared" si="1"/>
        <v>1958</v>
      </c>
      <c r="B71" s="41">
        <v>0.7510400941771594</v>
      </c>
      <c r="C71" s="42">
        <v>0.1549695872240316</v>
      </c>
      <c r="D71" s="42">
        <v>0.5144277799970778</v>
      </c>
      <c r="E71" s="42">
        <v>0.08164272695604989</v>
      </c>
      <c r="F71" s="119">
        <v>0.12865198634320565</v>
      </c>
      <c r="G71" s="119">
        <v>0.026317600880825957</v>
      </c>
      <c r="H71" s="42">
        <v>0.10463341971383137</v>
      </c>
      <c r="I71" s="41">
        <v>0.13095102059465735</v>
      </c>
      <c r="J71" s="119">
        <v>0.13095102059465735</v>
      </c>
      <c r="K71" s="42">
        <v>1</v>
      </c>
      <c r="L71" s="42">
        <v>0.20633996563634394</v>
      </c>
      <c r="M71" s="42">
        <v>0.684953818025768</v>
      </c>
      <c r="N71" s="42">
        <v>0.10870621633788775</v>
      </c>
      <c r="O71" s="119">
        <v>0.1712984264630465</v>
      </c>
      <c r="P71" s="119">
        <v>0.03504153917329748</v>
      </c>
      <c r="Q71" s="42">
        <v>0.13931802113503394</v>
      </c>
      <c r="R71" s="47">
        <v>0.17435956030833144</v>
      </c>
    </row>
    <row r="72" spans="1:18" ht="12.75">
      <c r="A72" s="40">
        <f t="shared" si="1"/>
        <v>1959</v>
      </c>
      <c r="B72" s="41">
        <v>0.737106055744325</v>
      </c>
      <c r="C72" s="42">
        <v>0.15082269177410143</v>
      </c>
      <c r="D72" s="42">
        <v>0.5041851138299054</v>
      </c>
      <c r="E72" s="42">
        <v>0.08209825014031809</v>
      </c>
      <c r="F72" s="119">
        <v>0.12343857109594367</v>
      </c>
      <c r="G72" s="119">
        <v>0.02738412067815777</v>
      </c>
      <c r="H72" s="42">
        <v>0.09081439640991909</v>
      </c>
      <c r="I72" s="41">
        <v>0.11819851708807687</v>
      </c>
      <c r="J72" s="119">
        <v>0.11819851708807687</v>
      </c>
      <c r="K72" s="42">
        <v>1</v>
      </c>
      <c r="L72" s="42">
        <v>0.2046146420840372</v>
      </c>
      <c r="M72" s="42">
        <v>0.6840062022293149</v>
      </c>
      <c r="N72" s="42">
        <v>0.11137915568664783</v>
      </c>
      <c r="O72" s="119">
        <v>0.1674637864307005</v>
      </c>
      <c r="P72" s="119">
        <v>0.0371508556533367</v>
      </c>
      <c r="Q72" s="42">
        <v>0.12320397546892393</v>
      </c>
      <c r="R72" s="47">
        <v>0.16035483112226065</v>
      </c>
    </row>
    <row r="73" spans="1:18" ht="12.75">
      <c r="A73" s="48">
        <f t="shared" si="1"/>
        <v>1960</v>
      </c>
      <c r="B73" s="49">
        <v>0.7459211386458043</v>
      </c>
      <c r="C73" s="50">
        <v>0.16517589583479658</v>
      </c>
      <c r="D73" s="50">
        <v>0.49904466204823567</v>
      </c>
      <c r="E73" s="50">
        <v>0.08170058076277197</v>
      </c>
      <c r="F73" s="126">
        <v>0.13036427198256015</v>
      </c>
      <c r="G73" s="126">
        <v>0.03481162385223643</v>
      </c>
      <c r="H73" s="50">
        <v>0.10830889420983505</v>
      </c>
      <c r="I73" s="49">
        <v>0.1431205180620715</v>
      </c>
      <c r="J73" s="126">
        <v>0.1431205180620715</v>
      </c>
      <c r="K73" s="50">
        <v>1</v>
      </c>
      <c r="L73" s="50">
        <v>0.22143881876664345</v>
      </c>
      <c r="M73" s="50">
        <v>0.669031397815371</v>
      </c>
      <c r="N73" s="50">
        <v>0.10952978341798535</v>
      </c>
      <c r="O73" s="126">
        <v>0.17476951011099143</v>
      </c>
      <c r="P73" s="126">
        <v>0.04666930865565199</v>
      </c>
      <c r="Q73" s="50">
        <v>0.14520153485188306</v>
      </c>
      <c r="R73" s="55">
        <v>0.19187084350753505</v>
      </c>
    </row>
    <row r="74" spans="1:18" ht="12.75">
      <c r="A74" s="40">
        <f t="shared" si="1"/>
        <v>1961</v>
      </c>
      <c r="B74" s="41">
        <v>0.7391297676097469</v>
      </c>
      <c r="C74" s="42">
        <v>0.15685626838539868</v>
      </c>
      <c r="D74" s="42">
        <v>0.49714371464460627</v>
      </c>
      <c r="E74" s="42">
        <v>0.08512978457974198</v>
      </c>
      <c r="F74" s="119">
        <v>0.12605294181191104</v>
      </c>
      <c r="G74" s="119">
        <v>0.03080332657348764</v>
      </c>
      <c r="H74" s="42">
        <v>0.10065910655665651</v>
      </c>
      <c r="I74" s="41">
        <v>0.13146243313014414</v>
      </c>
      <c r="J74" s="119">
        <v>0.13146243313014414</v>
      </c>
      <c r="K74" s="42">
        <v>1</v>
      </c>
      <c r="L74" s="42">
        <v>0.21221749584332425</v>
      </c>
      <c r="M74" s="42">
        <v>0.6726068092918335</v>
      </c>
      <c r="N74" s="42">
        <v>0.11517569486484225</v>
      </c>
      <c r="O74" s="119">
        <v>0.17054236933191105</v>
      </c>
      <c r="P74" s="119">
        <v>0.0416751265114132</v>
      </c>
      <c r="Q74" s="42">
        <v>0.13618597297491541</v>
      </c>
      <c r="R74" s="47">
        <v>0.1778610994863286</v>
      </c>
    </row>
    <row r="75" spans="1:18" ht="12.75">
      <c r="A75" s="40">
        <f t="shared" si="1"/>
        <v>1962</v>
      </c>
      <c r="B75" s="41">
        <v>0.7449111513701766</v>
      </c>
      <c r="C75" s="42">
        <v>0.14854740835232683</v>
      </c>
      <c r="D75" s="42">
        <v>0.5069481999847034</v>
      </c>
      <c r="E75" s="42">
        <v>0.08941554303314632</v>
      </c>
      <c r="F75" s="119">
        <v>0.12608381643461913</v>
      </c>
      <c r="G75" s="119">
        <v>0.022463591917707703</v>
      </c>
      <c r="H75" s="42">
        <v>0.11939908400427973</v>
      </c>
      <c r="I75" s="41">
        <v>0.14186267592198742</v>
      </c>
      <c r="J75" s="119">
        <v>0.14186267592198742</v>
      </c>
      <c r="K75" s="42">
        <v>1</v>
      </c>
      <c r="L75" s="42">
        <v>0.19941627679904014</v>
      </c>
      <c r="M75" s="42">
        <v>0.6805485446851369</v>
      </c>
      <c r="N75" s="42">
        <v>0.12003517851582289</v>
      </c>
      <c r="O75" s="119">
        <v>0.16926020801635572</v>
      </c>
      <c r="P75" s="119">
        <v>0.030156068782684436</v>
      </c>
      <c r="Q75" s="42">
        <v>0.16028634258550048</v>
      </c>
      <c r="R75" s="47">
        <v>0.1904424113681849</v>
      </c>
    </row>
    <row r="76" spans="1:18" ht="12.75">
      <c r="A76" s="40">
        <f t="shared" si="1"/>
        <v>1963</v>
      </c>
      <c r="B76" s="41">
        <v>0.7391078626614325</v>
      </c>
      <c r="C76" s="42">
        <v>0.14241589016624895</v>
      </c>
      <c r="D76" s="42">
        <v>0.5022144603334958</v>
      </c>
      <c r="E76" s="42">
        <v>0.09447751216168791</v>
      </c>
      <c r="F76" s="119">
        <v>0.11960668795979847</v>
      </c>
      <c r="G76" s="119">
        <v>0.02280920220645049</v>
      </c>
      <c r="H76" s="42">
        <v>0.11259450346420587</v>
      </c>
      <c r="I76" s="41">
        <v>0.13540370567065638</v>
      </c>
      <c r="J76" s="119">
        <v>0.13540370567065638</v>
      </c>
      <c r="K76" s="42">
        <v>1</v>
      </c>
      <c r="L76" s="42">
        <v>0.19268620638593617</v>
      </c>
      <c r="M76" s="42">
        <v>0.6794873735006499</v>
      </c>
      <c r="N76" s="42">
        <v>0.1278264201134142</v>
      </c>
      <c r="O76" s="119">
        <v>0.16182575507871091</v>
      </c>
      <c r="P76" s="119">
        <v>0.030860451307225284</v>
      </c>
      <c r="Q76" s="42">
        <v>0.15233839220539142</v>
      </c>
      <c r="R76" s="47">
        <v>0.18319884351261673</v>
      </c>
    </row>
    <row r="77" spans="1:18" ht="12.75">
      <c r="A77" s="40">
        <f t="shared" si="1"/>
        <v>1964</v>
      </c>
      <c r="B77" s="41">
        <v>0.7298734448731179</v>
      </c>
      <c r="C77" s="42">
        <v>0.14373427409973089</v>
      </c>
      <c r="D77" s="42">
        <v>0.4885835263112828</v>
      </c>
      <c r="E77" s="42">
        <v>0.097555644462104</v>
      </c>
      <c r="F77" s="119">
        <v>0.11659414696956062</v>
      </c>
      <c r="G77" s="119">
        <v>0.02714012713017026</v>
      </c>
      <c r="H77" s="42">
        <v>0.10757629409726252</v>
      </c>
      <c r="I77" s="41">
        <v>0.13471642122743277</v>
      </c>
      <c r="J77" s="119">
        <v>0.13471642122743277</v>
      </c>
      <c r="K77" s="42">
        <v>1</v>
      </c>
      <c r="L77" s="42">
        <v>0.1969304063730087</v>
      </c>
      <c r="M77" s="42">
        <v>0.6694085525967023</v>
      </c>
      <c r="N77" s="42">
        <v>0.13366104103028875</v>
      </c>
      <c r="O77" s="119">
        <v>0.1597457035717055</v>
      </c>
      <c r="P77" s="119">
        <v>0.037184702801303225</v>
      </c>
      <c r="Q77" s="42">
        <v>0.14739033849349556</v>
      </c>
      <c r="R77" s="47">
        <v>0.18457504129479876</v>
      </c>
    </row>
    <row r="78" spans="1:18" ht="12.75">
      <c r="A78" s="40">
        <f t="shared" si="1"/>
        <v>1965</v>
      </c>
      <c r="B78" s="41">
        <v>0.7316408900006036</v>
      </c>
      <c r="C78" s="42">
        <v>0.14900286041063604</v>
      </c>
      <c r="D78" s="42">
        <v>0.48120152200595295</v>
      </c>
      <c r="E78" s="42">
        <v>0.10143650758401457</v>
      </c>
      <c r="F78" s="119">
        <v>0.11891341194655097</v>
      </c>
      <c r="G78" s="119">
        <v>0.030089448464085077</v>
      </c>
      <c r="H78" s="42">
        <v>0.11035323023946499</v>
      </c>
      <c r="I78" s="41">
        <v>0.14044267870355007</v>
      </c>
      <c r="J78" s="119">
        <v>0.14044267870355007</v>
      </c>
      <c r="K78" s="42">
        <v>1</v>
      </c>
      <c r="L78" s="42">
        <v>0.20365573117504834</v>
      </c>
      <c r="M78" s="42">
        <v>0.657701788654207</v>
      </c>
      <c r="N78" s="42">
        <v>0.13864248017074454</v>
      </c>
      <c r="O78" s="119">
        <v>0.16252975137359105</v>
      </c>
      <c r="P78" s="119">
        <v>0.04112597980145732</v>
      </c>
      <c r="Q78" s="42">
        <v>0.1508297742070894</v>
      </c>
      <c r="R78" s="47">
        <v>0.19195575400854673</v>
      </c>
    </row>
    <row r="79" spans="1:18" ht="12.75">
      <c r="A79" s="40">
        <f t="shared" si="1"/>
        <v>1966</v>
      </c>
      <c r="B79" s="41">
        <v>0.7335325379314881</v>
      </c>
      <c r="C79" s="42">
        <v>0.15357609898514474</v>
      </c>
      <c r="D79" s="42">
        <v>0.4767269362227948</v>
      </c>
      <c r="E79" s="42">
        <v>0.10322950272354846</v>
      </c>
      <c r="F79" s="119">
        <v>0.12055165679246399</v>
      </c>
      <c r="G79" s="119">
        <v>0.033024442192680754</v>
      </c>
      <c r="H79" s="42">
        <v>0.10946924714884745</v>
      </c>
      <c r="I79" s="41">
        <v>0.14249368934152823</v>
      </c>
      <c r="J79" s="119">
        <v>0.14249368934152823</v>
      </c>
      <c r="K79" s="42">
        <v>1</v>
      </c>
      <c r="L79" s="42">
        <v>0.20936508067960952</v>
      </c>
      <c r="M79" s="42">
        <v>0.6499056436775557</v>
      </c>
      <c r="N79" s="42">
        <v>0.14072927564283466</v>
      </c>
      <c r="O79" s="119">
        <v>0.1643439800672121</v>
      </c>
      <c r="P79" s="119">
        <v>0.045021100612397426</v>
      </c>
      <c r="Q79" s="42">
        <v>0.1492357073314611</v>
      </c>
      <c r="R79" s="47">
        <v>0.19425680794385855</v>
      </c>
    </row>
    <row r="80" spans="1:18" ht="12.75">
      <c r="A80" s="40">
        <f t="shared" si="1"/>
        <v>1967</v>
      </c>
      <c r="B80" s="41">
        <v>0.7398244071127663</v>
      </c>
      <c r="C80" s="42">
        <v>0.15951752052287418</v>
      </c>
      <c r="D80" s="42">
        <v>0.4747546154916083</v>
      </c>
      <c r="E80" s="42">
        <v>0.10555227109828388</v>
      </c>
      <c r="F80" s="119">
        <v>0.12544881987104245</v>
      </c>
      <c r="G80" s="119">
        <v>0.03406870065183172</v>
      </c>
      <c r="H80" s="42">
        <v>0.11274484046277301</v>
      </c>
      <c r="I80" s="41">
        <v>0.14681354111460473</v>
      </c>
      <c r="J80" s="119">
        <v>0.14681354111460473</v>
      </c>
      <c r="K80" s="42">
        <v>1</v>
      </c>
      <c r="L80" s="42">
        <v>0.21561537979722264</v>
      </c>
      <c r="M80" s="42">
        <v>0.6417125616933651</v>
      </c>
      <c r="N80" s="42">
        <v>0.14267205850941234</v>
      </c>
      <c r="O80" s="119">
        <v>0.1695656681030816</v>
      </c>
      <c r="P80" s="119">
        <v>0.04604971169414104</v>
      </c>
      <c r="Q80" s="42">
        <v>0.15239405374955153</v>
      </c>
      <c r="R80" s="47">
        <v>0.19844376544369258</v>
      </c>
    </row>
    <row r="81" spans="1:18" ht="12.75">
      <c r="A81" s="40">
        <f t="shared" si="1"/>
        <v>1968</v>
      </c>
      <c r="B81" s="41">
        <v>0.7406119603691648</v>
      </c>
      <c r="C81" s="42">
        <v>0.15708461142546976</v>
      </c>
      <c r="D81" s="42">
        <v>0.4739122852949156</v>
      </c>
      <c r="E81" s="42">
        <v>0.1096150636487793</v>
      </c>
      <c r="F81" s="119">
        <v>0.12573202407164402</v>
      </c>
      <c r="G81" s="119">
        <v>0.031352587353825755</v>
      </c>
      <c r="H81" s="42">
        <v>0.1138955566594626</v>
      </c>
      <c r="I81" s="41">
        <v>0.14524814401328837</v>
      </c>
      <c r="J81" s="119">
        <v>0.14524814401328837</v>
      </c>
      <c r="K81" s="42">
        <v>1</v>
      </c>
      <c r="L81" s="42">
        <v>0.21210109994330836</v>
      </c>
      <c r="M81" s="42">
        <v>0.6398928327577773</v>
      </c>
      <c r="N81" s="42">
        <v>0.1480060672989141</v>
      </c>
      <c r="O81" s="119">
        <v>0.169767747214036</v>
      </c>
      <c r="P81" s="119">
        <v>0.04233335272927239</v>
      </c>
      <c r="Q81" s="42">
        <v>0.15378573767927042</v>
      </c>
      <c r="R81" s="47">
        <v>0.19611909040854283</v>
      </c>
    </row>
    <row r="82" spans="1:18" ht="12.75">
      <c r="A82" s="56">
        <f t="shared" si="1"/>
        <v>1969</v>
      </c>
      <c r="B82" s="57">
        <v>0.7294775785843525</v>
      </c>
      <c r="C82" s="58">
        <v>0.16594895364572249</v>
      </c>
      <c r="D82" s="58">
        <v>0.455920274854185</v>
      </c>
      <c r="E82" s="58">
        <v>0.10760835008444501</v>
      </c>
      <c r="F82" s="127">
        <v>0.12761391550441056</v>
      </c>
      <c r="G82" s="127">
        <v>0.038335038141311915</v>
      </c>
      <c r="H82" s="58">
        <v>0.10062476457182896</v>
      </c>
      <c r="I82" s="57">
        <v>0.13895980271314087</v>
      </c>
      <c r="J82" s="127">
        <v>0.13895980271314087</v>
      </c>
      <c r="K82" s="58">
        <v>1</v>
      </c>
      <c r="L82" s="58">
        <v>0.22749013611599733</v>
      </c>
      <c r="M82" s="58">
        <v>0.6249955971764869</v>
      </c>
      <c r="N82" s="58">
        <v>0.14751426670751583</v>
      </c>
      <c r="O82" s="127">
        <v>0.1749387770794302</v>
      </c>
      <c r="P82" s="127">
        <v>0.05255135903656712</v>
      </c>
      <c r="Q82" s="58">
        <v>0.13794086004275088</v>
      </c>
      <c r="R82" s="63">
        <v>0.190492219079318</v>
      </c>
    </row>
    <row r="83" spans="1:18" ht="12.75">
      <c r="A83" s="40">
        <f t="shared" si="1"/>
        <v>1970</v>
      </c>
      <c r="B83" s="41">
        <v>0.7274750198299296</v>
      </c>
      <c r="C83" s="42">
        <v>0.15833563643254606</v>
      </c>
      <c r="D83" s="42">
        <v>0.4619831459011199</v>
      </c>
      <c r="E83" s="42">
        <v>0.10715623749626361</v>
      </c>
      <c r="F83" s="119">
        <v>0.12771821502543215</v>
      </c>
      <c r="G83" s="119">
        <v>0.030617421407113897</v>
      </c>
      <c r="H83" s="42">
        <v>0.11582089534229226</v>
      </c>
      <c r="I83" s="41">
        <v>0.14643831674940616</v>
      </c>
      <c r="J83" s="119">
        <v>0.14643831674940616</v>
      </c>
      <c r="K83" s="42">
        <v>1</v>
      </c>
      <c r="L83" s="42">
        <v>0.21765095998700004</v>
      </c>
      <c r="M83" s="42">
        <v>0.6350501849659705</v>
      </c>
      <c r="N83" s="42">
        <v>0.1472988550470294</v>
      </c>
      <c r="O83" s="119">
        <v>0.1755637122155622</v>
      </c>
      <c r="P83" s="119">
        <v>0.04208724777143783</v>
      </c>
      <c r="Q83" s="42">
        <v>0.15920944662727948</v>
      </c>
      <c r="R83" s="47">
        <v>0.20129669439871734</v>
      </c>
    </row>
    <row r="84" spans="1:18" ht="12.75">
      <c r="A84" s="40">
        <v>1971</v>
      </c>
      <c r="B84" s="41">
        <v>0.7299051108670679</v>
      </c>
      <c r="C84" s="42">
        <v>0.15878410621763137</v>
      </c>
      <c r="D84" s="42">
        <v>0.463314175706193</v>
      </c>
      <c r="E84" s="42">
        <v>0.10780682894324344</v>
      </c>
      <c r="F84" s="119">
        <v>0.12724370191202602</v>
      </c>
      <c r="G84" s="119">
        <v>0.03154040430560534</v>
      </c>
      <c r="H84" s="42">
        <v>0.11497758650243688</v>
      </c>
      <c r="I84" s="41">
        <v>0.1465179908080422</v>
      </c>
      <c r="J84" s="119">
        <v>0.1465179908080422</v>
      </c>
      <c r="K84" s="42">
        <v>1</v>
      </c>
      <c r="L84" s="42">
        <v>0.2175407513300034</v>
      </c>
      <c r="M84" s="42">
        <v>0.6347594623030018</v>
      </c>
      <c r="N84" s="42">
        <v>0.1476997863669946</v>
      </c>
      <c r="O84" s="119">
        <v>0.17432910116339762</v>
      </c>
      <c r="P84" s="119">
        <v>0.043211650166605775</v>
      </c>
      <c r="Q84" s="42">
        <v>0.15752401893151954</v>
      </c>
      <c r="R84" s="47">
        <v>0.2007356690981253</v>
      </c>
    </row>
    <row r="85" spans="1:18" ht="12.75">
      <c r="A85" s="40">
        <v>1972</v>
      </c>
      <c r="B85" s="41">
        <v>0.7272792497734704</v>
      </c>
      <c r="C85" s="42">
        <v>0.1518080595720751</v>
      </c>
      <c r="D85" s="42">
        <v>0.4657290520524447</v>
      </c>
      <c r="E85" s="42">
        <v>0.10974213814895079</v>
      </c>
      <c r="F85" s="119">
        <v>0.1255519062231454</v>
      </c>
      <c r="G85" s="119">
        <v>0.02625615334892968</v>
      </c>
      <c r="H85" s="42">
        <v>0.11929883743311766</v>
      </c>
      <c r="I85" s="41">
        <v>0.14555499078204734</v>
      </c>
      <c r="J85" s="119">
        <v>0.14555499078204734</v>
      </c>
      <c r="K85" s="42">
        <v>1</v>
      </c>
      <c r="L85" s="42">
        <v>0.20873420989167446</v>
      </c>
      <c r="M85" s="42">
        <v>0.6403717034378581</v>
      </c>
      <c r="N85" s="42">
        <v>0.15089408667046772</v>
      </c>
      <c r="O85" s="119">
        <v>0.1726323228144509</v>
      </c>
      <c r="P85" s="119">
        <v>0.03610188707722354</v>
      </c>
      <c r="Q85" s="42">
        <v>0.16403443033783285</v>
      </c>
      <c r="R85" s="47">
        <v>0.2001363174150564</v>
      </c>
    </row>
    <row r="86" spans="1:18" ht="12.75">
      <c r="A86" s="40">
        <v>1973</v>
      </c>
      <c r="B86" s="41">
        <v>0.7311601112325035</v>
      </c>
      <c r="C86" s="42">
        <v>0.15915693964364291</v>
      </c>
      <c r="D86" s="42">
        <v>0.46083468843751957</v>
      </c>
      <c r="E86" s="42">
        <v>0.11116848315134122</v>
      </c>
      <c r="F86" s="119">
        <v>0.12509939007623477</v>
      </c>
      <c r="G86" s="119">
        <v>0.03405754956740816</v>
      </c>
      <c r="H86" s="42">
        <v>0.11965561002982225</v>
      </c>
      <c r="I86" s="41">
        <v>0.1537131595972304</v>
      </c>
      <c r="J86" s="119">
        <v>0.1537131595972304</v>
      </c>
      <c r="K86" s="42">
        <v>1</v>
      </c>
      <c r="L86" s="42">
        <v>0.2176772736895547</v>
      </c>
      <c r="M86" s="42">
        <v>0.6302787602303671</v>
      </c>
      <c r="N86" s="42">
        <v>0.15204396608007856</v>
      </c>
      <c r="O86" s="119">
        <v>0.17109712107428424</v>
      </c>
      <c r="P86" s="119">
        <v>0.046580152615270494</v>
      </c>
      <c r="Q86" s="42">
        <v>0.16365172031625322</v>
      </c>
      <c r="R86" s="47">
        <v>0.21023187293152368</v>
      </c>
    </row>
    <row r="87" spans="1:18" ht="12.75">
      <c r="A87" s="40">
        <v>1974</v>
      </c>
      <c r="B87" s="41">
        <v>0.7251419765414893</v>
      </c>
      <c r="C87" s="42">
        <v>0.14479497968680313</v>
      </c>
      <c r="D87" s="42">
        <v>0.4666622526319287</v>
      </c>
      <c r="E87" s="42">
        <v>0.11368474422275751</v>
      </c>
      <c r="F87" s="119">
        <v>0.13203715511557243</v>
      </c>
      <c r="G87" s="119">
        <v>0.012757824571230704</v>
      </c>
      <c r="H87" s="42">
        <v>0.12841987042141875</v>
      </c>
      <c r="I87" s="41">
        <v>0.14117769499264946</v>
      </c>
      <c r="J87" s="119">
        <v>0.14117769499264946</v>
      </c>
      <c r="K87" s="42">
        <v>1</v>
      </c>
      <c r="L87" s="42">
        <v>0.19967811045416517</v>
      </c>
      <c r="M87" s="42">
        <v>0.6435460471584331</v>
      </c>
      <c r="N87" s="42">
        <v>0.15677584238740178</v>
      </c>
      <c r="O87" s="119">
        <v>0.1820845563862043</v>
      </c>
      <c r="P87" s="119">
        <v>0.01759355406796087</v>
      </c>
      <c r="Q87" s="42">
        <v>0.17709617506065195</v>
      </c>
      <c r="R87" s="47">
        <v>0.19468972912861282</v>
      </c>
    </row>
    <row r="88" spans="1:18" ht="12.75">
      <c r="A88" s="40">
        <v>1975</v>
      </c>
      <c r="B88" s="41">
        <v>0.7284523463947019</v>
      </c>
      <c r="C88" s="42">
        <v>0.11738564455271472</v>
      </c>
      <c r="D88" s="42">
        <v>0.48250981770463036</v>
      </c>
      <c r="E88" s="42">
        <v>0.12855688413735653</v>
      </c>
      <c r="F88" s="119">
        <v>0.11844396936964179</v>
      </c>
      <c r="G88" s="119">
        <v>-0.0010583248169270774</v>
      </c>
      <c r="H88" s="42">
        <v>0.13742929850559443</v>
      </c>
      <c r="I88" s="41">
        <v>0.13637097368866738</v>
      </c>
      <c r="J88" s="119">
        <v>0.13637097368866738</v>
      </c>
      <c r="K88" s="42">
        <v>1</v>
      </c>
      <c r="L88" s="42">
        <v>0.16114388969118773</v>
      </c>
      <c r="M88" s="42">
        <v>0.6623766401367167</v>
      </c>
      <c r="N88" s="42">
        <v>0.17647947017209517</v>
      </c>
      <c r="O88" s="119">
        <v>0.16259672984218043</v>
      </c>
      <c r="P88" s="119">
        <v>-0.0014528401509927165</v>
      </c>
      <c r="Q88" s="42">
        <v>0.18865928455823827</v>
      </c>
      <c r="R88" s="47">
        <v>0.1872064444072456</v>
      </c>
    </row>
    <row r="89" spans="1:18" ht="12.75">
      <c r="A89" s="40">
        <v>1976</v>
      </c>
      <c r="B89" s="41">
        <v>0.7084440841717351</v>
      </c>
      <c r="C89" s="42">
        <v>0.10918954380675422</v>
      </c>
      <c r="D89" s="42">
        <v>0.47210680334228206</v>
      </c>
      <c r="E89" s="42">
        <v>0.12714773702269888</v>
      </c>
      <c r="F89" s="119">
        <v>0.11267239705327518</v>
      </c>
      <c r="G89" s="119">
        <v>-0.0034828532465209557</v>
      </c>
      <c r="H89" s="42">
        <v>0.11561190735067271</v>
      </c>
      <c r="I89" s="41">
        <v>0.11212905410415176</v>
      </c>
      <c r="J89" s="119">
        <v>0.11212905410415176</v>
      </c>
      <c r="K89" s="42">
        <v>1</v>
      </c>
      <c r="L89" s="42">
        <v>0.1541258459860121</v>
      </c>
      <c r="M89" s="42">
        <v>0.6663995280505975</v>
      </c>
      <c r="N89" s="42">
        <v>0.17947462596339048</v>
      </c>
      <c r="O89" s="119">
        <v>0.1590420466069727</v>
      </c>
      <c r="P89" s="119">
        <v>-0.004916200620960611</v>
      </c>
      <c r="Q89" s="42">
        <v>0.16319129474535501</v>
      </c>
      <c r="R89" s="47">
        <v>0.1582750941243944</v>
      </c>
    </row>
    <row r="90" spans="1:18" ht="12.75">
      <c r="A90" s="40">
        <v>1977</v>
      </c>
      <c r="B90" s="41">
        <v>0.7150059372098513</v>
      </c>
      <c r="C90" s="42">
        <v>0.1146393482578708</v>
      </c>
      <c r="D90" s="42">
        <v>0.46960135132149766</v>
      </c>
      <c r="E90" s="42">
        <v>0.13076523763048273</v>
      </c>
      <c r="F90" s="119">
        <v>0.11177135981310476</v>
      </c>
      <c r="G90" s="119">
        <v>0.0028679884447660267</v>
      </c>
      <c r="H90" s="42">
        <v>0.11692652342623897</v>
      </c>
      <c r="I90" s="41">
        <v>0.11979451187100498</v>
      </c>
      <c r="J90" s="119">
        <v>0.11979451187100498</v>
      </c>
      <c r="K90" s="42">
        <v>1</v>
      </c>
      <c r="L90" s="42">
        <v>0.16033342143314905</v>
      </c>
      <c r="M90" s="42">
        <v>0.6567796529830375</v>
      </c>
      <c r="N90" s="42">
        <v>0.18288692558381325</v>
      </c>
      <c r="O90" s="119">
        <v>0.15632228209078539</v>
      </c>
      <c r="P90" s="119">
        <v>0.004011139342363648</v>
      </c>
      <c r="Q90" s="42">
        <v>0.16353224126014707</v>
      </c>
      <c r="R90" s="47">
        <v>0.1675433806025107</v>
      </c>
    </row>
    <row r="91" spans="1:18" ht="12.75">
      <c r="A91" s="40">
        <v>1978</v>
      </c>
      <c r="B91" s="41">
        <v>0.7145405183062955</v>
      </c>
      <c r="C91" s="42">
        <v>0.1035823365077329</v>
      </c>
      <c r="D91" s="42">
        <v>0.4747821318361199</v>
      </c>
      <c r="E91" s="42">
        <v>0.13617604996244279</v>
      </c>
      <c r="F91" s="119">
        <v>0.10685636912109421</v>
      </c>
      <c r="G91" s="119">
        <v>-0.003274032613361325</v>
      </c>
      <c r="H91" s="42">
        <v>0.12558896629946156</v>
      </c>
      <c r="I91" s="41">
        <v>0.12231493368610025</v>
      </c>
      <c r="J91" s="119">
        <v>0.12231493368610025</v>
      </c>
      <c r="K91" s="42">
        <v>1</v>
      </c>
      <c r="L91" s="42">
        <v>0.14496355889412446</v>
      </c>
      <c r="M91" s="42">
        <v>0.6644579553886116</v>
      </c>
      <c r="N91" s="42">
        <v>0.19057848571726405</v>
      </c>
      <c r="O91" s="119">
        <v>0.14954557003202593</v>
      </c>
      <c r="P91" s="119">
        <v>-0.004582011137901455</v>
      </c>
      <c r="Q91" s="42">
        <v>0.17576185406133468</v>
      </c>
      <c r="R91" s="47">
        <v>0.17117984292343325</v>
      </c>
    </row>
    <row r="92" spans="1:18" ht="12.75" customHeight="1">
      <c r="A92" s="40">
        <v>1979</v>
      </c>
      <c r="B92" s="41">
        <v>0.6974679155955317</v>
      </c>
      <c r="C92" s="42">
        <v>0.10259849670696185</v>
      </c>
      <c r="D92" s="42">
        <v>0.4574194660266301</v>
      </c>
      <c r="E92" s="42">
        <v>0.13744995286193962</v>
      </c>
      <c r="F92" s="119">
        <v>0.10812439894036717</v>
      </c>
      <c r="G92" s="119">
        <v>-0.005525902233405328</v>
      </c>
      <c r="H92" s="42">
        <v>0.1106785597726608</v>
      </c>
      <c r="I92" s="41">
        <v>0.10515265753925548</v>
      </c>
      <c r="J92" s="119">
        <v>0.10515265753925548</v>
      </c>
      <c r="K92" s="42">
        <v>1</v>
      </c>
      <c r="L92" s="42">
        <v>0.14710138547284762</v>
      </c>
      <c r="M92" s="42">
        <v>0.6558286851604684</v>
      </c>
      <c r="N92" s="42">
        <v>0.19706992936668383</v>
      </c>
      <c r="O92" s="119">
        <v>0.15502419039310986</v>
      </c>
      <c r="P92" s="119">
        <v>-0.007922804920262242</v>
      </c>
      <c r="Q92" s="42">
        <v>0.1586862381736343</v>
      </c>
      <c r="R92" s="47">
        <v>0.15076343325337208</v>
      </c>
    </row>
    <row r="93" spans="1:18" ht="12.75">
      <c r="A93" s="48">
        <v>1980</v>
      </c>
      <c r="B93" s="49">
        <v>0.6965855501687382</v>
      </c>
      <c r="C93" s="50">
        <v>0.0920761484481123</v>
      </c>
      <c r="D93" s="50">
        <v>0.4614035436299788</v>
      </c>
      <c r="E93" s="50">
        <v>0.14310585809064721</v>
      </c>
      <c r="F93" s="126">
        <v>0.10604694407604738</v>
      </c>
      <c r="G93" s="126">
        <v>-0.013970795627935087</v>
      </c>
      <c r="H93" s="50">
        <v>0.10653082966701156</v>
      </c>
      <c r="I93" s="49">
        <v>0.09256003403907648</v>
      </c>
      <c r="J93" s="126">
        <v>0.09256003403907648</v>
      </c>
      <c r="K93" s="50">
        <v>1</v>
      </c>
      <c r="L93" s="50">
        <v>0.13218211090627435</v>
      </c>
      <c r="M93" s="50">
        <v>0.6623788614596013</v>
      </c>
      <c r="N93" s="50">
        <v>0.20543902763412447</v>
      </c>
      <c r="O93" s="126">
        <v>0.15223821977122404</v>
      </c>
      <c r="P93" s="126">
        <v>-0.020056108864949688</v>
      </c>
      <c r="Q93" s="50">
        <v>0.15293287327192753</v>
      </c>
      <c r="R93" s="55">
        <v>0.13287676440697785</v>
      </c>
    </row>
    <row r="94" spans="1:18" ht="12.75">
      <c r="A94" s="40">
        <v>1981</v>
      </c>
      <c r="B94" s="41">
        <v>0.7070002688855671</v>
      </c>
      <c r="C94" s="42">
        <v>0.09027306282828555</v>
      </c>
      <c r="D94" s="42">
        <v>0.46474936311207593</v>
      </c>
      <c r="E94" s="42">
        <v>0.15197784294520572</v>
      </c>
      <c r="F94" s="119">
        <v>0.1169265787637322</v>
      </c>
      <c r="G94" s="119">
        <v>-0.026653515935446657</v>
      </c>
      <c r="H94" s="42">
        <v>0.11082491957519192</v>
      </c>
      <c r="I94" s="41">
        <v>0.08417140363974526</v>
      </c>
      <c r="J94" s="119">
        <v>0.08417140363974526</v>
      </c>
      <c r="K94" s="42">
        <v>1</v>
      </c>
      <c r="L94" s="42">
        <v>0.12768462304912767</v>
      </c>
      <c r="M94" s="42">
        <v>0.6573538703806332</v>
      </c>
      <c r="N94" s="42">
        <v>0.2149615065702392</v>
      </c>
      <c r="O94" s="119">
        <v>0.16538406547997733</v>
      </c>
      <c r="P94" s="119">
        <v>-0.03769944243084965</v>
      </c>
      <c r="Q94" s="42">
        <v>0.1567537163032249</v>
      </c>
      <c r="R94" s="47">
        <v>0.11905427387237527</v>
      </c>
    </row>
    <row r="95" spans="1:19" ht="12.75">
      <c r="A95" s="40">
        <v>1982</v>
      </c>
      <c r="B95" s="41">
        <v>0.7012046398698956</v>
      </c>
      <c r="C95" s="42">
        <v>0.07991131600506565</v>
      </c>
      <c r="D95" s="42">
        <v>0.4625779760906633</v>
      </c>
      <c r="E95" s="42">
        <v>0.15871534777416654</v>
      </c>
      <c r="F95" s="119">
        <v>0.11296037435511565</v>
      </c>
      <c r="G95" s="119">
        <v>-0.033049058350049995</v>
      </c>
      <c r="H95" s="42">
        <v>0.10369245273136754</v>
      </c>
      <c r="I95" s="41">
        <v>0.07064339438131755</v>
      </c>
      <c r="J95" s="119">
        <v>0.07064339438131755</v>
      </c>
      <c r="K95" s="42">
        <v>1</v>
      </c>
      <c r="L95" s="42">
        <v>0.11396290249860973</v>
      </c>
      <c r="M95" s="42">
        <v>0.6596904096020985</v>
      </c>
      <c r="N95" s="42">
        <v>0.22634668789929177</v>
      </c>
      <c r="O95" s="119">
        <v>0.1610947331667326</v>
      </c>
      <c r="P95" s="119">
        <v>-0.04713183066812287</v>
      </c>
      <c r="Q95" s="42">
        <v>0.14787759069963807</v>
      </c>
      <c r="R95" s="47">
        <v>0.10074576003151521</v>
      </c>
      <c r="S95" s="64"/>
    </row>
    <row r="96" spans="1:19" ht="12.75">
      <c r="A96" s="40">
        <v>1983</v>
      </c>
      <c r="B96" s="41">
        <v>0.6997359447235546</v>
      </c>
      <c r="C96" s="42">
        <v>0.08810350728342103</v>
      </c>
      <c r="D96" s="42">
        <v>0.45166908056071037</v>
      </c>
      <c r="E96" s="42">
        <v>0.15996335687942323</v>
      </c>
      <c r="F96" s="119">
        <v>0.1165560451542271</v>
      </c>
      <c r="G96" s="119">
        <v>-0.028452537870806056</v>
      </c>
      <c r="H96" s="42">
        <v>0.0970431241888777</v>
      </c>
      <c r="I96" s="41">
        <v>0.06859058631807163</v>
      </c>
      <c r="J96" s="119">
        <v>0.06859058631807163</v>
      </c>
      <c r="K96" s="42">
        <v>1</v>
      </c>
      <c r="L96" s="42">
        <v>0.12590964912947009</v>
      </c>
      <c r="M96" s="42">
        <v>0.6454850346999849</v>
      </c>
      <c r="N96" s="42">
        <v>0.22860531617054505</v>
      </c>
      <c r="O96" s="119">
        <v>0.1665714703283894</v>
      </c>
      <c r="P96" s="119">
        <v>-0.0406618211989193</v>
      </c>
      <c r="Q96" s="42">
        <v>0.13868534969604374</v>
      </c>
      <c r="R96" s="47">
        <v>0.09802352849712442</v>
      </c>
      <c r="S96" s="64"/>
    </row>
    <row r="97" spans="1:19" ht="12.75">
      <c r="A97" s="40">
        <v>1984</v>
      </c>
      <c r="B97" s="41">
        <v>0.6939896362078116</v>
      </c>
      <c r="C97" s="42">
        <v>0.10559775876987053</v>
      </c>
      <c r="D97" s="42">
        <v>0.43056400993630123</v>
      </c>
      <c r="E97" s="42">
        <v>0.15782786750163985</v>
      </c>
      <c r="F97" s="119">
        <v>0.12130359325635652</v>
      </c>
      <c r="G97" s="119">
        <v>-0.015705834486485992</v>
      </c>
      <c r="H97" s="42">
        <v>0.08343897417428169</v>
      </c>
      <c r="I97" s="41">
        <v>0.0677331396877957</v>
      </c>
      <c r="J97" s="119">
        <v>0.0677331396877957</v>
      </c>
      <c r="K97" s="42">
        <v>1</v>
      </c>
      <c r="L97" s="42">
        <v>0.15216042612234315</v>
      </c>
      <c r="M97" s="42">
        <v>0.6204185011883535</v>
      </c>
      <c r="N97" s="42">
        <v>0.22742107268930326</v>
      </c>
      <c r="O97" s="119">
        <v>0.17479164951107826</v>
      </c>
      <c r="P97" s="119">
        <v>-0.022631223388735102</v>
      </c>
      <c r="Q97" s="42">
        <v>0.12023086487316982</v>
      </c>
      <c r="R97" s="47">
        <v>0.09759964148443473</v>
      </c>
      <c r="S97" s="64"/>
    </row>
    <row r="98" spans="1:19" ht="12.75">
      <c r="A98" s="40">
        <v>1985</v>
      </c>
      <c r="B98" s="41">
        <v>0.6972328366889661</v>
      </c>
      <c r="C98" s="42">
        <v>0.11872093201941702</v>
      </c>
      <c r="D98" s="42">
        <v>0.4209510634615625</v>
      </c>
      <c r="E98" s="42">
        <v>0.15756084120798675</v>
      </c>
      <c r="F98" s="119">
        <v>0.12551214860385762</v>
      </c>
      <c r="G98" s="119">
        <v>-0.006791216584440594</v>
      </c>
      <c r="H98" s="42">
        <v>0.07682165276098152</v>
      </c>
      <c r="I98" s="41">
        <v>0.07003043617654092</v>
      </c>
      <c r="J98" s="119">
        <v>0.07003043617654092</v>
      </c>
      <c r="K98" s="42">
        <v>1</v>
      </c>
      <c r="L98" s="42">
        <v>0.1702744417248067</v>
      </c>
      <c r="M98" s="42">
        <v>0.6037453219509623</v>
      </c>
      <c r="N98" s="42">
        <v>0.22598023632423134</v>
      </c>
      <c r="O98" s="119">
        <v>0.18001468376029497</v>
      </c>
      <c r="P98" s="119">
        <v>-0.009740242035488268</v>
      </c>
      <c r="Q98" s="42">
        <v>0.11018077279003925</v>
      </c>
      <c r="R98" s="47">
        <v>0.10044053075455099</v>
      </c>
      <c r="S98" s="64"/>
    </row>
    <row r="99" spans="1:19" ht="12.75">
      <c r="A99" s="40">
        <v>1986</v>
      </c>
      <c r="B99" s="41">
        <v>0.7060855984383062</v>
      </c>
      <c r="C99" s="42">
        <v>0.14861518213335964</v>
      </c>
      <c r="D99" s="42">
        <v>0.4032870556888726</v>
      </c>
      <c r="E99" s="42">
        <v>0.15418336061607407</v>
      </c>
      <c r="F99" s="119">
        <v>0.124819416961886</v>
      </c>
      <c r="G99" s="119">
        <v>0.023795765171473637</v>
      </c>
      <c r="H99" s="42">
        <v>0.06783612374039089</v>
      </c>
      <c r="I99" s="41">
        <v>0.09163188891186452</v>
      </c>
      <c r="J99" s="119">
        <v>0.09163188891186452</v>
      </c>
      <c r="K99" s="42">
        <v>1</v>
      </c>
      <c r="L99" s="42">
        <v>0.21047757164579076</v>
      </c>
      <c r="M99" s="42">
        <v>0.5711588744776098</v>
      </c>
      <c r="N99" s="42">
        <v>0.2183635538765995</v>
      </c>
      <c r="O99" s="119">
        <v>0.1767766078758113</v>
      </c>
      <c r="P99" s="119">
        <v>0.03370096376997948</v>
      </c>
      <c r="Q99" s="42">
        <v>0.09607351274467046</v>
      </c>
      <c r="R99" s="47">
        <v>0.12977447651464996</v>
      </c>
      <c r="S99" s="64"/>
    </row>
    <row r="100" spans="1:19" ht="12.75">
      <c r="A100" s="40">
        <v>1987</v>
      </c>
      <c r="B100" s="41">
        <v>0.7004709787555345</v>
      </c>
      <c r="C100" s="42">
        <v>0.15633859528969907</v>
      </c>
      <c r="D100" s="42">
        <v>0.39180025560722676</v>
      </c>
      <c r="E100" s="42">
        <v>0.15233212785860875</v>
      </c>
      <c r="F100" s="119">
        <v>0.1311790139355058</v>
      </c>
      <c r="G100" s="119">
        <v>0.025159581354193248</v>
      </c>
      <c r="H100" s="42">
        <v>0.05267260817461737</v>
      </c>
      <c r="I100" s="41">
        <v>0.07783218952881063</v>
      </c>
      <c r="J100" s="119">
        <v>0.07783218952881063</v>
      </c>
      <c r="K100" s="42">
        <v>1</v>
      </c>
      <c r="L100" s="42">
        <v>0.22319068174309256</v>
      </c>
      <c r="M100" s="42">
        <v>0.5593383130637388</v>
      </c>
      <c r="N100" s="42">
        <v>0.21747100519316861</v>
      </c>
      <c r="O100" s="119">
        <v>0.18727258932063118</v>
      </c>
      <c r="P100" s="119">
        <v>0.03591809242246135</v>
      </c>
      <c r="Q100" s="42">
        <v>0.0751959892302693</v>
      </c>
      <c r="R100" s="47">
        <v>0.11111408165273066</v>
      </c>
      <c r="S100" s="64"/>
    </row>
    <row r="101" spans="1:19" ht="12.75">
      <c r="A101" s="40">
        <v>1988</v>
      </c>
      <c r="B101" s="41">
        <v>0.7033806132681627</v>
      </c>
      <c r="C101" s="42">
        <v>0.17086032326404174</v>
      </c>
      <c r="D101" s="42">
        <v>0.3812870346962754</v>
      </c>
      <c r="E101" s="42">
        <v>0.15123325530784557</v>
      </c>
      <c r="F101" s="119">
        <v>0.13109892733203374</v>
      </c>
      <c r="G101" s="119">
        <v>0.03976139593200798</v>
      </c>
      <c r="H101" s="42">
        <v>0.05477154460393057</v>
      </c>
      <c r="I101" s="41">
        <v>0.09453294053593854</v>
      </c>
      <c r="J101" s="119">
        <v>0.09453294053593854</v>
      </c>
      <c r="K101" s="42">
        <v>1</v>
      </c>
      <c r="L101" s="42">
        <v>0.24291304030994315</v>
      </c>
      <c r="M101" s="42">
        <v>0.5420778274292731</v>
      </c>
      <c r="N101" s="42">
        <v>0.21500913226078372</v>
      </c>
      <c r="O101" s="119">
        <v>0.1863840499141714</v>
      </c>
      <c r="P101" s="119">
        <v>0.05652899039577171</v>
      </c>
      <c r="Q101" s="42">
        <v>0.07786899947304776</v>
      </c>
      <c r="R101" s="47">
        <v>0.13439798986881946</v>
      </c>
      <c r="S101" s="64"/>
    </row>
    <row r="102" spans="1:19" ht="12.75">
      <c r="A102" s="56">
        <v>1989</v>
      </c>
      <c r="B102" s="57">
        <v>0.7012742411185393</v>
      </c>
      <c r="C102" s="58">
        <v>0.17750832275296768</v>
      </c>
      <c r="D102" s="58">
        <v>0.3751541063876736</v>
      </c>
      <c r="E102" s="58">
        <v>0.14861181197789813</v>
      </c>
      <c r="F102" s="127">
        <v>0.14053649239722427</v>
      </c>
      <c r="G102" s="127">
        <v>0.03697183035574341</v>
      </c>
      <c r="H102" s="58">
        <v>0.05894694594510492</v>
      </c>
      <c r="I102" s="57">
        <v>0.09591877630084833</v>
      </c>
      <c r="J102" s="127">
        <v>0.09591877630084833</v>
      </c>
      <c r="K102" s="58">
        <v>1</v>
      </c>
      <c r="L102" s="58">
        <v>0.25312254799183864</v>
      </c>
      <c r="M102" s="58">
        <v>0.5349606250891222</v>
      </c>
      <c r="N102" s="58">
        <v>0.21191682691903932</v>
      </c>
      <c r="O102" s="127">
        <v>0.2004016177366891</v>
      </c>
      <c r="P102" s="127">
        <v>0.05272093025514951</v>
      </c>
      <c r="Q102" s="58">
        <v>0.08405691024824177</v>
      </c>
      <c r="R102" s="63">
        <v>0.13677784050339128</v>
      </c>
      <c r="S102" s="64"/>
    </row>
    <row r="103" spans="1:19" ht="12.75">
      <c r="A103" s="40">
        <v>1990</v>
      </c>
      <c r="B103" s="41">
        <v>0.7005759723331899</v>
      </c>
      <c r="C103" s="42">
        <v>0.1717852107912737</v>
      </c>
      <c r="D103" s="42">
        <v>0.37934249305974205</v>
      </c>
      <c r="E103" s="42">
        <v>0.14944826848217435</v>
      </c>
      <c r="F103" s="119">
        <v>0.1412056909387778</v>
      </c>
      <c r="G103" s="119">
        <v>0.030579519852495896</v>
      </c>
      <c r="H103" s="42">
        <v>0.0663027616410158</v>
      </c>
      <c r="I103" s="41">
        <v>0.09688228149351169</v>
      </c>
      <c r="J103" s="119">
        <v>0.09688228149351169</v>
      </c>
      <c r="K103" s="42">
        <v>1</v>
      </c>
      <c r="L103" s="42">
        <v>0.24520568443014434</v>
      </c>
      <c r="M103" s="42">
        <v>0.5414723142679078</v>
      </c>
      <c r="N103" s="42">
        <v>0.21332200130194817</v>
      </c>
      <c r="O103" s="119">
        <v>0.2015565713287426</v>
      </c>
      <c r="P103" s="119">
        <v>0.04364911310140173</v>
      </c>
      <c r="Q103" s="42">
        <v>0.09464035916076577</v>
      </c>
      <c r="R103" s="47">
        <v>0.1382894722621675</v>
      </c>
      <c r="S103" s="64"/>
    </row>
    <row r="104" spans="1:19" ht="12.75">
      <c r="A104" s="40">
        <v>1991</v>
      </c>
      <c r="B104" s="41">
        <v>0.7021696312602522</v>
      </c>
      <c r="C104" s="42">
        <v>0.16676801161987168</v>
      </c>
      <c r="D104" s="42">
        <v>0.3820652082018648</v>
      </c>
      <c r="E104" s="42">
        <v>0.1533364114385156</v>
      </c>
      <c r="F104" s="119">
        <v>0.14489729282861988</v>
      </c>
      <c r="G104" s="119">
        <v>0.021870718791251815</v>
      </c>
      <c r="H104" s="42">
        <v>0.07490401073042655</v>
      </c>
      <c r="I104" s="41">
        <v>0.09677472952167836</v>
      </c>
      <c r="J104" s="119">
        <v>0.09677472952167836</v>
      </c>
      <c r="K104" s="42">
        <v>1</v>
      </c>
      <c r="L104" s="42">
        <v>0.23750387968297187</v>
      </c>
      <c r="M104" s="42">
        <v>0.5441209519644635</v>
      </c>
      <c r="N104" s="42">
        <v>0.21837516835256432</v>
      </c>
      <c r="O104" s="119">
        <v>0.20635653605320212</v>
      </c>
      <c r="P104" s="119">
        <v>0.031147343629769782</v>
      </c>
      <c r="Q104" s="42">
        <v>0.10667509301988612</v>
      </c>
      <c r="R104" s="47">
        <v>0.1378224366496559</v>
      </c>
      <c r="S104" s="64"/>
    </row>
    <row r="105" spans="1:19" ht="12.75">
      <c r="A105" s="40">
        <v>1992</v>
      </c>
      <c r="B105" s="41">
        <v>0.7121291492154586</v>
      </c>
      <c r="C105" s="42">
        <v>0.17650610112473658</v>
      </c>
      <c r="D105" s="42">
        <v>0.37803370273043396</v>
      </c>
      <c r="E105" s="42">
        <v>0.15758934536028787</v>
      </c>
      <c r="F105" s="119">
        <v>0.149595690509509</v>
      </c>
      <c r="G105" s="119">
        <v>0.026910410615227573</v>
      </c>
      <c r="H105" s="42">
        <v>0.08162503894864878</v>
      </c>
      <c r="I105" s="41">
        <v>0.10853544956387635</v>
      </c>
      <c r="J105" s="119">
        <v>0.10853544956387635</v>
      </c>
      <c r="K105" s="42">
        <v>1</v>
      </c>
      <c r="L105" s="42">
        <v>0.24785686882665955</v>
      </c>
      <c r="M105" s="42">
        <v>0.5308499211791958</v>
      </c>
      <c r="N105" s="42">
        <v>0.22129320999414442</v>
      </c>
      <c r="O105" s="119">
        <v>0.21006820276113708</v>
      </c>
      <c r="P105" s="119">
        <v>0.037788666065522454</v>
      </c>
      <c r="Q105" s="42">
        <v>0.11462111758600782</v>
      </c>
      <c r="R105" s="47">
        <v>0.15240978365153027</v>
      </c>
      <c r="S105" s="64"/>
    </row>
    <row r="106" spans="1:19" ht="12.75">
      <c r="A106" s="40">
        <v>1993</v>
      </c>
      <c r="B106" s="41">
        <v>0.7166189461833495</v>
      </c>
      <c r="C106" s="42">
        <v>0.1738806292858526</v>
      </c>
      <c r="D106" s="42">
        <v>0.378916205119685</v>
      </c>
      <c r="E106" s="42">
        <v>0.16382211177781206</v>
      </c>
      <c r="F106" s="119">
        <v>0.15422371523238615</v>
      </c>
      <c r="G106" s="119">
        <v>0.01965691405346644</v>
      </c>
      <c r="H106" s="42">
        <v>0.08993183635354488</v>
      </c>
      <c r="I106" s="41">
        <v>0.10958875040701131</v>
      </c>
      <c r="J106" s="119">
        <v>0.10958875040701131</v>
      </c>
      <c r="K106" s="42">
        <v>1</v>
      </c>
      <c r="L106" s="42">
        <v>0.24264029050854122</v>
      </c>
      <c r="M106" s="42">
        <v>0.5287554943080418</v>
      </c>
      <c r="N106" s="42">
        <v>0.22860421518341714</v>
      </c>
      <c r="O106" s="119">
        <v>0.2152102118619223</v>
      </c>
      <c r="P106" s="119">
        <v>0.027430078646618908</v>
      </c>
      <c r="Q106" s="42">
        <v>0.12549463956055593</v>
      </c>
      <c r="R106" s="47">
        <v>0.15292471820717482</v>
      </c>
      <c r="S106" s="64"/>
    </row>
    <row r="107" spans="1:19" ht="12.75">
      <c r="A107" s="40">
        <v>1994</v>
      </c>
      <c r="B107" s="41">
        <v>0.7118630266052862</v>
      </c>
      <c r="C107" s="42">
        <v>0.17690502846366657</v>
      </c>
      <c r="D107" s="42">
        <v>0.37256457415169314</v>
      </c>
      <c r="E107" s="42">
        <v>0.16239342398992654</v>
      </c>
      <c r="F107" s="119">
        <v>0.15101526405568616</v>
      </c>
      <c r="G107" s="119">
        <v>0.025889764407980426</v>
      </c>
      <c r="H107" s="42">
        <v>0.08250241742470937</v>
      </c>
      <c r="I107" s="41">
        <v>0.1083921818326898</v>
      </c>
      <c r="J107" s="119">
        <v>0.1083921818326898</v>
      </c>
      <c r="K107" s="42">
        <v>1</v>
      </c>
      <c r="L107" s="42">
        <v>0.24850992656169635</v>
      </c>
      <c r="M107" s="42">
        <v>0.5233655355418153</v>
      </c>
      <c r="N107" s="42">
        <v>0.2281245378964884</v>
      </c>
      <c r="O107" s="119">
        <v>0.21214090128524277</v>
      </c>
      <c r="P107" s="119">
        <v>0.036369025276453616</v>
      </c>
      <c r="Q107" s="42">
        <v>0.11589647775098637</v>
      </c>
      <c r="R107" s="47">
        <v>0.15226550302744</v>
      </c>
      <c r="S107" s="64"/>
    </row>
    <row r="108" spans="1:19" ht="12.75">
      <c r="A108" s="40">
        <v>1995</v>
      </c>
      <c r="B108" s="41">
        <v>0.7128415889872164</v>
      </c>
      <c r="C108" s="42">
        <v>0.17703714347673621</v>
      </c>
      <c r="D108" s="42">
        <v>0.3734428626990012</v>
      </c>
      <c r="E108" s="42">
        <v>0.16236158281147894</v>
      </c>
      <c r="F108" s="119">
        <v>0.15553489318799332</v>
      </c>
      <c r="G108" s="119">
        <v>0.021502250288742905</v>
      </c>
      <c r="H108" s="42">
        <v>0.09265739025912852</v>
      </c>
      <c r="I108" s="41">
        <v>0.11415964054787142</v>
      </c>
      <c r="J108" s="119">
        <v>0.11415964054787142</v>
      </c>
      <c r="K108" s="42">
        <v>1</v>
      </c>
      <c r="L108" s="42">
        <v>0.24835411711635005</v>
      </c>
      <c r="M108" s="42">
        <v>0.5238791738141674</v>
      </c>
      <c r="N108" s="42">
        <v>0.22776670906948251</v>
      </c>
      <c r="O108" s="119">
        <v>0.2181899816044299</v>
      </c>
      <c r="P108" s="119">
        <v>0.03016413551192018</v>
      </c>
      <c r="Q108" s="42">
        <v>0.12998314308621262</v>
      </c>
      <c r="R108" s="47">
        <v>0.1601472785981328</v>
      </c>
      <c r="S108" s="64"/>
    </row>
    <row r="109" spans="1:19" ht="12.75">
      <c r="A109" s="40">
        <v>1996</v>
      </c>
      <c r="B109" s="41">
        <v>0.7018544736165098</v>
      </c>
      <c r="C109" s="42">
        <v>0.1684908783252848</v>
      </c>
      <c r="D109" s="42">
        <v>0.37031564048407173</v>
      </c>
      <c r="E109" s="42">
        <v>0.16304795480715345</v>
      </c>
      <c r="F109" s="119">
        <v>0.15263264937789525</v>
      </c>
      <c r="G109" s="119">
        <v>0.015858228947389558</v>
      </c>
      <c r="H109" s="42">
        <v>0.08515261839366606</v>
      </c>
      <c r="I109" s="41">
        <v>0.10101084734105562</v>
      </c>
      <c r="J109" s="119">
        <v>0.10101084734105562</v>
      </c>
      <c r="K109" s="42">
        <v>1</v>
      </c>
      <c r="L109" s="42">
        <v>0.2400652623286512</v>
      </c>
      <c r="M109" s="42">
        <v>0.5276245352913581</v>
      </c>
      <c r="N109" s="42">
        <v>0.232310202379991</v>
      </c>
      <c r="O109" s="119">
        <v>0.21747050865318424</v>
      </c>
      <c r="P109" s="119">
        <v>0.022594753675466952</v>
      </c>
      <c r="Q109" s="42">
        <v>0.12132517721927791</v>
      </c>
      <c r="R109" s="47">
        <v>0.14391993089474486</v>
      </c>
      <c r="S109" s="64"/>
    </row>
    <row r="110" spans="1:19" ht="12.75">
      <c r="A110" s="40">
        <v>1997</v>
      </c>
      <c r="B110" s="41">
        <v>0.7019330070929347</v>
      </c>
      <c r="C110" s="42">
        <v>0.1748402156846193</v>
      </c>
      <c r="D110" s="42">
        <v>0.36479903106252776</v>
      </c>
      <c r="E110" s="42">
        <v>0.16229376034578769</v>
      </c>
      <c r="F110" s="119">
        <v>0.15154768075371167</v>
      </c>
      <c r="G110" s="119">
        <v>0.023292534930907636</v>
      </c>
      <c r="H110" s="42">
        <v>0.09075819773644703</v>
      </c>
      <c r="I110" s="41">
        <v>0.11405073266735466</v>
      </c>
      <c r="J110" s="119">
        <v>0.11405073266735466</v>
      </c>
      <c r="K110" s="42">
        <v>1</v>
      </c>
      <c r="L110" s="42">
        <v>0.2490839067516179</v>
      </c>
      <c r="M110" s="42">
        <v>0.5197063357560973</v>
      </c>
      <c r="N110" s="42">
        <v>0.23120975749228484</v>
      </c>
      <c r="O110" s="119">
        <v>0.2159004908194138</v>
      </c>
      <c r="P110" s="119">
        <v>0.03318341593220412</v>
      </c>
      <c r="Q110" s="42">
        <v>0.1292975210160345</v>
      </c>
      <c r="R110" s="47">
        <v>0.16248093694823862</v>
      </c>
      <c r="S110" s="64"/>
    </row>
    <row r="111" spans="1:19" ht="12.75">
      <c r="A111" s="40">
        <v>1998</v>
      </c>
      <c r="B111" s="41">
        <v>0.6973675431936381</v>
      </c>
      <c r="C111" s="42">
        <v>0.1768701015576323</v>
      </c>
      <c r="D111" s="42">
        <v>0.36697259147225997</v>
      </c>
      <c r="E111" s="42">
        <v>0.1535248501637459</v>
      </c>
      <c r="F111" s="119">
        <v>0.1483428988184176</v>
      </c>
      <c r="G111" s="119">
        <v>0.028527202739214715</v>
      </c>
      <c r="H111" s="42">
        <v>0.08687871236496214</v>
      </c>
      <c r="I111" s="41">
        <v>0.11540591510417685</v>
      </c>
      <c r="J111" s="119">
        <v>0.11540591510417685</v>
      </c>
      <c r="K111" s="42">
        <v>1</v>
      </c>
      <c r="L111" s="42">
        <v>0.2536253705580341</v>
      </c>
      <c r="M111" s="42">
        <v>0.5262255105703458</v>
      </c>
      <c r="N111" s="42">
        <v>0.2201491188716201</v>
      </c>
      <c r="O111" s="119">
        <v>0.21271838683382374</v>
      </c>
      <c r="P111" s="119">
        <v>0.04090698372421035</v>
      </c>
      <c r="Q111" s="42">
        <v>0.12458095191395868</v>
      </c>
      <c r="R111" s="47">
        <v>0.16548793563816902</v>
      </c>
      <c r="S111" s="64"/>
    </row>
    <row r="112" spans="1:19" ht="12.75">
      <c r="A112" s="65">
        <f aca="true" t="shared" si="2" ref="A112:A120">A111+1</f>
        <v>1999</v>
      </c>
      <c r="B112" s="41">
        <v>0.687020930123922</v>
      </c>
      <c r="C112" s="42">
        <v>0.16711060851698475</v>
      </c>
      <c r="D112" s="42">
        <v>0.36866919191455205</v>
      </c>
      <c r="E112" s="42">
        <v>0.15124112969238523</v>
      </c>
      <c r="F112" s="119">
        <v>0.13921688919323288</v>
      </c>
      <c r="G112" s="119">
        <v>0.027893719323751894</v>
      </c>
      <c r="H112" s="42">
        <v>0.08382621580179692</v>
      </c>
      <c r="I112" s="41">
        <v>0.1117199351255488</v>
      </c>
      <c r="J112" s="119">
        <v>0.1117199351255488</v>
      </c>
      <c r="K112" s="42">
        <v>1</v>
      </c>
      <c r="L112" s="42">
        <v>0.24323947232123197</v>
      </c>
      <c r="M112" s="42">
        <v>0.5366200296809779</v>
      </c>
      <c r="N112" s="42">
        <v>0.22014049799779026</v>
      </c>
      <c r="O112" s="119">
        <v>0.20263849773560977</v>
      </c>
      <c r="P112" s="119">
        <v>0.04060097458562222</v>
      </c>
      <c r="Q112" s="42">
        <v>0.1220140640936175</v>
      </c>
      <c r="R112" s="47">
        <v>0.16261503867923968</v>
      </c>
      <c r="S112" s="64"/>
    </row>
    <row r="113" spans="1:19" ht="12.75">
      <c r="A113" s="66">
        <f t="shared" si="2"/>
        <v>2000</v>
      </c>
      <c r="B113" s="49">
        <v>0.6860494598640824</v>
      </c>
      <c r="C113" s="50">
        <v>0.16550192861756988</v>
      </c>
      <c r="D113" s="50">
        <v>0.37208418792056286</v>
      </c>
      <c r="E113" s="50">
        <v>0.14846334332594974</v>
      </c>
      <c r="F113" s="126">
        <v>0.14359691483624398</v>
      </c>
      <c r="G113" s="126">
        <v>0.021905013781325897</v>
      </c>
      <c r="H113" s="50">
        <v>0.08341505390437096</v>
      </c>
      <c r="I113" s="49">
        <v>0.10532006768569685</v>
      </c>
      <c r="J113" s="126">
        <v>0.10532006768569685</v>
      </c>
      <c r="K113" s="50">
        <v>1</v>
      </c>
      <c r="L113" s="50">
        <v>0.24123906263312053</v>
      </c>
      <c r="M113" s="50">
        <v>0.5423576719880792</v>
      </c>
      <c r="N113" s="50">
        <v>0.21640326537880047</v>
      </c>
      <c r="O113" s="126">
        <v>0.20930985772467903</v>
      </c>
      <c r="P113" s="126">
        <v>0.0319292049084415</v>
      </c>
      <c r="Q113" s="50">
        <v>0.12158752216042389</v>
      </c>
      <c r="R113" s="55">
        <v>0.15351672706886538</v>
      </c>
      <c r="S113" s="64"/>
    </row>
    <row r="114" spans="1:19" ht="12.75">
      <c r="A114" s="65">
        <f t="shared" si="2"/>
        <v>2001</v>
      </c>
      <c r="B114" s="41">
        <v>0.6872109928529556</v>
      </c>
      <c r="C114" s="42">
        <v>0.15570613148094856</v>
      </c>
      <c r="D114" s="42">
        <v>0.3815829699512905</v>
      </c>
      <c r="E114" s="42">
        <v>0.14992189142071655</v>
      </c>
      <c r="F114" s="119">
        <v>0.14492784829562866</v>
      </c>
      <c r="G114" s="119">
        <v>0.010778283185319891</v>
      </c>
      <c r="H114" s="42">
        <v>0.08990956231237406</v>
      </c>
      <c r="I114" s="41">
        <v>0.10068784549769395</v>
      </c>
      <c r="J114" s="119">
        <v>0.10068784549769395</v>
      </c>
      <c r="K114" s="42">
        <v>1</v>
      </c>
      <c r="L114" s="42">
        <v>0.22657689283248328</v>
      </c>
      <c r="M114" s="42">
        <v>0.5552631927017774</v>
      </c>
      <c r="N114" s="42">
        <v>0.21815991446573926</v>
      </c>
      <c r="O114" s="119">
        <v>0.210892796830797</v>
      </c>
      <c r="P114" s="119">
        <v>0.015684096001686267</v>
      </c>
      <c r="Q114" s="42">
        <v>0.1308325437855914</v>
      </c>
      <c r="R114" s="47">
        <v>0.1465166397872777</v>
      </c>
      <c r="S114" s="64"/>
    </row>
    <row r="115" spans="1:19" ht="12.75">
      <c r="A115" s="65">
        <f t="shared" si="2"/>
        <v>2002</v>
      </c>
      <c r="B115" s="41">
        <v>0.6965233856412628</v>
      </c>
      <c r="C115" s="42">
        <v>0.1497829939785717</v>
      </c>
      <c r="D115" s="42">
        <v>0.39117687890518615</v>
      </c>
      <c r="E115" s="42">
        <v>0.155563512757505</v>
      </c>
      <c r="F115" s="119">
        <v>0.14628414240863194</v>
      </c>
      <c r="G115" s="119">
        <v>0.003498851569939752</v>
      </c>
      <c r="H115" s="42">
        <v>0.1005077619687541</v>
      </c>
      <c r="I115" s="41">
        <v>0.10400661353869387</v>
      </c>
      <c r="J115" s="119">
        <v>0.10400661353869387</v>
      </c>
      <c r="K115" s="42">
        <v>1</v>
      </c>
      <c r="L115" s="42">
        <v>0.2150437401906788</v>
      </c>
      <c r="M115" s="42">
        <v>0.5616134173945134</v>
      </c>
      <c r="N115" s="42">
        <v>0.22334284241480784</v>
      </c>
      <c r="O115" s="119">
        <v>0.21002043208348797</v>
      </c>
      <c r="P115" s="119">
        <v>0.005023308107190818</v>
      </c>
      <c r="Q115" s="42">
        <v>0.14429919230381677</v>
      </c>
      <c r="R115" s="47">
        <v>0.14932250041100759</v>
      </c>
      <c r="S115" s="64"/>
    </row>
    <row r="116" spans="1:19" ht="12.75">
      <c r="A116" s="65">
        <f t="shared" si="2"/>
        <v>2003</v>
      </c>
      <c r="B116" s="41">
        <v>0.7052869769270939</v>
      </c>
      <c r="C116" s="42">
        <v>0.1625502018395909</v>
      </c>
      <c r="D116" s="42">
        <v>0.385167448579629</v>
      </c>
      <c r="E116" s="42">
        <v>0.1575693265078738</v>
      </c>
      <c r="F116" s="119">
        <v>0.14662100717434542</v>
      </c>
      <c r="G116" s="119">
        <v>0.0159291946652455</v>
      </c>
      <c r="H116" s="42">
        <v>0.09113335955010303</v>
      </c>
      <c r="I116" s="41">
        <v>0.10706255421534853</v>
      </c>
      <c r="J116" s="119">
        <v>0.10706255421534853</v>
      </c>
      <c r="K116" s="42">
        <v>1</v>
      </c>
      <c r="L116" s="42">
        <v>0.2304738456221259</v>
      </c>
      <c r="M116" s="42">
        <v>0.5461145054142182</v>
      </c>
      <c r="N116" s="42">
        <v>0.22341164896365567</v>
      </c>
      <c r="O116" s="119">
        <v>0.20788843686461797</v>
      </c>
      <c r="P116" s="119">
        <v>0.022585408757507964</v>
      </c>
      <c r="Q116" s="42">
        <v>0.12921457864877542</v>
      </c>
      <c r="R116" s="47">
        <v>0.1517999874062834</v>
      </c>
      <c r="S116" s="64"/>
    </row>
    <row r="117" spans="1:19" ht="12.75">
      <c r="A117" s="65">
        <f t="shared" si="2"/>
        <v>2004</v>
      </c>
      <c r="B117" s="41">
        <v>0.6984035216676716</v>
      </c>
      <c r="C117" s="42">
        <v>0.15643988422512367</v>
      </c>
      <c r="D117" s="42">
        <v>0.38363745317051523</v>
      </c>
      <c r="E117" s="42">
        <v>0.1583261842720327</v>
      </c>
      <c r="F117" s="119">
        <v>0.14889452816282825</v>
      </c>
      <c r="G117" s="119">
        <v>0.0075453560622954045</v>
      </c>
      <c r="H117" s="42">
        <v>0.09078095017853359</v>
      </c>
      <c r="I117" s="41">
        <v>0.09832630624082898</v>
      </c>
      <c r="J117" s="119">
        <v>0.09832630624082898</v>
      </c>
      <c r="K117" s="42">
        <v>1</v>
      </c>
      <c r="L117" s="42">
        <v>0.22399641378034751</v>
      </c>
      <c r="M117" s="42">
        <v>0.5493062982478277</v>
      </c>
      <c r="N117" s="42">
        <v>0.22669728797182476</v>
      </c>
      <c r="O117" s="119">
        <v>0.21319269382733472</v>
      </c>
      <c r="P117" s="119">
        <v>0.010803719953012762</v>
      </c>
      <c r="Q117" s="42">
        <v>0.12998352293780502</v>
      </c>
      <c r="R117" s="47">
        <v>0.14078724289081776</v>
      </c>
      <c r="S117" s="64"/>
    </row>
    <row r="118" spans="1:19" ht="12.75">
      <c r="A118" s="65">
        <f t="shared" si="2"/>
        <v>2005</v>
      </c>
      <c r="B118" s="41">
        <v>0.6917325523739098</v>
      </c>
      <c r="C118" s="42">
        <v>0.15283461771305354</v>
      </c>
      <c r="D118" s="42">
        <v>0.37970312013357416</v>
      </c>
      <c r="E118" s="42">
        <v>0.1591948145272824</v>
      </c>
      <c r="F118" s="119">
        <v>0.1484596430196701</v>
      </c>
      <c r="G118" s="119">
        <v>0.00437497469338341</v>
      </c>
      <c r="H118" s="42">
        <v>0.08358651012961635</v>
      </c>
      <c r="I118" s="41">
        <v>0.08796148482299977</v>
      </c>
      <c r="J118" s="119">
        <v>0.08796148482299977</v>
      </c>
      <c r="K118" s="42">
        <v>1</v>
      </c>
      <c r="L118" s="42">
        <v>0.2209446659529768</v>
      </c>
      <c r="M118" s="42">
        <v>0.5489160786643579</v>
      </c>
      <c r="N118" s="42">
        <v>0.2301392553826657</v>
      </c>
      <c r="O118" s="119">
        <v>0.2146200038008643</v>
      </c>
      <c r="P118" s="119">
        <v>0.0063246621521124485</v>
      </c>
      <c r="Q118" s="42">
        <v>0.12083645600132811</v>
      </c>
      <c r="R118" s="47">
        <v>0.12716111815344058</v>
      </c>
      <c r="S118" s="64"/>
    </row>
    <row r="119" spans="1:19" ht="12.75">
      <c r="A119" s="65">
        <f t="shared" si="2"/>
        <v>2006</v>
      </c>
      <c r="B119" s="41">
        <v>0.6848854729418674</v>
      </c>
      <c r="C119" s="42">
        <v>0.14913032917348598</v>
      </c>
      <c r="D119" s="42">
        <v>0.3769251518120517</v>
      </c>
      <c r="E119" s="42">
        <v>0.15882999195632944</v>
      </c>
      <c r="F119" s="119">
        <v>0.15028946769930707</v>
      </c>
      <c r="G119" s="119">
        <v>-0.001159138525821066</v>
      </c>
      <c r="H119" s="42">
        <v>0.08408906665187418</v>
      </c>
      <c r="I119" s="41">
        <v>0.08292992812605311</v>
      </c>
      <c r="J119" s="119">
        <v>0.08292992812605311</v>
      </c>
      <c r="K119" s="42">
        <v>1</v>
      </c>
      <c r="L119" s="42">
        <v>0.21774491512122357</v>
      </c>
      <c r="M119" s="42">
        <v>0.5503477102427092</v>
      </c>
      <c r="N119" s="42">
        <v>0.2319073746360668</v>
      </c>
      <c r="O119" s="119">
        <v>0.21943737111805192</v>
      </c>
      <c r="P119" s="119">
        <v>-0.0016924559968283235</v>
      </c>
      <c r="Q119" s="42">
        <v>0.1227782891797613</v>
      </c>
      <c r="R119" s="47">
        <v>0.12108583318293298</v>
      </c>
      <c r="S119" s="64"/>
    </row>
    <row r="120" spans="1:19" ht="12.75">
      <c r="A120" s="65">
        <f t="shared" si="2"/>
        <v>2007</v>
      </c>
      <c r="B120" s="41">
        <v>0.6911109496427666</v>
      </c>
      <c r="C120" s="42">
        <v>0.15518145612745926</v>
      </c>
      <c r="D120" s="42">
        <v>0.3774265362435834</v>
      </c>
      <c r="E120" s="42">
        <v>0.1585029572717238</v>
      </c>
      <c r="F120" s="119">
        <v>0.15255571459139353</v>
      </c>
      <c r="G120" s="119">
        <v>0.002625741536065731</v>
      </c>
      <c r="H120" s="42">
        <v>0.08814110356652818</v>
      </c>
      <c r="I120" s="41">
        <v>0.09076684510259392</v>
      </c>
      <c r="J120" s="119">
        <v>0.09076684510259392</v>
      </c>
      <c r="K120" s="42">
        <v>1</v>
      </c>
      <c r="L120" s="42">
        <v>0.22453913688919577</v>
      </c>
      <c r="M120" s="42">
        <v>0.5461156945041519</v>
      </c>
      <c r="N120" s="42">
        <v>0.22934516860665216</v>
      </c>
      <c r="O120" s="119">
        <v>0.22073983152813476</v>
      </c>
      <c r="P120" s="119">
        <v>0.0037993053610610125</v>
      </c>
      <c r="Q120" s="42">
        <v>0.12753538865516179</v>
      </c>
      <c r="R120" s="47">
        <v>0.1313346940162228</v>
      </c>
      <c r="S120" s="64"/>
    </row>
    <row r="121" spans="1:19" ht="13.5" thickBot="1">
      <c r="A121" s="67">
        <v>2008</v>
      </c>
      <c r="B121" s="68">
        <v>0.6956280794739628</v>
      </c>
      <c r="C121" s="69">
        <v>0.15056545613949815</v>
      </c>
      <c r="D121" s="69">
        <v>0.3832643690669747</v>
      </c>
      <c r="E121" s="69">
        <v>0.16179825426748984</v>
      </c>
      <c r="F121" s="121">
        <v>0.15471464211041838</v>
      </c>
      <c r="G121" s="121">
        <v>-0.004149185970920222</v>
      </c>
      <c r="H121" s="69">
        <v>0.08594713103446643</v>
      </c>
      <c r="I121" s="68">
        <v>0.0817979450635462</v>
      </c>
      <c r="J121" s="121">
        <v>0.0817979450635462</v>
      </c>
      <c r="K121" s="69">
        <v>1</v>
      </c>
      <c r="L121" s="69">
        <v>0.21644533994854903</v>
      </c>
      <c r="M121" s="69">
        <v>0.5509616135058852</v>
      </c>
      <c r="N121" s="69">
        <v>0.23259304654556562</v>
      </c>
      <c r="O121" s="121">
        <v>0.22241000137230563</v>
      </c>
      <c r="P121" s="121">
        <v>-0.005964661423756581</v>
      </c>
      <c r="Q121" s="69">
        <v>0.12355328022333435</v>
      </c>
      <c r="R121" s="74">
        <v>0.11758861879957778</v>
      </c>
      <c r="S121" s="64"/>
    </row>
    <row r="122" spans="1:19" ht="14.25" thickBot="1" thickTop="1">
      <c r="A122" s="67">
        <v>2009</v>
      </c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121">
        <f>-0.01+22.2410001372306%</f>
        <v>0.21241000137230598</v>
      </c>
      <c r="P122" s="121"/>
      <c r="Q122" s="69"/>
      <c r="R122" s="74"/>
      <c r="S122" s="64"/>
    </row>
    <row r="123" spans="1:19" ht="14.25" thickBot="1" thickTop="1">
      <c r="A123" s="67">
        <v>2010</v>
      </c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121">
        <f>0.004+22.2410001372306%</f>
        <v>0.226410001372306</v>
      </c>
      <c r="P123" s="121"/>
      <c r="Q123" s="69"/>
      <c r="R123" s="74"/>
      <c r="S123" s="64"/>
    </row>
    <row r="124" spans="2:19" ht="13.5" thickTop="1">
      <c r="B124" s="64"/>
      <c r="C124" s="64"/>
      <c r="D124" s="64"/>
      <c r="E124" s="64"/>
      <c r="F124" s="64"/>
      <c r="G124" s="128"/>
      <c r="H124" s="64"/>
      <c r="I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12.75">
      <c r="A125" s="1" t="s">
        <v>94</v>
      </c>
      <c r="B125" s="75"/>
      <c r="C125" s="75"/>
      <c r="D125" s="75"/>
      <c r="E125" s="75"/>
      <c r="F125" s="75"/>
      <c r="G125" s="129"/>
      <c r="H125" s="75"/>
      <c r="I125" s="75"/>
      <c r="K125" s="75"/>
      <c r="L125" s="75"/>
      <c r="M125" s="75"/>
      <c r="N125" s="75"/>
      <c r="O125" s="75"/>
      <c r="P125" s="130"/>
      <c r="Q125" s="75"/>
      <c r="R125" s="75"/>
      <c r="S125" s="64"/>
    </row>
    <row r="126" spans="2:19" ht="12.75">
      <c r="B126" s="75"/>
      <c r="C126" s="75"/>
      <c r="D126" s="75"/>
      <c r="E126" s="75"/>
      <c r="F126" s="75"/>
      <c r="G126" s="75"/>
      <c r="H126" s="75"/>
      <c r="I126" s="75"/>
      <c r="K126" s="75"/>
      <c r="L126" s="75"/>
      <c r="M126" s="75"/>
      <c r="N126" s="75"/>
      <c r="O126" s="75"/>
      <c r="P126" s="75"/>
      <c r="Q126" s="75"/>
      <c r="R126" s="75"/>
      <c r="S126" s="64"/>
    </row>
    <row r="127" spans="2:19" ht="12.75">
      <c r="B127" s="75"/>
      <c r="C127" s="75"/>
      <c r="D127" s="75"/>
      <c r="E127" s="75"/>
      <c r="F127" s="75"/>
      <c r="G127" s="75"/>
      <c r="H127" s="75"/>
      <c r="I127" s="75"/>
      <c r="K127" s="75"/>
      <c r="L127" s="75"/>
      <c r="M127" s="75"/>
      <c r="N127" s="75"/>
      <c r="O127" s="75"/>
      <c r="P127" s="75"/>
      <c r="Q127" s="75"/>
      <c r="R127" s="75"/>
      <c r="S127" s="64"/>
    </row>
    <row r="128" spans="2:19" ht="12.75">
      <c r="B128" s="75"/>
      <c r="C128" s="75"/>
      <c r="D128" s="75"/>
      <c r="E128" s="75"/>
      <c r="F128" s="75"/>
      <c r="G128" s="75"/>
      <c r="H128" s="75"/>
      <c r="I128" s="75"/>
      <c r="K128" s="75"/>
      <c r="L128" s="75"/>
      <c r="M128" s="75"/>
      <c r="N128" s="75"/>
      <c r="O128" s="75"/>
      <c r="P128" s="75"/>
      <c r="Q128" s="75"/>
      <c r="R128" s="75"/>
      <c r="S128" s="64"/>
    </row>
    <row r="129" spans="2:19" ht="12.75">
      <c r="B129" s="75"/>
      <c r="C129" s="75"/>
      <c r="D129" s="75"/>
      <c r="E129" s="75"/>
      <c r="F129" s="75"/>
      <c r="G129" s="75"/>
      <c r="H129" s="75"/>
      <c r="I129" s="75"/>
      <c r="K129" s="75"/>
      <c r="L129" s="75"/>
      <c r="M129" s="75"/>
      <c r="N129" s="75"/>
      <c r="O129" s="75"/>
      <c r="P129" s="75"/>
      <c r="Q129" s="75"/>
      <c r="R129" s="75"/>
      <c r="S129" s="64"/>
    </row>
    <row r="130" spans="2:19" ht="12.75">
      <c r="B130" s="75"/>
      <c r="C130" s="75"/>
      <c r="D130" s="75"/>
      <c r="E130" s="75"/>
      <c r="F130" s="75"/>
      <c r="G130" s="75"/>
      <c r="H130" s="75"/>
      <c r="I130" s="75"/>
      <c r="K130" s="75"/>
      <c r="L130" s="75"/>
      <c r="M130" s="75"/>
      <c r="N130" s="75"/>
      <c r="O130" s="75"/>
      <c r="P130" s="75"/>
      <c r="Q130" s="75"/>
      <c r="R130" s="75"/>
      <c r="S130" s="64"/>
    </row>
    <row r="131" spans="2:19" ht="12.75">
      <c r="B131" s="75"/>
      <c r="C131" s="75"/>
      <c r="D131" s="75"/>
      <c r="E131" s="75"/>
      <c r="F131" s="75"/>
      <c r="G131" s="75"/>
      <c r="H131" s="75"/>
      <c r="I131" s="75"/>
      <c r="K131" s="75"/>
      <c r="L131" s="75"/>
      <c r="M131" s="75"/>
      <c r="N131" s="75"/>
      <c r="O131" s="75"/>
      <c r="P131" s="75"/>
      <c r="Q131" s="75"/>
      <c r="R131" s="75"/>
      <c r="S131" s="64"/>
    </row>
    <row r="132" spans="2:19" ht="12.75">
      <c r="B132" s="75"/>
      <c r="C132" s="75"/>
      <c r="D132" s="75"/>
      <c r="E132" s="75"/>
      <c r="F132" s="75"/>
      <c r="G132" s="75"/>
      <c r="H132" s="75"/>
      <c r="I132" s="75"/>
      <c r="K132" s="75"/>
      <c r="L132" s="75"/>
      <c r="M132" s="75"/>
      <c r="N132" s="75"/>
      <c r="O132" s="75"/>
      <c r="P132" s="75"/>
      <c r="Q132" s="75"/>
      <c r="R132" s="75"/>
      <c r="S132" s="64"/>
    </row>
    <row r="133" spans="2:19" ht="12.75">
      <c r="B133" s="75"/>
      <c r="C133" s="75"/>
      <c r="D133" s="75"/>
      <c r="E133" s="75"/>
      <c r="F133" s="75"/>
      <c r="G133" s="75"/>
      <c r="H133" s="75"/>
      <c r="I133" s="75"/>
      <c r="K133" s="75"/>
      <c r="L133" s="75"/>
      <c r="M133" s="75"/>
      <c r="N133" s="75"/>
      <c r="O133" s="75"/>
      <c r="P133" s="75"/>
      <c r="Q133" s="75"/>
      <c r="R133" s="75"/>
      <c r="S133" s="64"/>
    </row>
    <row r="134" spans="2:19" ht="12.75">
      <c r="B134" s="75"/>
      <c r="C134" s="75"/>
      <c r="D134" s="75"/>
      <c r="E134" s="75"/>
      <c r="F134" s="75"/>
      <c r="G134" s="75"/>
      <c r="H134" s="75"/>
      <c r="I134" s="75"/>
      <c r="K134" s="75"/>
      <c r="L134" s="75"/>
      <c r="M134" s="75"/>
      <c r="N134" s="75"/>
      <c r="O134" s="75"/>
      <c r="P134" s="75"/>
      <c r="Q134" s="75"/>
      <c r="R134" s="75"/>
      <c r="S134" s="64"/>
    </row>
    <row r="135" spans="2:19" ht="12.75">
      <c r="B135" s="75"/>
      <c r="C135" s="75"/>
      <c r="D135" s="75"/>
      <c r="E135" s="75"/>
      <c r="F135" s="75"/>
      <c r="G135" s="75"/>
      <c r="H135" s="75"/>
      <c r="I135" s="75"/>
      <c r="K135" s="75"/>
      <c r="L135" s="75"/>
      <c r="M135" s="75"/>
      <c r="N135" s="75"/>
      <c r="O135" s="75"/>
      <c r="P135" s="75"/>
      <c r="Q135" s="75"/>
      <c r="R135" s="75"/>
      <c r="S135" s="64"/>
    </row>
    <row r="136" spans="2:19" ht="12.75">
      <c r="B136" s="75"/>
      <c r="C136" s="75"/>
      <c r="D136" s="75"/>
      <c r="E136" s="75"/>
      <c r="F136" s="75"/>
      <c r="G136" s="75"/>
      <c r="H136" s="75"/>
      <c r="I136" s="75"/>
      <c r="K136" s="75"/>
      <c r="L136" s="75"/>
      <c r="M136" s="75"/>
      <c r="N136" s="75"/>
      <c r="O136" s="75"/>
      <c r="P136" s="75"/>
      <c r="Q136" s="75"/>
      <c r="R136" s="75"/>
      <c r="S136" s="64"/>
    </row>
    <row r="137" spans="2:19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2:19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</row>
    <row r="139" spans="2:19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</row>
    <row r="140" spans="2:19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</row>
    <row r="141" spans="2:19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</row>
    <row r="142" spans="2:19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</row>
    <row r="143" spans="2:19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</row>
    <row r="144" spans="2:19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2:19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</row>
    <row r="146" spans="2:19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</row>
    <row r="147" spans="2:19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</row>
    <row r="148" spans="2:19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</row>
    <row r="149" spans="2:19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</row>
    <row r="150" spans="2:19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</row>
    <row r="151" spans="2:19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</row>
    <row r="152" spans="2:19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</row>
    <row r="153" spans="2:19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2:19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</row>
    <row r="155" spans="2:19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</row>
    <row r="156" spans="2:19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</row>
    <row r="157" spans="2:19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spans="2:19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</row>
    <row r="159" spans="2:19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</row>
    <row r="160" spans="2:19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</row>
    <row r="161" spans="2:19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</row>
    <row r="162" spans="2:19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2:19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</row>
    <row r="164" spans="2:19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</row>
    <row r="165" spans="2:19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</row>
    <row r="166" spans="2:19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</row>
    <row r="167" spans="2:19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</row>
    <row r="168" spans="2:19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</row>
    <row r="169" spans="2:19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</row>
    <row r="170" spans="2:19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</row>
    <row r="171" spans="2:19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spans="2:19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</row>
    <row r="173" spans="2:19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</row>
    <row r="174" spans="2:19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</row>
    <row r="175" spans="2:19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</row>
    <row r="176" spans="2:19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</row>
    <row r="177" spans="2:19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</row>
    <row r="178" spans="2:19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</row>
    <row r="179" spans="2:19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spans="2:19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</row>
    <row r="181" spans="2:19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</row>
    <row r="182" spans="2:19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</row>
    <row r="183" spans="2:19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</row>
    <row r="184" spans="2:19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</row>
    <row r="185" spans="2:19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</row>
    <row r="186" spans="2:19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</row>
    <row r="187" spans="2:19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</row>
    <row r="188" spans="2:19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</row>
    <row r="189" spans="2:19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spans="2:19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</row>
    <row r="191" spans="2:19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</row>
    <row r="192" spans="2:19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</row>
    <row r="193" spans="2:19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spans="2:19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</row>
    <row r="195" spans="2:19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</row>
    <row r="196" spans="2:19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</row>
    <row r="197" spans="2:19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</row>
    <row r="198" spans="2:19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</row>
    <row r="199" spans="2:19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2:19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</row>
    <row r="201" spans="2:19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</row>
    <row r="202" spans="2:19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</row>
    <row r="203" spans="2:19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</row>
    <row r="204" spans="2:19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</row>
    <row r="205" spans="2:19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spans="2:19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</row>
    <row r="207" spans="2:19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spans="2:19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</row>
    <row r="209" spans="2:19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</row>
    <row r="210" spans="2:19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</row>
    <row r="211" spans="2:19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</row>
    <row r="212" spans="2:19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</row>
    <row r="213" spans="2:19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</row>
    <row r="214" spans="2:19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</row>
    <row r="215" spans="2:19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</row>
    <row r="216" spans="2:19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</row>
    <row r="217" spans="2:19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</row>
    <row r="218" spans="2:19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</row>
    <row r="219" spans="2:19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</row>
    <row r="220" spans="2:19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</row>
    <row r="221" spans="2:19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</row>
    <row r="222" spans="2:19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</row>
    <row r="223" spans="2:19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</row>
    <row r="224" spans="2:19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</row>
    <row r="225" spans="2:19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2:19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</row>
    <row r="227" spans="2:19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spans="2:19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</row>
    <row r="229" spans="2:19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</row>
    <row r="230" spans="2:19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</row>
    <row r="231" spans="2:19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</row>
    <row r="232" spans="2:19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</row>
    <row r="233" spans="2:19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</row>
    <row r="234" spans="2:19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2:19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</row>
    <row r="236" spans="2:19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</row>
    <row r="237" spans="2:19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</row>
    <row r="238" spans="2:19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</row>
    <row r="239" spans="2:19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</row>
    <row r="240" spans="2:19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</row>
    <row r="241" spans="2:19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2:19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</row>
    <row r="243" spans="2:19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spans="2:19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</row>
    <row r="245" spans="2:19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</row>
    <row r="246" spans="2:19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</row>
    <row r="247" spans="2:19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</row>
    <row r="248" spans="2:19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</row>
    <row r="249" spans="2:19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</row>
    <row r="250" spans="2:19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</row>
    <row r="251" spans="2:19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</row>
    <row r="252" spans="2:19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</row>
    <row r="253" spans="2:19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</row>
    <row r="254" spans="2:19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</row>
    <row r="255" spans="2:19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</row>
    <row r="256" spans="2:19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</row>
    <row r="257" spans="2:19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</row>
    <row r="258" spans="2:19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</row>
    <row r="259" spans="2:19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</row>
    <row r="260" spans="2:19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</row>
    <row r="261" spans="2:19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</row>
    <row r="262" spans="2:19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</row>
    <row r="263" spans="2:19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</row>
    <row r="264" spans="2:19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</row>
    <row r="265" spans="2:19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</row>
    <row r="266" spans="2:19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</row>
    <row r="267" spans="2:19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</row>
    <row r="268" spans="2:19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</row>
    <row r="269" spans="2:19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</row>
    <row r="270" spans="2:19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</row>
    <row r="271" spans="2:19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</row>
    <row r="272" spans="2:19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</row>
    <row r="273" spans="2:19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2:19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</row>
    <row r="275" spans="2:19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</row>
    <row r="276" spans="2:19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</row>
    <row r="277" spans="2:19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</row>
    <row r="278" spans="2:19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</row>
    <row r="279" spans="2:19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</row>
    <row r="280" spans="2:19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</row>
    <row r="281" spans="2:19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</row>
    <row r="282" spans="2:19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</row>
    <row r="283" spans="2:19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</row>
    <row r="284" spans="2:19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</row>
    <row r="285" spans="2:19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</row>
    <row r="286" spans="2:19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</row>
    <row r="287" spans="2:19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</row>
    <row r="288" spans="2:19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</row>
    <row r="289" spans="2:19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2:19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</row>
    <row r="291" spans="2:19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</row>
    <row r="292" spans="2:19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</row>
    <row r="293" spans="2:19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</row>
    <row r="294" spans="2:19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</row>
    <row r="295" spans="2:19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</row>
    <row r="296" spans="2:19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  <row r="297" spans="2:19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</row>
    <row r="298" spans="2:19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</row>
    <row r="299" spans="2:19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</row>
    <row r="300" spans="2:19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</row>
    <row r="301" spans="2:19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</row>
    <row r="302" spans="2:19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</row>
    <row r="303" spans="2:19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</row>
    <row r="304" spans="2:19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</row>
    <row r="305" spans="2:19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</row>
    <row r="306" spans="2:19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</row>
    <row r="307" spans="2:19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</row>
    <row r="308" spans="2:19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</row>
    <row r="309" spans="2:19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</row>
    <row r="310" spans="2:19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</row>
    <row r="311" spans="2:19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</row>
    <row r="312" spans="2:19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</row>
    <row r="313" spans="2:19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</row>
    <row r="314" spans="2:19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</row>
    <row r="315" spans="2:19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</row>
    <row r="316" spans="2:19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</row>
    <row r="317" spans="2:19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</row>
    <row r="318" spans="2:19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</row>
    <row r="319" spans="2:19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</row>
    <row r="320" spans="2:19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</row>
    <row r="321" spans="2:19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</row>
    <row r="322" spans="2:19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</row>
    <row r="323" spans="2:19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</row>
    <row r="324" spans="2:19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</row>
    <row r="325" spans="2:19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</row>
    <row r="326" spans="2:19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</row>
    <row r="327" spans="2:19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</row>
    <row r="328" spans="2:19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</row>
    <row r="329" spans="2:19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</row>
    <row r="330" spans="2:19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</row>
    <row r="331" ht="12.75">
      <c r="S331" s="75"/>
    </row>
    <row r="332" ht="12.75">
      <c r="S332" s="75"/>
    </row>
    <row r="333" ht="12.75">
      <c r="S333" s="75"/>
    </row>
    <row r="334" ht="12.75">
      <c r="S334" s="75"/>
    </row>
    <row r="335" ht="12.75">
      <c r="S335" s="75"/>
    </row>
    <row r="336" ht="12.75">
      <c r="S336" s="75"/>
    </row>
    <row r="337" ht="12.75">
      <c r="S337" s="75"/>
    </row>
    <row r="338" ht="12.75">
      <c r="S338" s="75"/>
    </row>
    <row r="339" ht="12.75">
      <c r="S339" s="75"/>
    </row>
    <row r="340" ht="12.75">
      <c r="S340" s="75"/>
    </row>
    <row r="341" ht="12.75">
      <c r="S341" s="75"/>
    </row>
    <row r="342" ht="12.75">
      <c r="S342" s="75"/>
    </row>
  </sheetData>
  <sheetProtection/>
  <mergeCells count="16">
    <mergeCell ref="O7:O8"/>
    <mergeCell ref="C7:C8"/>
    <mergeCell ref="L7:L8"/>
    <mergeCell ref="M7:M8"/>
    <mergeCell ref="N7:N8"/>
    <mergeCell ref="G7:G8"/>
    <mergeCell ref="A3:R3"/>
    <mergeCell ref="K6:R6"/>
    <mergeCell ref="D7:D8"/>
    <mergeCell ref="P7:P8"/>
    <mergeCell ref="F7:F8"/>
    <mergeCell ref="E7:E8"/>
    <mergeCell ref="K7:K8"/>
    <mergeCell ref="A7:A8"/>
    <mergeCell ref="B6:J6"/>
    <mergeCell ref="B7:B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G388"/>
  <sheetViews>
    <sheetView zoomScalePageLayoutView="0" workbookViewId="0" topLeftCell="A1">
      <pane xSplit="1" ySplit="12" topLeftCell="B13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1" sqref="A1"/>
    </sheetView>
  </sheetViews>
  <sheetFormatPr defaultColWidth="10.25390625" defaultRowHeight="15.75"/>
  <cols>
    <col min="1" max="17" width="6.75390625" style="147" customWidth="1"/>
    <col min="18" max="19" width="10.25390625" style="147" customWidth="1"/>
    <col min="20" max="31" width="7.50390625" style="147" customWidth="1"/>
    <col min="32" max="16384" width="10.25390625" style="147" customWidth="1"/>
  </cols>
  <sheetData>
    <row r="1" ht="12.75">
      <c r="C1" s="206"/>
    </row>
    <row r="2" spans="1:15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ht="13.5" thickBot="1"/>
    <row r="4" spans="1:17" ht="19.5" customHeight="1" thickTop="1">
      <c r="A4" s="326" t="s">
        <v>114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2.7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20" ht="12.75">
      <c r="A6" s="149"/>
      <c r="B6" s="152" t="s">
        <v>3</v>
      </c>
      <c r="C6" s="152" t="s">
        <v>4</v>
      </c>
      <c r="D6" s="152" t="s">
        <v>5</v>
      </c>
      <c r="E6" s="152" t="s">
        <v>6</v>
      </c>
      <c r="F6" s="152" t="s">
        <v>7</v>
      </c>
      <c r="G6" s="152" t="s">
        <v>8</v>
      </c>
      <c r="H6" s="152" t="s">
        <v>9</v>
      </c>
      <c r="I6" s="152" t="s">
        <v>10</v>
      </c>
      <c r="J6" s="152" t="s">
        <v>11</v>
      </c>
      <c r="K6" s="152" t="s">
        <v>12</v>
      </c>
      <c r="L6" s="152" t="s">
        <v>13</v>
      </c>
      <c r="M6" s="152" t="s">
        <v>14</v>
      </c>
      <c r="N6" s="152" t="s">
        <v>15</v>
      </c>
      <c r="O6" s="152" t="s">
        <v>16</v>
      </c>
      <c r="P6" s="152" t="s">
        <v>46</v>
      </c>
      <c r="Q6" s="153" t="s">
        <v>47</v>
      </c>
      <c r="T6" s="147" t="s">
        <v>115</v>
      </c>
    </row>
    <row r="7" spans="1:20" ht="12" customHeight="1">
      <c r="A7" s="149"/>
      <c r="B7" s="317" t="s">
        <v>62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31"/>
      <c r="N7" s="317" t="s">
        <v>63</v>
      </c>
      <c r="O7" s="318"/>
      <c r="P7" s="318"/>
      <c r="Q7" s="319"/>
      <c r="T7" s="147" t="s">
        <v>116</v>
      </c>
    </row>
    <row r="8" spans="1:20" ht="12.75">
      <c r="A8" s="149"/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32"/>
      <c r="N8" s="320"/>
      <c r="O8" s="321"/>
      <c r="P8" s="321"/>
      <c r="Q8" s="322"/>
      <c r="T8" s="147" t="s">
        <v>117</v>
      </c>
    </row>
    <row r="9" spans="1:20" ht="12.75">
      <c r="A9" s="149"/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32"/>
      <c r="N9" s="320"/>
      <c r="O9" s="321"/>
      <c r="P9" s="321"/>
      <c r="Q9" s="322"/>
      <c r="T9" s="147" t="s">
        <v>118</v>
      </c>
    </row>
    <row r="10" spans="1:17" ht="12.75">
      <c r="A10" s="149"/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33"/>
      <c r="N10" s="323"/>
      <c r="O10" s="324"/>
      <c r="P10" s="324"/>
      <c r="Q10" s="325"/>
    </row>
    <row r="11" spans="1:17" ht="79.5" customHeight="1">
      <c r="A11" s="334"/>
      <c r="B11" s="154" t="s">
        <v>48</v>
      </c>
      <c r="C11" s="155" t="s">
        <v>49</v>
      </c>
      <c r="D11" s="155" t="s">
        <v>50</v>
      </c>
      <c r="E11" s="155" t="s">
        <v>119</v>
      </c>
      <c r="F11" s="155" t="s">
        <v>52</v>
      </c>
      <c r="G11" s="156" t="s">
        <v>53</v>
      </c>
      <c r="H11" s="329" t="s">
        <v>54</v>
      </c>
      <c r="I11" s="154" t="s">
        <v>55</v>
      </c>
      <c r="J11" s="157" t="s">
        <v>56</v>
      </c>
      <c r="K11" s="157" t="s">
        <v>57</v>
      </c>
      <c r="L11" s="155" t="s">
        <v>58</v>
      </c>
      <c r="M11" s="158" t="s">
        <v>59</v>
      </c>
      <c r="N11" s="159" t="s">
        <v>60</v>
      </c>
      <c r="O11" s="160" t="s">
        <v>61</v>
      </c>
      <c r="P11" s="154" t="s">
        <v>122</v>
      </c>
      <c r="Q11" s="161" t="s">
        <v>61</v>
      </c>
    </row>
    <row r="12" spans="1:17" ht="30" customHeight="1">
      <c r="A12" s="335"/>
      <c r="B12" s="162" t="s">
        <v>65</v>
      </c>
      <c r="C12" s="163" t="s">
        <v>66</v>
      </c>
      <c r="D12" s="163" t="s">
        <v>40</v>
      </c>
      <c r="E12" s="163" t="s">
        <v>67</v>
      </c>
      <c r="F12" s="163" t="s">
        <v>68</v>
      </c>
      <c r="G12" s="164" t="s">
        <v>69</v>
      </c>
      <c r="H12" s="330"/>
      <c r="I12" s="162" t="s">
        <v>70</v>
      </c>
      <c r="J12" s="163" t="s">
        <v>71</v>
      </c>
      <c r="K12" s="163" t="s">
        <v>43</v>
      </c>
      <c r="L12" s="163" t="s">
        <v>72</v>
      </c>
      <c r="M12" s="165" t="s">
        <v>73</v>
      </c>
      <c r="N12" s="166" t="s">
        <v>74</v>
      </c>
      <c r="O12" s="167" t="s">
        <v>70</v>
      </c>
      <c r="P12" s="168" t="s">
        <v>75</v>
      </c>
      <c r="Q12" s="161" t="s">
        <v>70</v>
      </c>
    </row>
    <row r="13" spans="1:19" ht="12" customHeight="1">
      <c r="A13" s="169">
        <v>1855</v>
      </c>
      <c r="B13" s="170">
        <f aca="true" t="shared" si="0" ref="B13:B44">C13+D13+E13+F13+G13</f>
        <v>0.26438908567539315</v>
      </c>
      <c r="C13" s="171">
        <v>0.03572694710891506</v>
      </c>
      <c r="D13" s="171">
        <v>0.05492184074116156</v>
      </c>
      <c r="E13" s="172">
        <v>0.12334461671066062</v>
      </c>
      <c r="F13" s="171">
        <v>0.019622179000995898</v>
      </c>
      <c r="G13" s="173">
        <v>0.03077350211366001</v>
      </c>
      <c r="H13" s="174"/>
      <c r="I13" s="170">
        <f aca="true" t="shared" si="1" ref="I13:I44">J13+K13+L13+M13</f>
        <v>0.6914724000416774</v>
      </c>
      <c r="J13" s="171">
        <v>0.1476031125226862</v>
      </c>
      <c r="K13" s="171">
        <v>0.034280564925108344</v>
      </c>
      <c r="L13" s="172">
        <v>0.5095887225938829</v>
      </c>
      <c r="M13" s="175">
        <v>0</v>
      </c>
      <c r="N13" s="176">
        <v>0.285798854121467</v>
      </c>
      <c r="O13" s="177">
        <v>0.7474666326853023</v>
      </c>
      <c r="P13" s="178">
        <v>0.2525333673146977</v>
      </c>
      <c r="Q13" s="179">
        <f aca="true" t="shared" si="2" ref="Q13:Q44">O13</f>
        <v>0.7474666326853023</v>
      </c>
      <c r="S13" s="180">
        <f aca="true" t="shared" si="3" ref="S13:S44">1-P13-Q13</f>
        <v>0</v>
      </c>
    </row>
    <row r="14" spans="1:19" ht="12" customHeight="1">
      <c r="A14" s="169">
        <v>1856</v>
      </c>
      <c r="B14" s="170">
        <f t="shared" si="0"/>
        <v>0.27977246307143716</v>
      </c>
      <c r="C14" s="171">
        <v>0.04711601398323411</v>
      </c>
      <c r="D14" s="171">
        <v>0.05064285950765783</v>
      </c>
      <c r="E14" s="171">
        <v>0.13046935353117672</v>
      </c>
      <c r="F14" s="171">
        <v>0.02159226544287384</v>
      </c>
      <c r="G14" s="173">
        <v>0.02995197060649466</v>
      </c>
      <c r="H14" s="174"/>
      <c r="I14" s="170">
        <f t="shared" si="1"/>
        <v>0.6752670178586305</v>
      </c>
      <c r="J14" s="171">
        <v>0.1700957292670275</v>
      </c>
      <c r="K14" s="171">
        <v>0.03415776347082137</v>
      </c>
      <c r="L14" s="171">
        <v>0.47101352512078165</v>
      </c>
      <c r="M14" s="175">
        <v>0</v>
      </c>
      <c r="N14" s="176">
        <v>0.30242810539467724</v>
      </c>
      <c r="O14" s="177">
        <v>0.729949340276401</v>
      </c>
      <c r="P14" s="178">
        <v>0.2700506597235989</v>
      </c>
      <c r="Q14" s="179">
        <f t="shared" si="2"/>
        <v>0.729949340276401</v>
      </c>
      <c r="S14" s="180">
        <f t="shared" si="3"/>
        <v>0</v>
      </c>
    </row>
    <row r="15" spans="1:19" ht="12" customHeight="1">
      <c r="A15" s="169">
        <v>1857</v>
      </c>
      <c r="B15" s="170">
        <f t="shared" si="0"/>
        <v>0.30376151553757336</v>
      </c>
      <c r="C15" s="171">
        <v>0.04791433570712918</v>
      </c>
      <c r="D15" s="171">
        <v>0.05311223138509005</v>
      </c>
      <c r="E15" s="171">
        <v>0.14888633115754563</v>
      </c>
      <c r="F15" s="171">
        <v>0.023461194781809865</v>
      </c>
      <c r="G15" s="173">
        <v>0.03038742250599861</v>
      </c>
      <c r="H15" s="174"/>
      <c r="I15" s="170">
        <f t="shared" si="1"/>
        <v>0.6517132324356479</v>
      </c>
      <c r="J15" s="171">
        <v>0.1503655955972315</v>
      </c>
      <c r="K15" s="171">
        <v>0.03410998175265526</v>
      </c>
      <c r="L15" s="171">
        <v>0.46723765508576115</v>
      </c>
      <c r="M15" s="175">
        <v>0</v>
      </c>
      <c r="N15" s="176">
        <v>0.3283598284996027</v>
      </c>
      <c r="O15" s="177">
        <v>0.7044883380133816</v>
      </c>
      <c r="P15" s="178">
        <v>0.2955116619866184</v>
      </c>
      <c r="Q15" s="179">
        <f t="shared" si="2"/>
        <v>0.7044883380133816</v>
      </c>
      <c r="S15" s="180">
        <f t="shared" si="3"/>
        <v>0</v>
      </c>
    </row>
    <row r="16" spans="1:19" ht="12" customHeight="1">
      <c r="A16" s="169">
        <v>1858</v>
      </c>
      <c r="B16" s="170">
        <f t="shared" si="0"/>
        <v>0.3390069573476991</v>
      </c>
      <c r="C16" s="171">
        <v>0.06343461276485093</v>
      </c>
      <c r="D16" s="171">
        <v>0.0567452514655378</v>
      </c>
      <c r="E16" s="171">
        <v>0.16415972188121267</v>
      </c>
      <c r="F16" s="171">
        <v>0.023817916027900968</v>
      </c>
      <c r="G16" s="173">
        <v>0.030849455208196756</v>
      </c>
      <c r="H16" s="174"/>
      <c r="I16" s="170">
        <f t="shared" si="1"/>
        <v>0.6169299298237378</v>
      </c>
      <c r="J16" s="171">
        <v>0.16243338749861644</v>
      </c>
      <c r="K16" s="171">
        <v>0.034142124543112225</v>
      </c>
      <c r="L16" s="171">
        <v>0.42035441778200916</v>
      </c>
      <c r="M16" s="175">
        <v>0</v>
      </c>
      <c r="N16" s="176">
        <v>0.36645936982221383</v>
      </c>
      <c r="O16" s="177">
        <v>0.6668882405141707</v>
      </c>
      <c r="P16" s="178">
        <v>0.3331117594858293</v>
      </c>
      <c r="Q16" s="179">
        <f t="shared" si="2"/>
        <v>0.6668882405141707</v>
      </c>
      <c r="S16" s="180">
        <f t="shared" si="3"/>
        <v>0</v>
      </c>
    </row>
    <row r="17" spans="1:19" ht="12" customHeight="1">
      <c r="A17" s="181">
        <v>1859</v>
      </c>
      <c r="B17" s="182">
        <f t="shared" si="0"/>
        <v>0.2726586860080897</v>
      </c>
      <c r="C17" s="183">
        <v>0.04787441413295345</v>
      </c>
      <c r="D17" s="183">
        <v>0.0578909456401396</v>
      </c>
      <c r="E17" s="183">
        <v>0.11339273067983187</v>
      </c>
      <c r="F17" s="183">
        <v>0.02427183850764328</v>
      </c>
      <c r="G17" s="184">
        <v>0.029228757047521498</v>
      </c>
      <c r="H17" s="185"/>
      <c r="I17" s="182">
        <f t="shared" si="1"/>
        <v>0.6816571109094223</v>
      </c>
      <c r="J17" s="183">
        <v>0.19225325642268382</v>
      </c>
      <c r="K17" s="183">
        <v>0.034043259006315954</v>
      </c>
      <c r="L17" s="183">
        <v>0.45536059548042257</v>
      </c>
      <c r="M17" s="186">
        <v>0</v>
      </c>
      <c r="N17" s="187">
        <v>0.2947384129891264</v>
      </c>
      <c r="O17" s="188">
        <v>0.7368572702145094</v>
      </c>
      <c r="P17" s="189">
        <v>0.26314272978549047</v>
      </c>
      <c r="Q17" s="190">
        <f t="shared" si="2"/>
        <v>0.7368572702145094</v>
      </c>
      <c r="S17" s="180">
        <f t="shared" si="3"/>
        <v>0</v>
      </c>
    </row>
    <row r="18" spans="1:19" ht="12" customHeight="1">
      <c r="A18" s="169">
        <v>1860</v>
      </c>
      <c r="B18" s="170">
        <f t="shared" si="0"/>
        <v>0.2776627479775406</v>
      </c>
      <c r="C18" s="171">
        <v>0.050960081242709614</v>
      </c>
      <c r="D18" s="171">
        <v>0.05541537638408292</v>
      </c>
      <c r="E18" s="171">
        <v>0.11700502434788296</v>
      </c>
      <c r="F18" s="171">
        <v>0.02612909364045232</v>
      </c>
      <c r="G18" s="173">
        <v>0.028153172362412757</v>
      </c>
      <c r="H18" s="174"/>
      <c r="I18" s="170">
        <f t="shared" si="1"/>
        <v>0.6755770749054835</v>
      </c>
      <c r="J18" s="171">
        <v>0.1946702516961467</v>
      </c>
      <c r="K18" s="171">
        <v>0.03394133602666669</v>
      </c>
      <c r="L18" s="171">
        <v>0.4469654871826701</v>
      </c>
      <c r="M18" s="175">
        <v>0</v>
      </c>
      <c r="N18" s="176">
        <v>0.30014782704007265</v>
      </c>
      <c r="O18" s="177">
        <v>0.7302851841233344</v>
      </c>
      <c r="P18" s="178">
        <v>0.2697148158766654</v>
      </c>
      <c r="Q18" s="179">
        <f t="shared" si="2"/>
        <v>0.7302851841233344</v>
      </c>
      <c r="S18" s="180">
        <f t="shared" si="3"/>
        <v>0</v>
      </c>
    </row>
    <row r="19" spans="1:19" ht="12" customHeight="1">
      <c r="A19" s="169">
        <v>1861</v>
      </c>
      <c r="B19" s="170">
        <f t="shared" si="0"/>
        <v>0.3255718433190482</v>
      </c>
      <c r="C19" s="171">
        <v>0.06737580618432323</v>
      </c>
      <c r="D19" s="171">
        <v>0.0558286722128352</v>
      </c>
      <c r="E19" s="171">
        <v>0.1492638525864469</v>
      </c>
      <c r="F19" s="171">
        <v>0.026187922415890724</v>
      </c>
      <c r="G19" s="173">
        <v>0.026915589919552105</v>
      </c>
      <c r="H19" s="174"/>
      <c r="I19" s="170">
        <f t="shared" si="1"/>
        <v>0.6264301593386752</v>
      </c>
      <c r="J19" s="171">
        <v>0.1842845604728236</v>
      </c>
      <c r="K19" s="171">
        <v>0.033882974250698084</v>
      </c>
      <c r="L19" s="171">
        <v>0.40826262461515356</v>
      </c>
      <c r="M19" s="175">
        <v>0</v>
      </c>
      <c r="N19" s="176">
        <v>0.3519366827098728</v>
      </c>
      <c r="O19" s="177">
        <v>0.6771585342870826</v>
      </c>
      <c r="P19" s="178">
        <v>0.3228414657129174</v>
      </c>
      <c r="Q19" s="179">
        <f t="shared" si="2"/>
        <v>0.6771585342870826</v>
      </c>
      <c r="S19" s="180">
        <f t="shared" si="3"/>
        <v>0</v>
      </c>
    </row>
    <row r="20" spans="1:19" ht="12" customHeight="1">
      <c r="A20" s="169">
        <v>1862</v>
      </c>
      <c r="B20" s="170">
        <f t="shared" si="0"/>
        <v>0.3564180051600603</v>
      </c>
      <c r="C20" s="171">
        <v>0.07781654559743312</v>
      </c>
      <c r="D20" s="171">
        <v>0.056401283432156564</v>
      </c>
      <c r="E20" s="171">
        <v>0.16942398163816214</v>
      </c>
      <c r="F20" s="171">
        <v>0.026778343337696495</v>
      </c>
      <c r="G20" s="173">
        <v>0.02599785115461195</v>
      </c>
      <c r="H20" s="174"/>
      <c r="I20" s="170">
        <f t="shared" si="1"/>
        <v>0.5946662109293479</v>
      </c>
      <c r="J20" s="171">
        <v>0.17650406256476958</v>
      </c>
      <c r="K20" s="171">
        <v>0.033873423833725276</v>
      </c>
      <c r="L20" s="171">
        <v>0.38428872453085305</v>
      </c>
      <c r="M20" s="175">
        <v>0</v>
      </c>
      <c r="N20" s="176">
        <v>0.38528078963220047</v>
      </c>
      <c r="O20" s="177">
        <v>0.6428223714779996</v>
      </c>
      <c r="P20" s="178">
        <v>0.35717762852200036</v>
      </c>
      <c r="Q20" s="179">
        <f t="shared" si="2"/>
        <v>0.6428223714779996</v>
      </c>
      <c r="S20" s="180">
        <f t="shared" si="3"/>
        <v>0</v>
      </c>
    </row>
    <row r="21" spans="1:19" ht="12" customHeight="1">
      <c r="A21" s="169">
        <v>1863</v>
      </c>
      <c r="B21" s="170">
        <f t="shared" si="0"/>
        <v>0.3328095841869983</v>
      </c>
      <c r="C21" s="171">
        <v>0.08062639512784936</v>
      </c>
      <c r="D21" s="171">
        <v>0.05490756426801181</v>
      </c>
      <c r="E21" s="171">
        <v>0.14664798214890817</v>
      </c>
      <c r="F21" s="171">
        <v>0.025740360690360613</v>
      </c>
      <c r="G21" s="173">
        <v>0.024887281951868363</v>
      </c>
      <c r="H21" s="174"/>
      <c r="I21" s="170">
        <f t="shared" si="1"/>
        <v>0.6171642490065234</v>
      </c>
      <c r="J21" s="171">
        <v>0.20690469241196585</v>
      </c>
      <c r="K21" s="171">
        <v>0.033929254449190545</v>
      </c>
      <c r="L21" s="171">
        <v>0.3763303021453671</v>
      </c>
      <c r="M21" s="175">
        <v>0</v>
      </c>
      <c r="N21" s="176">
        <v>0.35976048267083816</v>
      </c>
      <c r="O21" s="177">
        <v>0.6671421697549965</v>
      </c>
      <c r="P21" s="178">
        <v>0.3328578302450034</v>
      </c>
      <c r="Q21" s="179">
        <f t="shared" si="2"/>
        <v>0.6671421697549965</v>
      </c>
      <c r="S21" s="180">
        <f t="shared" si="3"/>
        <v>0</v>
      </c>
    </row>
    <row r="22" spans="1:19" ht="12" customHeight="1">
      <c r="A22" s="169">
        <v>1864</v>
      </c>
      <c r="B22" s="170">
        <f t="shared" si="0"/>
        <v>0.3349426362058444</v>
      </c>
      <c r="C22" s="171">
        <v>0.0900629596836435</v>
      </c>
      <c r="D22" s="171">
        <v>0.05584521729513202</v>
      </c>
      <c r="E22" s="171">
        <v>0.13790085038017377</v>
      </c>
      <c r="F22" s="171">
        <v>0.02721123631804811</v>
      </c>
      <c r="G22" s="173">
        <v>0.02392237252884697</v>
      </c>
      <c r="H22" s="174"/>
      <c r="I22" s="170">
        <f t="shared" si="1"/>
        <v>0.6140661923190012</v>
      </c>
      <c r="J22" s="171">
        <v>0.22920744119178346</v>
      </c>
      <c r="K22" s="171">
        <v>0.03390536068971712</v>
      </c>
      <c r="L22" s="171">
        <v>0.35095339043750057</v>
      </c>
      <c r="M22" s="175">
        <v>0</v>
      </c>
      <c r="N22" s="176">
        <v>0.36206630638130666</v>
      </c>
      <c r="O22" s="177">
        <v>0.6637933009816513</v>
      </c>
      <c r="P22" s="178">
        <v>0.3362066990183485</v>
      </c>
      <c r="Q22" s="179">
        <f t="shared" si="2"/>
        <v>0.6637933009816513</v>
      </c>
      <c r="S22" s="180">
        <f t="shared" si="3"/>
        <v>0</v>
      </c>
    </row>
    <row r="23" spans="1:19" ht="12" customHeight="1">
      <c r="A23" s="169">
        <v>1865</v>
      </c>
      <c r="B23" s="170">
        <f t="shared" si="0"/>
        <v>0.31229304734949376</v>
      </c>
      <c r="C23" s="171">
        <v>0.08158596229383573</v>
      </c>
      <c r="D23" s="171">
        <v>0.057598704156687344</v>
      </c>
      <c r="E23" s="171">
        <v>0.12294732180101006</v>
      </c>
      <c r="F23" s="171">
        <v>0.02738022857154659</v>
      </c>
      <c r="G23" s="173">
        <v>0.022780830526414005</v>
      </c>
      <c r="H23" s="174"/>
      <c r="I23" s="170">
        <f t="shared" si="1"/>
        <v>0.6355741714613441</v>
      </c>
      <c r="J23" s="171">
        <v>0.24000437882790537</v>
      </c>
      <c r="K23" s="171">
        <v>0.033891205192968205</v>
      </c>
      <c r="L23" s="171">
        <v>0.3616785874404706</v>
      </c>
      <c r="M23" s="175">
        <v>0</v>
      </c>
      <c r="N23" s="176">
        <v>0.3375825774808366</v>
      </c>
      <c r="O23" s="177">
        <v>0.6870430475579895</v>
      </c>
      <c r="P23" s="178">
        <v>0.3129569524420106</v>
      </c>
      <c r="Q23" s="179">
        <f t="shared" si="2"/>
        <v>0.6870430475579895</v>
      </c>
      <c r="S23" s="180">
        <f t="shared" si="3"/>
        <v>0</v>
      </c>
    </row>
    <row r="24" spans="1:19" ht="12" customHeight="1">
      <c r="A24" s="169">
        <v>1866</v>
      </c>
      <c r="B24" s="170">
        <f t="shared" si="0"/>
        <v>0.3063057380143219</v>
      </c>
      <c r="C24" s="171">
        <v>0.07898502056999192</v>
      </c>
      <c r="D24" s="171">
        <v>0.05598970023835476</v>
      </c>
      <c r="E24" s="171">
        <v>0.12023687582363644</v>
      </c>
      <c r="F24" s="171">
        <v>0.028951979280930122</v>
      </c>
      <c r="G24" s="173">
        <v>0.02214216210140868</v>
      </c>
      <c r="H24" s="174"/>
      <c r="I24" s="170">
        <f t="shared" si="1"/>
        <v>0.6409226461655437</v>
      </c>
      <c r="J24" s="171">
        <v>0.24068535904126562</v>
      </c>
      <c r="K24" s="171">
        <v>0.033848123473080166</v>
      </c>
      <c r="L24" s="171">
        <v>0.36638916365119795</v>
      </c>
      <c r="M24" s="175">
        <v>0</v>
      </c>
      <c r="N24" s="176">
        <v>0.33111047457405984</v>
      </c>
      <c r="O24" s="177">
        <v>0.6928247668909578</v>
      </c>
      <c r="P24" s="178">
        <v>0.3071752331090423</v>
      </c>
      <c r="Q24" s="179">
        <f t="shared" si="2"/>
        <v>0.6928247668909578</v>
      </c>
      <c r="S24" s="180">
        <f t="shared" si="3"/>
        <v>0</v>
      </c>
    </row>
    <row r="25" spans="1:19" ht="12" customHeight="1">
      <c r="A25" s="169">
        <v>1867</v>
      </c>
      <c r="B25" s="170">
        <f t="shared" si="0"/>
        <v>0.28136394708786516</v>
      </c>
      <c r="C25" s="171">
        <v>0.06645510827109238</v>
      </c>
      <c r="D25" s="171">
        <v>0.056960815222591415</v>
      </c>
      <c r="E25" s="171">
        <v>0.10433724092477048</v>
      </c>
      <c r="F25" s="171">
        <v>0.03162543822154507</v>
      </c>
      <c r="G25" s="173">
        <v>0.02198534444786581</v>
      </c>
      <c r="H25" s="174"/>
      <c r="I25" s="170">
        <f t="shared" si="1"/>
        <v>0.6657073208409783</v>
      </c>
      <c r="J25" s="171">
        <v>0.24588700773945768</v>
      </c>
      <c r="K25" s="171">
        <v>0.03376764334847829</v>
      </c>
      <c r="L25" s="171">
        <v>0.38605266975304237</v>
      </c>
      <c r="M25" s="175">
        <v>0</v>
      </c>
      <c r="N25" s="176">
        <v>0.30414898761958165</v>
      </c>
      <c r="O25" s="177">
        <v>0.7196167447192454</v>
      </c>
      <c r="P25" s="178">
        <v>0.2803832552807543</v>
      </c>
      <c r="Q25" s="179">
        <f t="shared" si="2"/>
        <v>0.7196167447192454</v>
      </c>
      <c r="S25" s="180">
        <f t="shared" si="3"/>
        <v>0</v>
      </c>
    </row>
    <row r="26" spans="1:19" ht="12" customHeight="1">
      <c r="A26" s="169">
        <v>1868</v>
      </c>
      <c r="B26" s="170">
        <f t="shared" si="0"/>
        <v>0.31079337801952117</v>
      </c>
      <c r="C26" s="171">
        <v>0.07787426799498198</v>
      </c>
      <c r="D26" s="171">
        <v>0.05796043264933768</v>
      </c>
      <c r="E26" s="171">
        <v>0.11856606629771432</v>
      </c>
      <c r="F26" s="171">
        <v>0.03499028447345821</v>
      </c>
      <c r="G26" s="173">
        <v>0.021402326604029</v>
      </c>
      <c r="H26" s="174"/>
      <c r="I26" s="170">
        <f t="shared" si="1"/>
        <v>0.6356945177524105</v>
      </c>
      <c r="J26" s="171">
        <v>0.2386584060325355</v>
      </c>
      <c r="K26" s="171">
        <v>0.033671047486028165</v>
      </c>
      <c r="L26" s="171">
        <v>0.3633650642338468</v>
      </c>
      <c r="M26" s="175">
        <v>0</v>
      </c>
      <c r="N26" s="176">
        <v>0.33596176221738494</v>
      </c>
      <c r="O26" s="177">
        <v>0.6871737479638839</v>
      </c>
      <c r="P26" s="178">
        <v>0.31282625203611597</v>
      </c>
      <c r="Q26" s="179">
        <f t="shared" si="2"/>
        <v>0.6871737479638839</v>
      </c>
      <c r="S26" s="180">
        <f t="shared" si="3"/>
        <v>0</v>
      </c>
    </row>
    <row r="27" spans="1:19" ht="12" customHeight="1">
      <c r="A27" s="181">
        <v>1869</v>
      </c>
      <c r="B27" s="182">
        <f t="shared" si="0"/>
        <v>0.32677215062249265</v>
      </c>
      <c r="C27" s="183">
        <v>0.08968065412293288</v>
      </c>
      <c r="D27" s="183">
        <v>0.05671364869835641</v>
      </c>
      <c r="E27" s="183">
        <v>0.12356743759109386</v>
      </c>
      <c r="F27" s="183">
        <v>0.036021234239475876</v>
      </c>
      <c r="G27" s="184">
        <v>0.020789175970633643</v>
      </c>
      <c r="H27" s="185"/>
      <c r="I27" s="182">
        <f t="shared" si="1"/>
        <v>0.6191024378320968</v>
      </c>
      <c r="J27" s="183">
        <v>0.2462176374318797</v>
      </c>
      <c r="K27" s="183">
        <v>0.03363122509193553</v>
      </c>
      <c r="L27" s="183">
        <v>0.33925357530828165</v>
      </c>
      <c r="M27" s="186">
        <v>0</v>
      </c>
      <c r="N27" s="187">
        <v>0.35323457295156524</v>
      </c>
      <c r="O27" s="188">
        <v>0.6692381368005134</v>
      </c>
      <c r="P27" s="189">
        <v>0.33076186319948686</v>
      </c>
      <c r="Q27" s="190">
        <f t="shared" si="2"/>
        <v>0.6692381368005134</v>
      </c>
      <c r="S27" s="180">
        <f t="shared" si="3"/>
        <v>0</v>
      </c>
    </row>
    <row r="28" spans="1:19" ht="12" customHeight="1">
      <c r="A28" s="169">
        <v>1870</v>
      </c>
      <c r="B28" s="170">
        <f t="shared" si="0"/>
        <v>0.3598793873703936</v>
      </c>
      <c r="C28" s="171">
        <v>0.1034977658575765</v>
      </c>
      <c r="D28" s="171">
        <v>0.05733654953000724</v>
      </c>
      <c r="E28" s="171">
        <v>0.14459002406570942</v>
      </c>
      <c r="F28" s="171">
        <v>0.035430224150397684</v>
      </c>
      <c r="G28" s="173">
        <v>0.01902482376670273</v>
      </c>
      <c r="H28" s="174"/>
      <c r="I28" s="170">
        <f t="shared" si="1"/>
        <v>0.5842358196211825</v>
      </c>
      <c r="J28" s="171">
        <v>0.22979644820218223</v>
      </c>
      <c r="K28" s="171">
        <v>0.0334056399132321</v>
      </c>
      <c r="L28" s="171">
        <v>0.3210337315057682</v>
      </c>
      <c r="M28" s="175">
        <v>0</v>
      </c>
      <c r="N28" s="176">
        <v>0.38902078531597184</v>
      </c>
      <c r="O28" s="177">
        <v>0.6315445822542562</v>
      </c>
      <c r="P28" s="178">
        <v>0.3684554177457437</v>
      </c>
      <c r="Q28" s="179">
        <f t="shared" si="2"/>
        <v>0.6315445822542562</v>
      </c>
      <c r="S28" s="180">
        <f t="shared" si="3"/>
        <v>0</v>
      </c>
    </row>
    <row r="29" spans="1:19" ht="12" customHeight="1">
      <c r="A29" s="169">
        <v>1871</v>
      </c>
      <c r="B29" s="170">
        <f t="shared" si="0"/>
        <v>0.38182800690244806</v>
      </c>
      <c r="C29" s="171">
        <v>0.11539500217814444</v>
      </c>
      <c r="D29" s="171">
        <v>0.05433661576697859</v>
      </c>
      <c r="E29" s="171">
        <v>0.15776686482791394</v>
      </c>
      <c r="F29" s="171">
        <v>0.036715557982338866</v>
      </c>
      <c r="G29" s="173">
        <v>0.01761396614707222</v>
      </c>
      <c r="H29" s="174"/>
      <c r="I29" s="170">
        <f t="shared" si="1"/>
        <v>0.5651791169708955</v>
      </c>
      <c r="J29" s="171">
        <v>0.2253926836093952</v>
      </c>
      <c r="K29" s="171">
        <v>0.03163186533863041</v>
      </c>
      <c r="L29" s="171">
        <v>0.30815456802286983</v>
      </c>
      <c r="M29" s="175">
        <v>0</v>
      </c>
      <c r="N29" s="176">
        <v>0.4108358273656514</v>
      </c>
      <c r="O29" s="177">
        <v>0.6081162877867392</v>
      </c>
      <c r="P29" s="178">
        <v>0.3918837122132608</v>
      </c>
      <c r="Q29" s="179">
        <f t="shared" si="2"/>
        <v>0.6081162877867392</v>
      </c>
      <c r="S29" s="180">
        <f t="shared" si="3"/>
        <v>0</v>
      </c>
    </row>
    <row r="30" spans="1:19" ht="12" customHeight="1">
      <c r="A30" s="169">
        <v>1872</v>
      </c>
      <c r="B30" s="170">
        <f t="shared" si="0"/>
        <v>0.338583092456879</v>
      </c>
      <c r="C30" s="171">
        <v>0.1010952489209842</v>
      </c>
      <c r="D30" s="171">
        <v>0.052029223268958424</v>
      </c>
      <c r="E30" s="171">
        <v>0.1300024583482464</v>
      </c>
      <c r="F30" s="171">
        <v>0.03891045667990212</v>
      </c>
      <c r="G30" s="173">
        <v>0.016545705238787838</v>
      </c>
      <c r="H30" s="174"/>
      <c r="I30" s="170">
        <f t="shared" si="1"/>
        <v>0.6089849850311733</v>
      </c>
      <c r="J30" s="171">
        <v>0.25317412671581285</v>
      </c>
      <c r="K30" s="171">
        <v>0.03024403678301482</v>
      </c>
      <c r="L30" s="171">
        <v>0.32556682153234556</v>
      </c>
      <c r="M30" s="175">
        <v>0</v>
      </c>
      <c r="N30" s="176">
        <v>0.3636680519705379</v>
      </c>
      <c r="O30" s="177">
        <v>0.6541034922285719</v>
      </c>
      <c r="P30" s="178">
        <v>0.34589650777142816</v>
      </c>
      <c r="Q30" s="179">
        <f t="shared" si="2"/>
        <v>0.6541034922285719</v>
      </c>
      <c r="S30" s="180">
        <f t="shared" si="3"/>
        <v>0</v>
      </c>
    </row>
    <row r="31" spans="1:19" ht="12" customHeight="1">
      <c r="A31" s="169">
        <v>1873</v>
      </c>
      <c r="B31" s="170">
        <f t="shared" si="0"/>
        <v>0.31014499473429996</v>
      </c>
      <c r="C31" s="171">
        <v>0.08688417372925769</v>
      </c>
      <c r="D31" s="171">
        <v>0.050366715876110545</v>
      </c>
      <c r="E31" s="171">
        <v>0.11445875990737323</v>
      </c>
      <c r="F31" s="171">
        <v>0.043075521210848164</v>
      </c>
      <c r="G31" s="173">
        <v>0.015359824010710352</v>
      </c>
      <c r="H31" s="174"/>
      <c r="I31" s="170">
        <f t="shared" si="1"/>
        <v>0.6389447966443362</v>
      </c>
      <c r="J31" s="171">
        <v>0.26392329857873587</v>
      </c>
      <c r="K31" s="171">
        <v>0.027336388460730564</v>
      </c>
      <c r="L31" s="171">
        <v>0.34768510960486976</v>
      </c>
      <c r="M31" s="175">
        <v>0</v>
      </c>
      <c r="N31" s="176">
        <v>0.33215705350933733</v>
      </c>
      <c r="O31" s="177">
        <v>0.6842929101284453</v>
      </c>
      <c r="P31" s="178">
        <v>0.3157070898715547</v>
      </c>
      <c r="Q31" s="179">
        <f t="shared" si="2"/>
        <v>0.6842929101284453</v>
      </c>
      <c r="S31" s="180">
        <f t="shared" si="3"/>
        <v>0</v>
      </c>
    </row>
    <row r="32" spans="1:19" ht="12" customHeight="1">
      <c r="A32" s="169">
        <v>1874</v>
      </c>
      <c r="B32" s="170">
        <f t="shared" si="0"/>
        <v>0.30911507074084327</v>
      </c>
      <c r="C32" s="171">
        <v>0.08377118144059359</v>
      </c>
      <c r="D32" s="171">
        <v>0.05408212119377687</v>
      </c>
      <c r="E32" s="171">
        <v>0.10738137294465801</v>
      </c>
      <c r="F32" s="171">
        <v>0.04830800895938011</v>
      </c>
      <c r="G32" s="173">
        <v>0.015572386202434707</v>
      </c>
      <c r="H32" s="174"/>
      <c r="I32" s="170">
        <f t="shared" si="1"/>
        <v>0.638656601132637</v>
      </c>
      <c r="J32" s="171">
        <v>0.2669612691869226</v>
      </c>
      <c r="K32" s="171">
        <v>0.029493310733095225</v>
      </c>
      <c r="L32" s="171">
        <v>0.34220202121261917</v>
      </c>
      <c r="M32" s="175">
        <v>0</v>
      </c>
      <c r="N32" s="176">
        <v>0.33159762670095394</v>
      </c>
      <c r="O32" s="177">
        <v>0.6851073702259907</v>
      </c>
      <c r="P32" s="178">
        <v>0.3148926297740094</v>
      </c>
      <c r="Q32" s="179">
        <f t="shared" si="2"/>
        <v>0.6851073702259907</v>
      </c>
      <c r="S32" s="180">
        <f t="shared" si="3"/>
        <v>0</v>
      </c>
    </row>
    <row r="33" spans="1:19" ht="12" customHeight="1">
      <c r="A33" s="169">
        <v>1875</v>
      </c>
      <c r="B33" s="170">
        <f t="shared" si="0"/>
        <v>0.30436132796337473</v>
      </c>
      <c r="C33" s="171">
        <v>0.0808928732474882</v>
      </c>
      <c r="D33" s="171">
        <v>0.05631443913460734</v>
      </c>
      <c r="E33" s="171">
        <v>0.10182534419336119</v>
      </c>
      <c r="F33" s="171">
        <v>0.049666312111179146</v>
      </c>
      <c r="G33" s="173">
        <v>0.01566235927673879</v>
      </c>
      <c r="H33" s="174"/>
      <c r="I33" s="170">
        <f t="shared" si="1"/>
        <v>0.6419394575029245</v>
      </c>
      <c r="J33" s="171">
        <v>0.2705510903027263</v>
      </c>
      <c r="K33" s="171">
        <v>0.030827366137973263</v>
      </c>
      <c r="L33" s="171">
        <v>0.34056100106222487</v>
      </c>
      <c r="M33" s="175">
        <v>0</v>
      </c>
      <c r="N33" s="176">
        <v>0.32704573483985916</v>
      </c>
      <c r="O33" s="177">
        <v>0.6897839584502273</v>
      </c>
      <c r="P33" s="178">
        <v>0.31021604154977295</v>
      </c>
      <c r="Q33" s="179">
        <f t="shared" si="2"/>
        <v>0.6897839584502273</v>
      </c>
      <c r="S33" s="180">
        <f t="shared" si="3"/>
        <v>0</v>
      </c>
    </row>
    <row r="34" spans="1:19" ht="12" customHeight="1">
      <c r="A34" s="169">
        <v>1876</v>
      </c>
      <c r="B34" s="170">
        <f t="shared" si="0"/>
        <v>0.2903488164553878</v>
      </c>
      <c r="C34" s="171">
        <v>0.07234367305198587</v>
      </c>
      <c r="D34" s="171">
        <v>0.06182396503581401</v>
      </c>
      <c r="E34" s="171">
        <v>0.09074629020237052</v>
      </c>
      <c r="F34" s="171">
        <v>0.049428536741878984</v>
      </c>
      <c r="G34" s="173">
        <v>0.016006351423338377</v>
      </c>
      <c r="H34" s="174"/>
      <c r="I34" s="170">
        <f t="shared" si="1"/>
        <v>0.6536826481332847</v>
      </c>
      <c r="J34" s="171">
        <v>0.275882929723696</v>
      </c>
      <c r="K34" s="171">
        <v>0.03173832359215387</v>
      </c>
      <c r="L34" s="171">
        <v>0.34606139481743486</v>
      </c>
      <c r="M34" s="175">
        <v>0</v>
      </c>
      <c r="N34" s="176">
        <v>0.3128674131080978</v>
      </c>
      <c r="O34" s="177">
        <v>0.7043803436565262</v>
      </c>
      <c r="P34" s="178">
        <v>0.29561965634347376</v>
      </c>
      <c r="Q34" s="179">
        <f t="shared" si="2"/>
        <v>0.7043803436565262</v>
      </c>
      <c r="S34" s="180">
        <f t="shared" si="3"/>
        <v>0</v>
      </c>
    </row>
    <row r="35" spans="1:19" ht="12" customHeight="1">
      <c r="A35" s="169">
        <v>1877</v>
      </c>
      <c r="B35" s="170">
        <f t="shared" si="0"/>
        <v>0.28193299734492905</v>
      </c>
      <c r="C35" s="171">
        <v>0.06964348791385756</v>
      </c>
      <c r="D35" s="171">
        <v>0.06391646238260948</v>
      </c>
      <c r="E35" s="171">
        <v>0.08411783882324878</v>
      </c>
      <c r="F35" s="171">
        <v>0.048054600010983904</v>
      </c>
      <c r="G35" s="173">
        <v>0.01620060821422933</v>
      </c>
      <c r="H35" s="174"/>
      <c r="I35" s="170">
        <f t="shared" si="1"/>
        <v>0.6608751308525248</v>
      </c>
      <c r="J35" s="171">
        <v>0.2846103810948911</v>
      </c>
      <c r="K35" s="171">
        <v>0.03250238400742911</v>
      </c>
      <c r="L35" s="171">
        <v>0.3437623657502046</v>
      </c>
      <c r="M35" s="175">
        <v>0</v>
      </c>
      <c r="N35" s="176">
        <v>0.3042636620842805</v>
      </c>
      <c r="O35" s="177">
        <v>0.7132201245943799</v>
      </c>
      <c r="P35" s="178">
        <v>0.28677987540562005</v>
      </c>
      <c r="Q35" s="179">
        <f t="shared" si="2"/>
        <v>0.7132201245943799</v>
      </c>
      <c r="S35" s="180">
        <f t="shared" si="3"/>
        <v>0</v>
      </c>
    </row>
    <row r="36" spans="1:19" ht="12" customHeight="1">
      <c r="A36" s="169">
        <v>1878</v>
      </c>
      <c r="B36" s="170">
        <f t="shared" si="0"/>
        <v>0.288973802465769</v>
      </c>
      <c r="C36" s="171">
        <v>0.07016767933552391</v>
      </c>
      <c r="D36" s="171">
        <v>0.07007034381121836</v>
      </c>
      <c r="E36" s="171">
        <v>0.08249873548377662</v>
      </c>
      <c r="F36" s="171">
        <v>0.049423985909670926</v>
      </c>
      <c r="G36" s="173">
        <v>0.016813057925579213</v>
      </c>
      <c r="H36" s="174"/>
      <c r="I36" s="170">
        <f t="shared" si="1"/>
        <v>0.6514567317812279</v>
      </c>
      <c r="J36" s="171">
        <v>0.28355900035330217</v>
      </c>
      <c r="K36" s="171">
        <v>0.03450692834420661</v>
      </c>
      <c r="L36" s="171">
        <v>0.3333908030837191</v>
      </c>
      <c r="M36" s="175">
        <v>0</v>
      </c>
      <c r="N36" s="176">
        <v>0.3128717351870532</v>
      </c>
      <c r="O36" s="177">
        <v>0.7053317509493744</v>
      </c>
      <c r="P36" s="178">
        <v>0.2946682490506256</v>
      </c>
      <c r="Q36" s="179">
        <f t="shared" si="2"/>
        <v>0.7053317509493744</v>
      </c>
      <c r="S36" s="180">
        <f t="shared" si="3"/>
        <v>0</v>
      </c>
    </row>
    <row r="37" spans="1:19" ht="12" customHeight="1">
      <c r="A37" s="181">
        <v>1879</v>
      </c>
      <c r="B37" s="182">
        <f t="shared" si="0"/>
        <v>0.2984700341867378</v>
      </c>
      <c r="C37" s="183">
        <v>0.0751309170842586</v>
      </c>
      <c r="D37" s="183">
        <v>0.0735936000462318</v>
      </c>
      <c r="E37" s="183">
        <v>0.08098138974450911</v>
      </c>
      <c r="F37" s="183">
        <v>0.05148542680039743</v>
      </c>
      <c r="G37" s="184">
        <v>0.017278700511340832</v>
      </c>
      <c r="H37" s="185"/>
      <c r="I37" s="182">
        <f t="shared" si="1"/>
        <v>0.6434192913668784</v>
      </c>
      <c r="J37" s="183">
        <v>0.29133523352961527</v>
      </c>
      <c r="K37" s="183">
        <v>0.038062440527436674</v>
      </c>
      <c r="L37" s="183">
        <v>0.31402161730982636</v>
      </c>
      <c r="M37" s="186">
        <v>0</v>
      </c>
      <c r="N37" s="187">
        <v>0.3228061911716525</v>
      </c>
      <c r="O37" s="188">
        <v>0.695881351501298</v>
      </c>
      <c r="P37" s="189">
        <v>0.3041186484987021</v>
      </c>
      <c r="Q37" s="190">
        <f t="shared" si="2"/>
        <v>0.695881351501298</v>
      </c>
      <c r="S37" s="180">
        <f t="shared" si="3"/>
        <v>0</v>
      </c>
    </row>
    <row r="38" spans="1:19" ht="12" customHeight="1">
      <c r="A38" s="169">
        <v>1880</v>
      </c>
      <c r="B38" s="170">
        <f t="shared" si="0"/>
        <v>0.31788375475160635</v>
      </c>
      <c r="C38" s="171">
        <v>0.08491018987877387</v>
      </c>
      <c r="D38" s="171">
        <v>0.07276315207850517</v>
      </c>
      <c r="E38" s="171">
        <v>0.09239369889171344</v>
      </c>
      <c r="F38" s="171">
        <v>0.0512758984333066</v>
      </c>
      <c r="G38" s="173">
        <v>0.01654081546930725</v>
      </c>
      <c r="H38" s="174"/>
      <c r="I38" s="170">
        <f t="shared" si="1"/>
        <v>0.6261635491395778</v>
      </c>
      <c r="J38" s="171">
        <v>0.2820856382105327</v>
      </c>
      <c r="K38" s="171">
        <v>0.03713082300342892</v>
      </c>
      <c r="L38" s="171">
        <v>0.3069470879256162</v>
      </c>
      <c r="M38" s="175">
        <v>0</v>
      </c>
      <c r="N38" s="176">
        <v>0.34272941345399704</v>
      </c>
      <c r="O38" s="177">
        <v>0.675104225098172</v>
      </c>
      <c r="P38" s="178">
        <v>0.3248957749018281</v>
      </c>
      <c r="Q38" s="179">
        <f t="shared" si="2"/>
        <v>0.675104225098172</v>
      </c>
      <c r="S38" s="180">
        <f t="shared" si="3"/>
        <v>0</v>
      </c>
    </row>
    <row r="39" spans="1:19" ht="12" customHeight="1">
      <c r="A39" s="169">
        <v>1881</v>
      </c>
      <c r="B39" s="170">
        <f t="shared" si="0"/>
        <v>0.32130665523042506</v>
      </c>
      <c r="C39" s="171">
        <v>0.08837047957661898</v>
      </c>
      <c r="D39" s="171">
        <v>0.0713831779914258</v>
      </c>
      <c r="E39" s="171">
        <v>0.09534474629377086</v>
      </c>
      <c r="F39" s="171">
        <v>0.050321883378730656</v>
      </c>
      <c r="G39" s="173">
        <v>0.015886367989878768</v>
      </c>
      <c r="H39" s="174"/>
      <c r="I39" s="170">
        <f t="shared" si="1"/>
        <v>0.6220820841629773</v>
      </c>
      <c r="J39" s="171">
        <v>0.28175579639145604</v>
      </c>
      <c r="K39" s="171">
        <v>0.036334105625998744</v>
      </c>
      <c r="L39" s="171">
        <v>0.30399218214552254</v>
      </c>
      <c r="M39" s="175">
        <v>0</v>
      </c>
      <c r="N39" s="176">
        <v>0.3464213840706568</v>
      </c>
      <c r="O39" s="177">
        <v>0.6707067316945233</v>
      </c>
      <c r="P39" s="178">
        <v>0.3292932683054766</v>
      </c>
      <c r="Q39" s="179">
        <f t="shared" si="2"/>
        <v>0.6707067316945233</v>
      </c>
      <c r="S39" s="180">
        <f t="shared" si="3"/>
        <v>0</v>
      </c>
    </row>
    <row r="40" spans="1:19" ht="12" customHeight="1">
      <c r="A40" s="169">
        <v>1882</v>
      </c>
      <c r="B40" s="170">
        <f t="shared" si="0"/>
        <v>0.2972142591042978</v>
      </c>
      <c r="C40" s="171">
        <v>0.07709937456072898</v>
      </c>
      <c r="D40" s="171">
        <v>0.06860818174009932</v>
      </c>
      <c r="E40" s="171">
        <v>0.0842787213248482</v>
      </c>
      <c r="F40" s="171">
        <v>0.05188741959508986</v>
      </c>
      <c r="G40" s="173">
        <v>0.015340561883531376</v>
      </c>
      <c r="H40" s="174"/>
      <c r="I40" s="170">
        <f t="shared" si="1"/>
        <v>0.646472247147919</v>
      </c>
      <c r="J40" s="171">
        <v>0.29138536062244835</v>
      </c>
      <c r="K40" s="171">
        <v>0.03656827666701571</v>
      </c>
      <c r="L40" s="171">
        <v>0.3185186098584549</v>
      </c>
      <c r="M40" s="175">
        <v>0</v>
      </c>
      <c r="N40" s="176">
        <v>0.32015463729570776</v>
      </c>
      <c r="O40" s="177">
        <v>0.6963699804683775</v>
      </c>
      <c r="P40" s="178">
        <v>0.3036300195316224</v>
      </c>
      <c r="Q40" s="179">
        <f t="shared" si="2"/>
        <v>0.6963699804683775</v>
      </c>
      <c r="S40" s="180">
        <f t="shared" si="3"/>
        <v>0</v>
      </c>
    </row>
    <row r="41" spans="1:19" ht="12" customHeight="1">
      <c r="A41" s="169">
        <v>1883</v>
      </c>
      <c r="B41" s="170">
        <f t="shared" si="0"/>
        <v>0.2767226324129163</v>
      </c>
      <c r="C41" s="171">
        <v>0.06707086791280407</v>
      </c>
      <c r="D41" s="171">
        <v>0.06955352008201163</v>
      </c>
      <c r="E41" s="171">
        <v>0.07137333811106929</v>
      </c>
      <c r="F41" s="171">
        <v>0.05334088995941092</v>
      </c>
      <c r="G41" s="173">
        <v>0.015384016347620367</v>
      </c>
      <c r="H41" s="174"/>
      <c r="I41" s="170">
        <f t="shared" si="1"/>
        <v>0.6661511116461298</v>
      </c>
      <c r="J41" s="171">
        <v>0.30431233153402343</v>
      </c>
      <c r="K41" s="171">
        <v>0.03800538409608028</v>
      </c>
      <c r="L41" s="171">
        <v>0.3238333960160262</v>
      </c>
      <c r="M41" s="175">
        <v>0</v>
      </c>
      <c r="N41" s="176">
        <v>0.29835654686519</v>
      </c>
      <c r="O41" s="177">
        <v>0.7182301773733418</v>
      </c>
      <c r="P41" s="178">
        <v>0.2817698226266581</v>
      </c>
      <c r="Q41" s="179">
        <f t="shared" si="2"/>
        <v>0.7182301773733418</v>
      </c>
      <c r="S41" s="180">
        <f t="shared" si="3"/>
        <v>0</v>
      </c>
    </row>
    <row r="42" spans="1:19" ht="12" customHeight="1">
      <c r="A42" s="169">
        <v>1884</v>
      </c>
      <c r="B42" s="170">
        <f t="shared" si="0"/>
        <v>0.2792074240770196</v>
      </c>
      <c r="C42" s="171">
        <v>0.06511148021588971</v>
      </c>
      <c r="D42" s="171">
        <v>0.07385963174256142</v>
      </c>
      <c r="E42" s="171">
        <v>0.06875723171194686</v>
      </c>
      <c r="F42" s="171">
        <v>0.05721996378915725</v>
      </c>
      <c r="G42" s="173">
        <v>0.01425911661746437</v>
      </c>
      <c r="H42" s="174"/>
      <c r="I42" s="170">
        <f t="shared" si="1"/>
        <v>0.6598971132352831</v>
      </c>
      <c r="J42" s="171">
        <v>0.3020212334820344</v>
      </c>
      <c r="K42" s="171">
        <v>0.03894373654903837</v>
      </c>
      <c r="L42" s="171">
        <v>0.3189321432042103</v>
      </c>
      <c r="M42" s="175">
        <v>0</v>
      </c>
      <c r="N42" s="176">
        <v>0.3018963145941194</v>
      </c>
      <c r="O42" s="177">
        <v>0.7135215231314018</v>
      </c>
      <c r="P42" s="178">
        <v>0.28647847686859823</v>
      </c>
      <c r="Q42" s="179">
        <f t="shared" si="2"/>
        <v>0.7135215231314018</v>
      </c>
      <c r="S42" s="180">
        <f t="shared" si="3"/>
        <v>0</v>
      </c>
    </row>
    <row r="43" spans="1:19" ht="12" customHeight="1">
      <c r="A43" s="169">
        <v>1885</v>
      </c>
      <c r="B43" s="170">
        <f t="shared" si="0"/>
        <v>0.29126766978920904</v>
      </c>
      <c r="C43" s="171">
        <v>0.06753495287487381</v>
      </c>
      <c r="D43" s="171">
        <v>0.07900734383065</v>
      </c>
      <c r="E43" s="171">
        <v>0.06960688603805773</v>
      </c>
      <c r="F43" s="171">
        <v>0.06065189648577961</v>
      </c>
      <c r="G43" s="173">
        <v>0.014466590559847906</v>
      </c>
      <c r="H43" s="174"/>
      <c r="I43" s="170">
        <f t="shared" si="1"/>
        <v>0.6478172779954555</v>
      </c>
      <c r="J43" s="171">
        <v>0.2977662451592718</v>
      </c>
      <c r="K43" s="171">
        <v>0.043149492071311774</v>
      </c>
      <c r="L43" s="171">
        <v>0.30690154076487197</v>
      </c>
      <c r="M43" s="175">
        <v>0</v>
      </c>
      <c r="N43" s="176">
        <v>0.3150139379272443</v>
      </c>
      <c r="O43" s="177">
        <v>0.7006320747728153</v>
      </c>
      <c r="P43" s="178">
        <v>0.29936792522718453</v>
      </c>
      <c r="Q43" s="179">
        <f t="shared" si="2"/>
        <v>0.7006320747728153</v>
      </c>
      <c r="S43" s="180">
        <f t="shared" si="3"/>
        <v>0</v>
      </c>
    </row>
    <row r="44" spans="1:19" ht="12" customHeight="1">
      <c r="A44" s="169">
        <v>1886</v>
      </c>
      <c r="B44" s="170">
        <f t="shared" si="0"/>
        <v>0.3188311511584786</v>
      </c>
      <c r="C44" s="171">
        <v>0.0804975134050979</v>
      </c>
      <c r="D44" s="171">
        <v>0.07957980557788259</v>
      </c>
      <c r="E44" s="171">
        <v>0.08179947286686419</v>
      </c>
      <c r="F44" s="171">
        <v>0.06284596369371692</v>
      </c>
      <c r="G44" s="173">
        <v>0.014108395614917021</v>
      </c>
      <c r="H44" s="174"/>
      <c r="I44" s="170">
        <f t="shared" si="1"/>
        <v>0.6213907736273387</v>
      </c>
      <c r="J44" s="171">
        <v>0.2879839985994438</v>
      </c>
      <c r="K44" s="171">
        <v>0.040764949422951516</v>
      </c>
      <c r="L44" s="171">
        <v>0.2926418256049434</v>
      </c>
      <c r="M44" s="175">
        <v>0</v>
      </c>
      <c r="N44" s="176">
        <v>0.3442678906158632</v>
      </c>
      <c r="O44" s="177">
        <v>0.6709660900684999</v>
      </c>
      <c r="P44" s="178">
        <v>0.32903390993149995</v>
      </c>
      <c r="Q44" s="179">
        <f t="shared" si="2"/>
        <v>0.6709660900684999</v>
      </c>
      <c r="S44" s="180">
        <f t="shared" si="3"/>
        <v>0</v>
      </c>
    </row>
    <row r="45" spans="1:19" ht="12" customHeight="1">
      <c r="A45" s="169">
        <v>1887</v>
      </c>
      <c r="B45" s="170">
        <f aca="true" t="shared" si="4" ref="B45:B76">C45+D45+E45+F45+G45</f>
        <v>0.3143678357765201</v>
      </c>
      <c r="C45" s="171">
        <v>0.08083002736502072</v>
      </c>
      <c r="D45" s="171">
        <v>0.07699917844357392</v>
      </c>
      <c r="E45" s="171">
        <v>0.07899574013384607</v>
      </c>
      <c r="F45" s="171">
        <v>0.06458005737465133</v>
      </c>
      <c r="G45" s="173">
        <v>0.012962832459428107</v>
      </c>
      <c r="H45" s="174"/>
      <c r="I45" s="170">
        <f aca="true" t="shared" si="5" ref="I45:I76">J45+K45+L45+M45</f>
        <v>0.6266577175820306</v>
      </c>
      <c r="J45" s="171">
        <v>0.2975765557139902</v>
      </c>
      <c r="K45" s="171">
        <v>0.038257552976375724</v>
      </c>
      <c r="L45" s="171">
        <v>0.29082360889166464</v>
      </c>
      <c r="M45" s="175">
        <v>0</v>
      </c>
      <c r="N45" s="176">
        <v>0.3387355495455688</v>
      </c>
      <c r="O45" s="177">
        <v>0.6752320758826669</v>
      </c>
      <c r="P45" s="178">
        <v>0.3247679241173332</v>
      </c>
      <c r="Q45" s="179">
        <f aca="true" t="shared" si="6" ref="Q45:Q76">O45</f>
        <v>0.6752320758826669</v>
      </c>
      <c r="S45" s="180">
        <f aca="true" t="shared" si="7" ref="S45:S76">1-P45-Q45</f>
        <v>0</v>
      </c>
    </row>
    <row r="46" spans="1:19" ht="12" customHeight="1">
      <c r="A46" s="169">
        <v>1888</v>
      </c>
      <c r="B46" s="170">
        <f t="shared" si="4"/>
        <v>0.32501348768397464</v>
      </c>
      <c r="C46" s="171">
        <v>0.08968232548889468</v>
      </c>
      <c r="D46" s="171">
        <v>0.07316373396597954</v>
      </c>
      <c r="E46" s="171">
        <v>0.08527075447217138</v>
      </c>
      <c r="F46" s="171">
        <v>0.06452288998902123</v>
      </c>
      <c r="G46" s="173">
        <v>0.012373783767907844</v>
      </c>
      <c r="H46" s="174"/>
      <c r="I46" s="170">
        <f t="shared" si="5"/>
        <v>0.6182286282385534</v>
      </c>
      <c r="J46" s="171">
        <v>0.29848139245372596</v>
      </c>
      <c r="K46" s="171">
        <v>0.03594846727959754</v>
      </c>
      <c r="L46" s="171">
        <v>0.28379876850522984</v>
      </c>
      <c r="M46" s="175">
        <v>0</v>
      </c>
      <c r="N46" s="176">
        <v>0.3491508696312476</v>
      </c>
      <c r="O46" s="177">
        <v>0.6641418629072707</v>
      </c>
      <c r="P46" s="178">
        <v>0.3358581370927295</v>
      </c>
      <c r="Q46" s="179">
        <f t="shared" si="6"/>
        <v>0.6641418629072707</v>
      </c>
      <c r="S46" s="180">
        <f t="shared" si="7"/>
        <v>0</v>
      </c>
    </row>
    <row r="47" spans="1:19" ht="12" customHeight="1">
      <c r="A47" s="181">
        <v>1889</v>
      </c>
      <c r="B47" s="182">
        <f t="shared" si="4"/>
        <v>0.30378941056872155</v>
      </c>
      <c r="C47" s="183">
        <v>0.08259259078064601</v>
      </c>
      <c r="D47" s="183">
        <v>0.06920995437338975</v>
      </c>
      <c r="E47" s="183">
        <v>0.0771288071696047</v>
      </c>
      <c r="F47" s="183">
        <v>0.06404997337248299</v>
      </c>
      <c r="G47" s="184">
        <v>0.010808084872598113</v>
      </c>
      <c r="H47" s="185"/>
      <c r="I47" s="182">
        <f t="shared" si="5"/>
        <v>0.6400900504427427</v>
      </c>
      <c r="J47" s="183">
        <v>0.3131304497650509</v>
      </c>
      <c r="K47" s="183">
        <v>0.03454380586381105</v>
      </c>
      <c r="L47" s="183">
        <v>0.29241579481388075</v>
      </c>
      <c r="M47" s="186">
        <v>0</v>
      </c>
      <c r="N47" s="187">
        <v>0.32558003421542053</v>
      </c>
      <c r="O47" s="188">
        <v>0.6860033077978379</v>
      </c>
      <c r="P47" s="189">
        <v>0.3139966922021622</v>
      </c>
      <c r="Q47" s="190">
        <f t="shared" si="6"/>
        <v>0.6860033077978379</v>
      </c>
      <c r="S47" s="180">
        <f t="shared" si="7"/>
        <v>0</v>
      </c>
    </row>
    <row r="48" spans="1:19" ht="12" customHeight="1">
      <c r="A48" s="169">
        <v>1890</v>
      </c>
      <c r="B48" s="170">
        <f t="shared" si="4"/>
        <v>0.29097332197966197</v>
      </c>
      <c r="C48" s="171">
        <v>0.077136745206704</v>
      </c>
      <c r="D48" s="171">
        <v>0.0687262491203378</v>
      </c>
      <c r="E48" s="171">
        <v>0.0687451899459949</v>
      </c>
      <c r="F48" s="171">
        <v>0.06615059817030261</v>
      </c>
      <c r="G48" s="173">
        <v>0.010214539536322703</v>
      </c>
      <c r="H48" s="174"/>
      <c r="I48" s="170">
        <f t="shared" si="5"/>
        <v>0.6523868896185889</v>
      </c>
      <c r="J48" s="171">
        <v>0.32597968088095686</v>
      </c>
      <c r="K48" s="171">
        <v>0.03589021815622801</v>
      </c>
      <c r="L48" s="171">
        <v>0.290516990581404</v>
      </c>
      <c r="M48" s="175">
        <v>0</v>
      </c>
      <c r="N48" s="176">
        <v>0.31181982694803895</v>
      </c>
      <c r="O48" s="177">
        <v>0.6991265234902073</v>
      </c>
      <c r="P48" s="178">
        <v>0.30087347650979274</v>
      </c>
      <c r="Q48" s="179">
        <f t="shared" si="6"/>
        <v>0.6991265234902073</v>
      </c>
      <c r="S48" s="180">
        <f t="shared" si="7"/>
        <v>0</v>
      </c>
    </row>
    <row r="49" spans="1:19" ht="12" customHeight="1">
      <c r="A49" s="169">
        <v>1891</v>
      </c>
      <c r="B49" s="170">
        <f t="shared" si="4"/>
        <v>0.2769848448493136</v>
      </c>
      <c r="C49" s="171">
        <v>0.0694389412991256</v>
      </c>
      <c r="D49" s="171">
        <v>0.0702440775305097</v>
      </c>
      <c r="E49" s="171">
        <v>0.05952217144428033</v>
      </c>
      <c r="F49" s="171">
        <v>0.0674802584350323</v>
      </c>
      <c r="G49" s="173">
        <v>0.010299396140365704</v>
      </c>
      <c r="H49" s="174"/>
      <c r="I49" s="170">
        <f t="shared" si="5"/>
        <v>0.6643985426765509</v>
      </c>
      <c r="J49" s="171">
        <v>0.3375671898107397</v>
      </c>
      <c r="K49" s="171">
        <v>0.037473079684134956</v>
      </c>
      <c r="L49" s="171">
        <v>0.2893582731816763</v>
      </c>
      <c r="M49" s="175">
        <v>0</v>
      </c>
      <c r="N49" s="176">
        <v>0.2974864216461788</v>
      </c>
      <c r="O49" s="177">
        <v>0.7135753045092023</v>
      </c>
      <c r="P49" s="178">
        <v>0.28642469549079763</v>
      </c>
      <c r="Q49" s="179">
        <f t="shared" si="6"/>
        <v>0.7135753045092023</v>
      </c>
      <c r="S49" s="180">
        <f t="shared" si="7"/>
        <v>0</v>
      </c>
    </row>
    <row r="50" spans="1:19" ht="12" customHeight="1">
      <c r="A50" s="169">
        <v>1892</v>
      </c>
      <c r="B50" s="170">
        <f t="shared" si="4"/>
        <v>0.2789549282280134</v>
      </c>
      <c r="C50" s="171">
        <v>0.07116525431313793</v>
      </c>
      <c r="D50" s="171">
        <v>0.07395604395604395</v>
      </c>
      <c r="E50" s="171">
        <v>0.05372589455697844</v>
      </c>
      <c r="F50" s="171">
        <v>0.0695970695970696</v>
      </c>
      <c r="G50" s="173">
        <v>0.010510665804783461</v>
      </c>
      <c r="H50" s="174"/>
      <c r="I50" s="170">
        <f t="shared" si="5"/>
        <v>0.6604934665144989</v>
      </c>
      <c r="J50" s="171">
        <v>0.3545703716126992</v>
      </c>
      <c r="K50" s="171">
        <v>0.03824175824175824</v>
      </c>
      <c r="L50" s="171">
        <v>0.26768133666004146</v>
      </c>
      <c r="M50" s="175">
        <v>0</v>
      </c>
      <c r="N50" s="176">
        <v>0.30029454024545604</v>
      </c>
      <c r="O50" s="177">
        <v>0.711020174915056</v>
      </c>
      <c r="P50" s="178">
        <v>0.2889798250849439</v>
      </c>
      <c r="Q50" s="179">
        <f t="shared" si="6"/>
        <v>0.711020174915056</v>
      </c>
      <c r="S50" s="180">
        <f t="shared" si="7"/>
        <v>0</v>
      </c>
    </row>
    <row r="51" spans="1:19" ht="12" customHeight="1">
      <c r="A51" s="169">
        <v>1893</v>
      </c>
      <c r="B51" s="170">
        <f t="shared" si="4"/>
        <v>0.28768546602119227</v>
      </c>
      <c r="C51" s="171">
        <v>0.07713054795634518</v>
      </c>
      <c r="D51" s="171">
        <v>0.07615889212827989</v>
      </c>
      <c r="E51" s="171">
        <v>0.05475815575089893</v>
      </c>
      <c r="F51" s="171">
        <v>0.06924198250728864</v>
      </c>
      <c r="G51" s="173">
        <v>0.010395887678379631</v>
      </c>
      <c r="H51" s="174"/>
      <c r="I51" s="170">
        <f t="shared" si="5"/>
        <v>0.651281850228616</v>
      </c>
      <c r="J51" s="171">
        <v>0.35811790384685777</v>
      </c>
      <c r="K51" s="171">
        <v>0.03892128279883382</v>
      </c>
      <c r="L51" s="171">
        <v>0.2542426635829244</v>
      </c>
      <c r="M51" s="175">
        <v>0</v>
      </c>
      <c r="N51" s="176">
        <v>0.3098151172535917</v>
      </c>
      <c r="O51" s="177">
        <v>0.7013804540923556</v>
      </c>
      <c r="P51" s="178">
        <v>0.2986195459076444</v>
      </c>
      <c r="Q51" s="179">
        <f t="shared" si="6"/>
        <v>0.7013804540923556</v>
      </c>
      <c r="S51" s="180">
        <f t="shared" si="7"/>
        <v>0</v>
      </c>
    </row>
    <row r="52" spans="1:19" ht="12" customHeight="1">
      <c r="A52" s="169">
        <v>1894</v>
      </c>
      <c r="B52" s="170">
        <f t="shared" si="4"/>
        <v>0.3153419346263901</v>
      </c>
      <c r="C52" s="171">
        <v>0.09450954168366484</v>
      </c>
      <c r="D52" s="171">
        <v>0.07564890710382514</v>
      </c>
      <c r="E52" s="171">
        <v>0.07197361086216227</v>
      </c>
      <c r="F52" s="171">
        <v>0.06352459016393443</v>
      </c>
      <c r="G52" s="173">
        <v>0.009685284812803473</v>
      </c>
      <c r="H52" s="174"/>
      <c r="I52" s="170">
        <f t="shared" si="5"/>
        <v>0.6246712190388723</v>
      </c>
      <c r="J52" s="171">
        <v>0.33344304610812364</v>
      </c>
      <c r="K52" s="171">
        <v>0.037295081967213116</v>
      </c>
      <c r="L52" s="171">
        <v>0.25393309096353556</v>
      </c>
      <c r="M52" s="175">
        <v>0</v>
      </c>
      <c r="N52" s="176">
        <v>0.33895785043541493</v>
      </c>
      <c r="O52" s="177">
        <v>0.6714527640770258</v>
      </c>
      <c r="P52" s="178">
        <v>0.3285472359229742</v>
      </c>
      <c r="Q52" s="179">
        <f t="shared" si="6"/>
        <v>0.6714527640770258</v>
      </c>
      <c r="S52" s="180">
        <f t="shared" si="7"/>
        <v>0</v>
      </c>
    </row>
    <row r="53" spans="1:19" ht="12" customHeight="1">
      <c r="A53" s="169">
        <v>1895</v>
      </c>
      <c r="B53" s="170">
        <f t="shared" si="4"/>
        <v>0.321050072620742</v>
      </c>
      <c r="C53" s="171">
        <v>0.09885982762526692</v>
      </c>
      <c r="D53" s="171">
        <v>0.0770838881491345</v>
      </c>
      <c r="E53" s="171">
        <v>0.07336218086632629</v>
      </c>
      <c r="F53" s="171">
        <v>0.06258322237017311</v>
      </c>
      <c r="G53" s="173">
        <v>0.00916095360984117</v>
      </c>
      <c r="H53" s="174"/>
      <c r="I53" s="170">
        <f t="shared" si="5"/>
        <v>0.6168725321209236</v>
      </c>
      <c r="J53" s="171">
        <v>0.3318580413694955</v>
      </c>
      <c r="K53" s="171">
        <v>0.03874833555259653</v>
      </c>
      <c r="L53" s="171">
        <v>0.24626615519883155</v>
      </c>
      <c r="M53" s="175">
        <v>0</v>
      </c>
      <c r="N53" s="176">
        <v>0.3456754186927272</v>
      </c>
      <c r="O53" s="177">
        <v>0.6641882030434605</v>
      </c>
      <c r="P53" s="178">
        <v>0.33581179695653984</v>
      </c>
      <c r="Q53" s="179">
        <f t="shared" si="6"/>
        <v>0.6641882030434605</v>
      </c>
      <c r="S53" s="180">
        <f t="shared" si="7"/>
        <v>0</v>
      </c>
    </row>
    <row r="54" spans="1:19" ht="12.75">
      <c r="A54" s="169">
        <v>1896</v>
      </c>
      <c r="B54" s="170">
        <f t="shared" si="4"/>
        <v>0.31711029773836946</v>
      </c>
      <c r="C54" s="171">
        <v>0.09925695394990439</v>
      </c>
      <c r="D54" s="171">
        <v>0.07715953307392995</v>
      </c>
      <c r="E54" s="171">
        <v>0.06951368599210875</v>
      </c>
      <c r="F54" s="171">
        <v>0.0622568093385214</v>
      </c>
      <c r="G54" s="173">
        <v>0.008923315383904952</v>
      </c>
      <c r="H54" s="174"/>
      <c r="I54" s="170">
        <f t="shared" si="5"/>
        <v>0.61982858184787</v>
      </c>
      <c r="J54" s="171">
        <v>0.3411903632846618</v>
      </c>
      <c r="K54" s="171">
        <v>0.039688715953307384</v>
      </c>
      <c r="L54" s="171">
        <v>0.2389495026099009</v>
      </c>
      <c r="M54" s="175">
        <v>0</v>
      </c>
      <c r="N54" s="176">
        <v>0.3417079518606329</v>
      </c>
      <c r="O54" s="177">
        <v>0.6679075284482289</v>
      </c>
      <c r="P54" s="178">
        <v>0.33209247155177096</v>
      </c>
      <c r="Q54" s="179">
        <f t="shared" si="6"/>
        <v>0.6679075284482289</v>
      </c>
      <c r="S54" s="180">
        <f t="shared" si="7"/>
        <v>0</v>
      </c>
    </row>
    <row r="55" spans="1:19" ht="12.75">
      <c r="A55" s="169">
        <v>1897</v>
      </c>
      <c r="B55" s="170">
        <f t="shared" si="4"/>
        <v>0.32644450815358983</v>
      </c>
      <c r="C55" s="171">
        <v>0.10599085907541597</v>
      </c>
      <c r="D55" s="171">
        <v>0.0771267252195734</v>
      </c>
      <c r="E55" s="171">
        <v>0.07389414381268525</v>
      </c>
      <c r="F55" s="171">
        <v>0.06085319949811794</v>
      </c>
      <c r="G55" s="173">
        <v>0.008579580547797283</v>
      </c>
      <c r="H55" s="174"/>
      <c r="I55" s="170">
        <f t="shared" si="5"/>
        <v>0.6112442317417608</v>
      </c>
      <c r="J55" s="171">
        <v>0.3366445499847796</v>
      </c>
      <c r="K55" s="171">
        <v>0.03989962358845671</v>
      </c>
      <c r="L55" s="171">
        <v>0.2347000581685245</v>
      </c>
      <c r="M55" s="175">
        <v>0</v>
      </c>
      <c r="N55" s="176">
        <v>0.3513521579992047</v>
      </c>
      <c r="O55" s="177">
        <v>0.6578820428064596</v>
      </c>
      <c r="P55" s="178">
        <v>0.3421179571935404</v>
      </c>
      <c r="Q55" s="179">
        <f t="shared" si="6"/>
        <v>0.6578820428064596</v>
      </c>
      <c r="S55" s="180">
        <f t="shared" si="7"/>
        <v>0</v>
      </c>
    </row>
    <row r="56" spans="1:19" ht="12.75">
      <c r="A56" s="169">
        <v>1898</v>
      </c>
      <c r="B56" s="170">
        <f t="shared" si="4"/>
        <v>0.33684136396865155</v>
      </c>
      <c r="C56" s="171">
        <v>0.11570002130016303</v>
      </c>
      <c r="D56" s="171">
        <v>0.07544696066746127</v>
      </c>
      <c r="E56" s="171">
        <v>0.07735358856050943</v>
      </c>
      <c r="F56" s="171">
        <v>0.060190703218116814</v>
      </c>
      <c r="G56" s="173">
        <v>0.008150090222400996</v>
      </c>
      <c r="H56" s="174"/>
      <c r="I56" s="170">
        <f t="shared" si="5"/>
        <v>0.6027747572430225</v>
      </c>
      <c r="J56" s="171">
        <v>0.337251063865631</v>
      </c>
      <c r="K56" s="171">
        <v>0.04004767580452921</v>
      </c>
      <c r="L56" s="171">
        <v>0.22547601757286231</v>
      </c>
      <c r="M56" s="175">
        <v>0</v>
      </c>
      <c r="N56" s="176">
        <v>0.3616249576067801</v>
      </c>
      <c r="O56" s="177">
        <v>0.6471247873664695</v>
      </c>
      <c r="P56" s="178">
        <v>0.35287521263353067</v>
      </c>
      <c r="Q56" s="179">
        <f t="shared" si="6"/>
        <v>0.6471247873664695</v>
      </c>
      <c r="S56" s="180">
        <f t="shared" si="7"/>
        <v>0</v>
      </c>
    </row>
    <row r="57" spans="1:19" ht="12.75">
      <c r="A57" s="181">
        <v>1899</v>
      </c>
      <c r="B57" s="182">
        <f t="shared" si="4"/>
        <v>0.3467913509595534</v>
      </c>
      <c r="C57" s="183">
        <v>0.12242459022451477</v>
      </c>
      <c r="D57" s="183">
        <v>0.07301129943502827</v>
      </c>
      <c r="E57" s="183">
        <v>0.08562650780960436</v>
      </c>
      <c r="F57" s="183">
        <v>0.05819209039548023</v>
      </c>
      <c r="G57" s="184">
        <v>0.007536863094925755</v>
      </c>
      <c r="H57" s="185"/>
      <c r="I57" s="182">
        <f t="shared" si="5"/>
        <v>0.5923839302144684</v>
      </c>
      <c r="J57" s="183">
        <v>0.321451698334563</v>
      </c>
      <c r="K57" s="183">
        <v>0.04610169491525423</v>
      </c>
      <c r="L57" s="183">
        <v>0.22483053696465116</v>
      </c>
      <c r="M57" s="186">
        <v>0</v>
      </c>
      <c r="N57" s="187">
        <v>0.37223813899236474</v>
      </c>
      <c r="O57" s="188">
        <v>0.6358517625710183</v>
      </c>
      <c r="P57" s="189">
        <v>0.3641482374289817</v>
      </c>
      <c r="Q57" s="190">
        <f t="shared" si="6"/>
        <v>0.6358517625710183</v>
      </c>
      <c r="S57" s="180">
        <f t="shared" si="7"/>
        <v>0</v>
      </c>
    </row>
    <row r="58" spans="1:19" ht="12.75">
      <c r="A58" s="169">
        <v>1900</v>
      </c>
      <c r="B58" s="170">
        <f t="shared" si="4"/>
        <v>0.3323628712617014</v>
      </c>
      <c r="C58" s="171">
        <v>0.11693338256957157</v>
      </c>
      <c r="D58" s="171">
        <v>0.07302797586396052</v>
      </c>
      <c r="E58" s="171">
        <v>0.07752868896929008</v>
      </c>
      <c r="F58" s="171">
        <v>0.05704882062534285</v>
      </c>
      <c r="G58" s="173">
        <v>0.0078240032335364</v>
      </c>
      <c r="H58" s="174"/>
      <c r="I58" s="170">
        <f t="shared" si="5"/>
        <v>0.60524719889449</v>
      </c>
      <c r="J58" s="171">
        <v>0.3279258757616127</v>
      </c>
      <c r="K58" s="171">
        <v>0.05990126165660999</v>
      </c>
      <c r="L58" s="171">
        <v>0.21742006147626727</v>
      </c>
      <c r="M58" s="175">
        <v>0</v>
      </c>
      <c r="N58" s="176">
        <v>0.35746166035993016</v>
      </c>
      <c r="O58" s="177">
        <v>0.6509531820558437</v>
      </c>
      <c r="P58" s="178">
        <v>0.3490468179441562</v>
      </c>
      <c r="Q58" s="179">
        <f t="shared" si="6"/>
        <v>0.6509531820558437</v>
      </c>
      <c r="S58" s="180">
        <f t="shared" si="7"/>
        <v>0</v>
      </c>
    </row>
    <row r="59" spans="1:19" ht="12.75">
      <c r="A59" s="169">
        <v>1901</v>
      </c>
      <c r="B59" s="170">
        <f t="shared" si="4"/>
        <v>0.32443950208828715</v>
      </c>
      <c r="C59" s="171">
        <v>0.11023967947661106</v>
      </c>
      <c r="D59" s="171">
        <v>0.07591463414634146</v>
      </c>
      <c r="E59" s="171">
        <v>0.07073680956190023</v>
      </c>
      <c r="F59" s="171">
        <v>0.05875831485587583</v>
      </c>
      <c r="G59" s="173">
        <v>0.008790064047558579</v>
      </c>
      <c r="H59" s="174"/>
      <c r="I59" s="170">
        <f t="shared" si="5"/>
        <v>0.6089625353517325</v>
      </c>
      <c r="J59" s="171">
        <v>0.3300179404012601</v>
      </c>
      <c r="K59" s="171">
        <v>0.06718403547671839</v>
      </c>
      <c r="L59" s="171">
        <v>0.21176055947375402</v>
      </c>
      <c r="M59" s="175">
        <v>0</v>
      </c>
      <c r="N59" s="176">
        <v>0.35089260297797964</v>
      </c>
      <c r="O59" s="177">
        <v>0.6586141569391639</v>
      </c>
      <c r="P59" s="178">
        <v>0.34138584306083597</v>
      </c>
      <c r="Q59" s="179">
        <f t="shared" si="6"/>
        <v>0.6586141569391639</v>
      </c>
      <c r="S59" s="180">
        <f t="shared" si="7"/>
        <v>0</v>
      </c>
    </row>
    <row r="60" spans="1:19" ht="12.75">
      <c r="A60" s="169">
        <v>1902</v>
      </c>
      <c r="B60" s="170">
        <f t="shared" si="4"/>
        <v>0.3357732499814445</v>
      </c>
      <c r="C60" s="171">
        <v>0.11525782223200591</v>
      </c>
      <c r="D60" s="171">
        <v>0.0760556464811784</v>
      </c>
      <c r="E60" s="171">
        <v>0.07588570334697196</v>
      </c>
      <c r="F60" s="171">
        <v>0.05946535733769776</v>
      </c>
      <c r="G60" s="173">
        <v>0.009108720583590494</v>
      </c>
      <c r="H60" s="174"/>
      <c r="I60" s="170">
        <f t="shared" si="5"/>
        <v>0.5936846249938535</v>
      </c>
      <c r="J60" s="171">
        <v>0.3204845810009076</v>
      </c>
      <c r="K60" s="171">
        <v>0.062193126022913256</v>
      </c>
      <c r="L60" s="171">
        <v>0.21100691797003268</v>
      </c>
      <c r="M60" s="175">
        <v>0</v>
      </c>
      <c r="N60" s="176">
        <v>0.3648324642655529</v>
      </c>
      <c r="O60" s="177">
        <v>0.6450645629008498</v>
      </c>
      <c r="P60" s="178">
        <v>0.3549354370991502</v>
      </c>
      <c r="Q60" s="179">
        <f t="shared" si="6"/>
        <v>0.6450645629008498</v>
      </c>
      <c r="S60" s="180">
        <f t="shared" si="7"/>
        <v>0</v>
      </c>
    </row>
    <row r="61" spans="1:19" ht="12.75">
      <c r="A61" s="169">
        <v>1903</v>
      </c>
      <c r="B61" s="170">
        <f t="shared" si="4"/>
        <v>0.3217536777875146</v>
      </c>
      <c r="C61" s="171">
        <v>0.10753220763450427</v>
      </c>
      <c r="D61" s="171">
        <v>0.07979524073049253</v>
      </c>
      <c r="E61" s="171">
        <v>0.0636231433845609</v>
      </c>
      <c r="F61" s="171">
        <v>0.06198118428334256</v>
      </c>
      <c r="G61" s="173">
        <v>0.008821901754614414</v>
      </c>
      <c r="H61" s="174"/>
      <c r="I61" s="170">
        <f t="shared" si="5"/>
        <v>0.6062713230263139</v>
      </c>
      <c r="J61" s="171">
        <v>0.3456480443215362</v>
      </c>
      <c r="K61" s="171">
        <v>0.05611510791366906</v>
      </c>
      <c r="L61" s="171">
        <v>0.2045081707911087</v>
      </c>
      <c r="M61" s="175">
        <v>0</v>
      </c>
      <c r="N61" s="176">
        <v>0.35003545801447256</v>
      </c>
      <c r="O61" s="177">
        <v>0.6595618788130941</v>
      </c>
      <c r="P61" s="178">
        <v>0.3404381211869059</v>
      </c>
      <c r="Q61" s="179">
        <f t="shared" si="6"/>
        <v>0.6595618788130941</v>
      </c>
      <c r="S61" s="180">
        <f t="shared" si="7"/>
        <v>0</v>
      </c>
    </row>
    <row r="62" spans="1:19" ht="12.75">
      <c r="A62" s="169">
        <v>1904</v>
      </c>
      <c r="B62" s="170">
        <f t="shared" si="4"/>
        <v>0.3245730456017895</v>
      </c>
      <c r="C62" s="171">
        <v>0.10704405290727678</v>
      </c>
      <c r="D62" s="171">
        <v>0.08224694104560623</v>
      </c>
      <c r="E62" s="171">
        <v>0.06389502719449033</v>
      </c>
      <c r="F62" s="171">
        <v>0.0628476084538376</v>
      </c>
      <c r="G62" s="173">
        <v>0.008539416000578566</v>
      </c>
      <c r="H62" s="174"/>
      <c r="I62" s="170">
        <f t="shared" si="5"/>
        <v>0.5999841679516257</v>
      </c>
      <c r="J62" s="171">
        <v>0.34165509313366343</v>
      </c>
      <c r="K62" s="171">
        <v>0.054393770856507234</v>
      </c>
      <c r="L62" s="171">
        <v>0.20393530396145496</v>
      </c>
      <c r="M62" s="175">
        <v>0</v>
      </c>
      <c r="N62" s="176">
        <v>0.35433050151306467</v>
      </c>
      <c r="O62" s="177">
        <v>0.6549918239083321</v>
      </c>
      <c r="P62" s="178">
        <v>0.34500817609166806</v>
      </c>
      <c r="Q62" s="179">
        <f t="shared" si="6"/>
        <v>0.6549918239083321</v>
      </c>
      <c r="S62" s="180">
        <f t="shared" si="7"/>
        <v>0</v>
      </c>
    </row>
    <row r="63" spans="1:19" ht="12.75">
      <c r="A63" s="169">
        <v>1905</v>
      </c>
      <c r="B63" s="170">
        <f t="shared" si="4"/>
        <v>0.3396469071135527</v>
      </c>
      <c r="C63" s="171">
        <v>0.11524712732051304</v>
      </c>
      <c r="D63" s="171">
        <v>0.07936600958977091</v>
      </c>
      <c r="E63" s="171">
        <v>0.07141306263190215</v>
      </c>
      <c r="F63" s="171">
        <v>0.06553010122535961</v>
      </c>
      <c r="G63" s="173">
        <v>0.00809060634600699</v>
      </c>
      <c r="H63" s="174"/>
      <c r="I63" s="170">
        <f t="shared" si="5"/>
        <v>0.587463411539327</v>
      </c>
      <c r="J63" s="171">
        <v>0.3305396059605439</v>
      </c>
      <c r="K63" s="171">
        <v>0.052104421949920085</v>
      </c>
      <c r="L63" s="171">
        <v>0.204819383628863</v>
      </c>
      <c r="M63" s="175">
        <v>0</v>
      </c>
      <c r="N63" s="176">
        <v>0.3695752142910948</v>
      </c>
      <c r="O63" s="177">
        <v>0.6392283034546764</v>
      </c>
      <c r="P63" s="178">
        <v>0.36077169654532365</v>
      </c>
      <c r="Q63" s="179">
        <f t="shared" si="6"/>
        <v>0.6392283034546764</v>
      </c>
      <c r="S63" s="180">
        <f t="shared" si="7"/>
        <v>0</v>
      </c>
    </row>
    <row r="64" spans="1:19" ht="12.75">
      <c r="A64" s="169">
        <v>1906</v>
      </c>
      <c r="B64" s="170">
        <f t="shared" si="4"/>
        <v>0.35221183217502805</v>
      </c>
      <c r="C64" s="171">
        <v>0.1243772811947761</v>
      </c>
      <c r="D64" s="171">
        <v>0.07566161616161617</v>
      </c>
      <c r="E64" s="171">
        <v>0.07695355839182903</v>
      </c>
      <c r="F64" s="171">
        <v>0.06767676767676768</v>
      </c>
      <c r="G64" s="173">
        <v>0.007542608750039097</v>
      </c>
      <c r="H64" s="174"/>
      <c r="I64" s="170">
        <f t="shared" si="5"/>
        <v>0.5780580493022839</v>
      </c>
      <c r="J64" s="171">
        <v>0.3265957902458918</v>
      </c>
      <c r="K64" s="171">
        <v>0.0493939393939394</v>
      </c>
      <c r="L64" s="171">
        <v>0.20206831966245267</v>
      </c>
      <c r="M64" s="175">
        <v>0</v>
      </c>
      <c r="N64" s="176">
        <v>0.38170740432761663</v>
      </c>
      <c r="O64" s="177">
        <v>0.6264668514606032</v>
      </c>
      <c r="P64" s="178">
        <v>0.3735331485393969</v>
      </c>
      <c r="Q64" s="179">
        <f t="shared" si="6"/>
        <v>0.6264668514606032</v>
      </c>
      <c r="S64" s="180">
        <f t="shared" si="7"/>
        <v>0</v>
      </c>
    </row>
    <row r="65" spans="1:19" ht="12.75">
      <c r="A65" s="169">
        <v>1907</v>
      </c>
      <c r="B65" s="170">
        <f t="shared" si="4"/>
        <v>0.34876870253834136</v>
      </c>
      <c r="C65" s="171">
        <v>0.12414304109430689</v>
      </c>
      <c r="D65" s="171">
        <v>0.07302504816955684</v>
      </c>
      <c r="E65" s="171">
        <v>0.07516387794755103</v>
      </c>
      <c r="F65" s="171">
        <v>0.06936416184971098</v>
      </c>
      <c r="G65" s="173">
        <v>0.0070725734772156545</v>
      </c>
      <c r="H65" s="174"/>
      <c r="I65" s="170">
        <f t="shared" si="5"/>
        <v>0.5836410578367549</v>
      </c>
      <c r="J65" s="171">
        <v>0.33419120123524987</v>
      </c>
      <c r="K65" s="171">
        <v>0.04710982658959537</v>
      </c>
      <c r="L65" s="171">
        <v>0.20234003001190962</v>
      </c>
      <c r="M65" s="175">
        <v>0</v>
      </c>
      <c r="N65" s="176">
        <v>0.3769098524047874</v>
      </c>
      <c r="O65" s="177">
        <v>0.6307333868136924</v>
      </c>
      <c r="P65" s="178">
        <v>0.3692666131863076</v>
      </c>
      <c r="Q65" s="179">
        <f t="shared" si="6"/>
        <v>0.6307333868136924</v>
      </c>
      <c r="S65" s="180">
        <f t="shared" si="7"/>
        <v>0</v>
      </c>
    </row>
    <row r="66" spans="1:19" ht="12.75">
      <c r="A66" s="169">
        <v>1908</v>
      </c>
      <c r="B66" s="170">
        <f t="shared" si="4"/>
        <v>0.3410675021065457</v>
      </c>
      <c r="C66" s="171">
        <v>0.11404056034773778</v>
      </c>
      <c r="D66" s="171">
        <v>0.0775012619888945</v>
      </c>
      <c r="E66" s="171">
        <v>0.06572039645145304</v>
      </c>
      <c r="F66" s="171">
        <v>0.07622412922766279</v>
      </c>
      <c r="G66" s="173">
        <v>0.0075811540907975645</v>
      </c>
      <c r="H66" s="174"/>
      <c r="I66" s="170">
        <f t="shared" si="5"/>
        <v>0.5907943183143882</v>
      </c>
      <c r="J66" s="171">
        <v>0.34271226603868243</v>
      </c>
      <c r="K66" s="171">
        <v>0.050580514891468954</v>
      </c>
      <c r="L66" s="171">
        <v>0.19750153738423684</v>
      </c>
      <c r="M66" s="175">
        <v>0</v>
      </c>
      <c r="N66" s="176">
        <v>0.3690085863861644</v>
      </c>
      <c r="O66" s="177">
        <v>0.6391936343969432</v>
      </c>
      <c r="P66" s="178">
        <v>0.3608063656030568</v>
      </c>
      <c r="Q66" s="179">
        <f t="shared" si="6"/>
        <v>0.6391936343969432</v>
      </c>
      <c r="S66" s="180">
        <f t="shared" si="7"/>
        <v>0</v>
      </c>
    </row>
    <row r="67" spans="1:19" ht="12.75">
      <c r="A67" s="181">
        <v>1909</v>
      </c>
      <c r="B67" s="182">
        <f t="shared" si="4"/>
        <v>0.34420085702574277</v>
      </c>
      <c r="C67" s="183">
        <v>0.11514181619552664</v>
      </c>
      <c r="D67" s="183">
        <v>0.07708250497017893</v>
      </c>
      <c r="E67" s="183">
        <v>0.06623356335451303</v>
      </c>
      <c r="F67" s="183">
        <v>0.07852882703777336</v>
      </c>
      <c r="G67" s="184">
        <v>0.007214145467750775</v>
      </c>
      <c r="H67" s="185"/>
      <c r="I67" s="182">
        <f t="shared" si="5"/>
        <v>0.5879635866527436</v>
      </c>
      <c r="J67" s="183">
        <v>0.3405036363280358</v>
      </c>
      <c r="K67" s="183">
        <v>0.051590457256461233</v>
      </c>
      <c r="L67" s="183">
        <v>0.19586949306824655</v>
      </c>
      <c r="M67" s="186">
        <v>0</v>
      </c>
      <c r="N67" s="187">
        <v>0.37212902973444084</v>
      </c>
      <c r="O67" s="188">
        <v>0.6356704655267706</v>
      </c>
      <c r="P67" s="189">
        <v>0.36432953447322936</v>
      </c>
      <c r="Q67" s="190">
        <f t="shared" si="6"/>
        <v>0.6356704655267706</v>
      </c>
      <c r="S67" s="180">
        <f t="shared" si="7"/>
        <v>0</v>
      </c>
    </row>
    <row r="68" spans="1:19" ht="12.75">
      <c r="A68" s="169">
        <v>1910</v>
      </c>
      <c r="B68" s="170">
        <f t="shared" si="4"/>
        <v>0.34583731718350985</v>
      </c>
      <c r="C68" s="171">
        <v>0.11717680336848184</v>
      </c>
      <c r="D68" s="171">
        <v>0.0740531561461794</v>
      </c>
      <c r="E68" s="171">
        <v>0.06719432636085425</v>
      </c>
      <c r="F68" s="171">
        <v>0.08068343616516374</v>
      </c>
      <c r="G68" s="173">
        <v>0.006729595142830697</v>
      </c>
      <c r="H68" s="174"/>
      <c r="I68" s="170">
        <f t="shared" si="5"/>
        <v>0.5830564924823393</v>
      </c>
      <c r="J68" s="171">
        <v>0.33762197724355786</v>
      </c>
      <c r="K68" s="171">
        <v>0.051827242524916946</v>
      </c>
      <c r="L68" s="171">
        <v>0.19360727271386446</v>
      </c>
      <c r="M68" s="175">
        <v>0</v>
      </c>
      <c r="N68" s="176">
        <v>0.37502790906106803</v>
      </c>
      <c r="O68" s="177">
        <v>0.6322697013176988</v>
      </c>
      <c r="P68" s="178">
        <v>0.36773029868230106</v>
      </c>
      <c r="Q68" s="179">
        <f t="shared" si="6"/>
        <v>0.6322697013176988</v>
      </c>
      <c r="S68" s="180">
        <f t="shared" si="7"/>
        <v>0</v>
      </c>
    </row>
    <row r="69" spans="1:19" ht="12.75">
      <c r="A69" s="169">
        <v>1911</v>
      </c>
      <c r="B69" s="170">
        <f t="shared" si="4"/>
        <v>0.34740513141459917</v>
      </c>
      <c r="C69" s="171">
        <v>0.11814207550938761</v>
      </c>
      <c r="D69" s="171">
        <v>0.07245437956204379</v>
      </c>
      <c r="E69" s="171">
        <v>0.06970668994738012</v>
      </c>
      <c r="F69" s="171">
        <v>0.08074817518248176</v>
      </c>
      <c r="G69" s="173">
        <v>0.006353811213305918</v>
      </c>
      <c r="H69" s="174"/>
      <c r="I69" s="170">
        <f t="shared" si="5"/>
        <v>0.5827625484118453</v>
      </c>
      <c r="J69" s="171">
        <v>0.3341475409071377</v>
      </c>
      <c r="K69" s="171">
        <v>0.051459854014598544</v>
      </c>
      <c r="L69" s="171">
        <v>0.19715515349010904</v>
      </c>
      <c r="M69" s="175">
        <v>0</v>
      </c>
      <c r="N69" s="176">
        <v>0.3760553323757044</v>
      </c>
      <c r="O69" s="177">
        <v>0.6308224721574147</v>
      </c>
      <c r="P69" s="178">
        <v>0.36917752784258506</v>
      </c>
      <c r="Q69" s="179">
        <f t="shared" si="6"/>
        <v>0.6308224721574147</v>
      </c>
      <c r="S69" s="180">
        <f t="shared" si="7"/>
        <v>0</v>
      </c>
    </row>
    <row r="70" spans="1:19" ht="12.75">
      <c r="A70" s="169">
        <v>1912</v>
      </c>
      <c r="B70" s="170">
        <f t="shared" si="4"/>
        <v>0.35647850355548505</v>
      </c>
      <c r="C70" s="171">
        <v>0.1273299166494374</v>
      </c>
      <c r="D70" s="171">
        <v>0.06963107638888891</v>
      </c>
      <c r="E70" s="171">
        <v>0.07238220134963204</v>
      </c>
      <c r="F70" s="171">
        <v>0.08116319444444446</v>
      </c>
      <c r="G70" s="173">
        <v>0.005972114723082219</v>
      </c>
      <c r="H70" s="174"/>
      <c r="I70" s="170">
        <f t="shared" si="5"/>
        <v>0.5748408333898196</v>
      </c>
      <c r="J70" s="171">
        <v>0.33395722256680793</v>
      </c>
      <c r="K70" s="171">
        <v>0.05104166666666667</v>
      </c>
      <c r="L70" s="171">
        <v>0.1898419441563451</v>
      </c>
      <c r="M70" s="175">
        <v>0</v>
      </c>
      <c r="N70" s="176">
        <v>0.38523755731324466</v>
      </c>
      <c r="O70" s="177">
        <v>0.6212163602861841</v>
      </c>
      <c r="P70" s="178">
        <v>0.3787836397138162</v>
      </c>
      <c r="Q70" s="179">
        <f t="shared" si="6"/>
        <v>0.6212163602861841</v>
      </c>
      <c r="S70" s="180">
        <f t="shared" si="7"/>
        <v>0</v>
      </c>
    </row>
    <row r="71" spans="1:19" ht="12.75">
      <c r="A71" s="169">
        <v>1913</v>
      </c>
      <c r="B71" s="170">
        <f t="shared" si="4"/>
        <v>0.35578629045241306</v>
      </c>
      <c r="C71" s="171">
        <v>0.12828470138363562</v>
      </c>
      <c r="D71" s="171">
        <v>0.06821923561528768</v>
      </c>
      <c r="E71" s="171">
        <v>0.06961076608028367</v>
      </c>
      <c r="F71" s="171">
        <v>0.0839983200335993</v>
      </c>
      <c r="G71" s="173">
        <v>0.00567326733960677</v>
      </c>
      <c r="H71" s="174"/>
      <c r="I71" s="170">
        <f t="shared" si="5"/>
        <v>0.5763884468577941</v>
      </c>
      <c r="J71" s="171">
        <v>0.3404798488497563</v>
      </c>
      <c r="K71" s="171">
        <v>0.05115497690046199</v>
      </c>
      <c r="L71" s="171">
        <v>0.18475362110757584</v>
      </c>
      <c r="M71" s="175">
        <v>0</v>
      </c>
      <c r="N71" s="176">
        <v>0.38401049753725996</v>
      </c>
      <c r="O71" s="177">
        <v>0.6221128250083444</v>
      </c>
      <c r="P71" s="178">
        <v>0.3778871749916554</v>
      </c>
      <c r="Q71" s="179">
        <f t="shared" si="6"/>
        <v>0.6221128250083444</v>
      </c>
      <c r="S71" s="180">
        <f t="shared" si="7"/>
        <v>0</v>
      </c>
    </row>
    <row r="72" spans="1:19" ht="12.75">
      <c r="A72" s="169">
        <v>1914</v>
      </c>
      <c r="B72" s="170">
        <f t="shared" si="4"/>
        <v>0.32576453053208987</v>
      </c>
      <c r="C72" s="171">
        <v>0.11359435656753109</v>
      </c>
      <c r="D72" s="171">
        <v>0.06240619902120717</v>
      </c>
      <c r="E72" s="171">
        <v>0.06584334908160487</v>
      </c>
      <c r="F72" s="171">
        <v>0.07748776508972267</v>
      </c>
      <c r="G72" s="173">
        <v>0.006432860772024103</v>
      </c>
      <c r="H72" s="174"/>
      <c r="I72" s="170">
        <f t="shared" si="5"/>
        <v>0.6109293416591839</v>
      </c>
      <c r="J72" s="171">
        <v>0.336563113347584</v>
      </c>
      <c r="K72" s="171">
        <v>0.07928221859706362</v>
      </c>
      <c r="L72" s="171">
        <v>0.1950840097145362</v>
      </c>
      <c r="M72" s="175">
        <v>0</v>
      </c>
      <c r="N72" s="176">
        <v>0.3501861590814048</v>
      </c>
      <c r="O72" s="177">
        <v>0.6567289547340285</v>
      </c>
      <c r="P72" s="178">
        <v>0.34327104526597163</v>
      </c>
      <c r="Q72" s="179">
        <f t="shared" si="6"/>
        <v>0.6567289547340285</v>
      </c>
      <c r="S72" s="180">
        <f t="shared" si="7"/>
        <v>0</v>
      </c>
    </row>
    <row r="73" spans="1:19" ht="12.75">
      <c r="A73" s="169">
        <v>1915</v>
      </c>
      <c r="B73" s="170">
        <f t="shared" si="4"/>
        <v>0.3584694751713433</v>
      </c>
      <c r="C73" s="171">
        <v>0.14486724769103537</v>
      </c>
      <c r="D73" s="171">
        <v>0.0524991452991453</v>
      </c>
      <c r="E73" s="171">
        <v>0.08825684895102848</v>
      </c>
      <c r="F73" s="171">
        <v>0.05641025641025641</v>
      </c>
      <c r="G73" s="173">
        <v>0.016435976819877757</v>
      </c>
      <c r="H73" s="174"/>
      <c r="I73" s="170">
        <f t="shared" si="5"/>
        <v>0.5868553905374233</v>
      </c>
      <c r="J73" s="171">
        <v>0.23147555899980526</v>
      </c>
      <c r="K73" s="171">
        <v>0.21435897435897436</v>
      </c>
      <c r="L73" s="171">
        <v>0.14102085717864365</v>
      </c>
      <c r="M73" s="175">
        <v>0</v>
      </c>
      <c r="N73" s="176">
        <v>0.38591211441891027</v>
      </c>
      <c r="O73" s="177">
        <v>0.6317821189996184</v>
      </c>
      <c r="P73" s="178">
        <v>0.3682178810003816</v>
      </c>
      <c r="Q73" s="179">
        <f t="shared" si="6"/>
        <v>0.6317821189996184</v>
      </c>
      <c r="S73" s="180">
        <f t="shared" si="7"/>
        <v>0</v>
      </c>
    </row>
    <row r="74" spans="1:19" ht="12.75">
      <c r="A74" s="169">
        <v>1916</v>
      </c>
      <c r="B74" s="170">
        <f t="shared" si="4"/>
        <v>0.40339794447465116</v>
      </c>
      <c r="C74" s="171">
        <v>0.17000234020972885</v>
      </c>
      <c r="D74" s="171">
        <v>0.044270452628619616</v>
      </c>
      <c r="E74" s="171">
        <v>0.10355507701781612</v>
      </c>
      <c r="F74" s="171">
        <v>0.056227157717177394</v>
      </c>
      <c r="G74" s="173">
        <v>0.029342916901309163</v>
      </c>
      <c r="H74" s="174"/>
      <c r="I74" s="170">
        <f t="shared" si="5"/>
        <v>0.5635328273605911</v>
      </c>
      <c r="J74" s="171">
        <v>0.21057787952766063</v>
      </c>
      <c r="K74" s="171">
        <v>0.22468372223784086</v>
      </c>
      <c r="L74" s="171">
        <v>0.1282712255950896</v>
      </c>
      <c r="M74" s="175">
        <v>0</v>
      </c>
      <c r="N74" s="176">
        <v>0.43025082113833113</v>
      </c>
      <c r="O74" s="177">
        <v>0.6010453573977879</v>
      </c>
      <c r="P74" s="178">
        <v>0.39895464260221214</v>
      </c>
      <c r="Q74" s="179">
        <f t="shared" si="6"/>
        <v>0.6010453573977879</v>
      </c>
      <c r="S74" s="180">
        <f t="shared" si="7"/>
        <v>0</v>
      </c>
    </row>
    <row r="75" spans="1:19" ht="12.75">
      <c r="A75" s="169">
        <v>1917</v>
      </c>
      <c r="B75" s="170">
        <f t="shared" si="4"/>
        <v>0.3816023604070228</v>
      </c>
      <c r="C75" s="171">
        <v>0.16596812266149152</v>
      </c>
      <c r="D75" s="171">
        <v>0.03719731479261568</v>
      </c>
      <c r="E75" s="171">
        <v>0.09404981248278899</v>
      </c>
      <c r="F75" s="171">
        <v>0.04675137856629106</v>
      </c>
      <c r="G75" s="173">
        <v>0.0376357319038355</v>
      </c>
      <c r="H75" s="174"/>
      <c r="I75" s="170">
        <f t="shared" si="5"/>
        <v>0.6083229902932644</v>
      </c>
      <c r="J75" s="171">
        <v>0.23357449234676997</v>
      </c>
      <c r="K75" s="171">
        <v>0.24238791656677056</v>
      </c>
      <c r="L75" s="171">
        <v>0.13236058137972392</v>
      </c>
      <c r="M75" s="175">
        <v>0</v>
      </c>
      <c r="N75" s="176">
        <v>0.4007209076680997</v>
      </c>
      <c r="O75" s="177">
        <v>0.6388004009348454</v>
      </c>
      <c r="P75" s="178">
        <v>0.3611995990651546</v>
      </c>
      <c r="Q75" s="179">
        <f t="shared" si="6"/>
        <v>0.6388004009348454</v>
      </c>
      <c r="S75" s="180">
        <f t="shared" si="7"/>
        <v>0</v>
      </c>
    </row>
    <row r="76" spans="1:19" ht="12.75">
      <c r="A76" s="169">
        <v>1918</v>
      </c>
      <c r="B76" s="170">
        <f t="shared" si="4"/>
        <v>0.3451784140399038</v>
      </c>
      <c r="C76" s="171">
        <v>0.15253132344891865</v>
      </c>
      <c r="D76" s="171">
        <v>0.031541675370795906</v>
      </c>
      <c r="E76" s="171">
        <v>0.07768133258151551</v>
      </c>
      <c r="F76" s="171">
        <v>0.03655734280342594</v>
      </c>
      <c r="G76" s="173">
        <v>0.04686673983524783</v>
      </c>
      <c r="H76" s="174"/>
      <c r="I76" s="170">
        <f t="shared" si="5"/>
        <v>0.6638775883815148</v>
      </c>
      <c r="J76" s="171">
        <v>0.2868930630876386</v>
      </c>
      <c r="K76" s="171">
        <v>0.23087528723626488</v>
      </c>
      <c r="L76" s="171">
        <v>0.14610923805761133</v>
      </c>
      <c r="M76" s="175">
        <v>0</v>
      </c>
      <c r="N76" s="176">
        <v>0.35874274164329556</v>
      </c>
      <c r="O76" s="177">
        <v>0.689965700300111</v>
      </c>
      <c r="P76" s="178">
        <v>0.3100342996998889</v>
      </c>
      <c r="Q76" s="179">
        <f t="shared" si="6"/>
        <v>0.689965700300111</v>
      </c>
      <c r="S76" s="180">
        <f t="shared" si="7"/>
        <v>0</v>
      </c>
    </row>
    <row r="77" spans="1:19" ht="12.75">
      <c r="A77" s="181">
        <v>1919</v>
      </c>
      <c r="B77" s="182">
        <f aca="true" t="shared" si="8" ref="B77:B108">C77+D77+E77+F77+G77</f>
        <v>0.3143125338506482</v>
      </c>
      <c r="C77" s="183">
        <v>0.1397019875643138</v>
      </c>
      <c r="D77" s="183">
        <v>0.026484284051222357</v>
      </c>
      <c r="E77" s="183">
        <v>0.06248992939795167</v>
      </c>
      <c r="F77" s="183">
        <v>0.0320139697322468</v>
      </c>
      <c r="G77" s="184">
        <v>0.05362236310491357</v>
      </c>
      <c r="H77" s="185"/>
      <c r="I77" s="182">
        <f aca="true" t="shared" si="9" ref="I77:I108">J77+K77+L77+M77</f>
        <v>0.6844010205619875</v>
      </c>
      <c r="J77" s="183">
        <v>0.39767154091395723</v>
      </c>
      <c r="K77" s="183">
        <v>0.10884749708963912</v>
      </c>
      <c r="L77" s="183">
        <v>0.1778819825583911</v>
      </c>
      <c r="M77" s="186">
        <v>0</v>
      </c>
      <c r="N77" s="187">
        <v>0.3325737629780827</v>
      </c>
      <c r="O77" s="188">
        <v>0.7241640032799186</v>
      </c>
      <c r="P77" s="189">
        <v>0.27583599672008136</v>
      </c>
      <c r="Q77" s="190">
        <f aca="true" t="shared" si="10" ref="Q77:Q108">O77</f>
        <v>0.7241640032799186</v>
      </c>
      <c r="S77" s="180">
        <f aca="true" t="shared" si="11" ref="S77:S108">1-P77-Q77</f>
        <v>0</v>
      </c>
    </row>
    <row r="78" spans="1:19" ht="12.75">
      <c r="A78" s="169" t="s">
        <v>120</v>
      </c>
      <c r="B78" s="170">
        <f t="shared" si="8"/>
        <v>0.2043183129464867</v>
      </c>
      <c r="C78" s="171">
        <v>0.059263207742699296</v>
      </c>
      <c r="D78" s="171">
        <v>0.020778741465214984</v>
      </c>
      <c r="E78" s="171">
        <v>0.025606764684218873</v>
      </c>
      <c r="F78" s="171">
        <v>0.04687211662668389</v>
      </c>
      <c r="G78" s="173">
        <v>0.05179748242766965</v>
      </c>
      <c r="H78" s="174"/>
      <c r="I78" s="170">
        <f t="shared" si="9"/>
        <v>0.7762483150800019</v>
      </c>
      <c r="J78" s="171">
        <v>0.5018367862790648</v>
      </c>
      <c r="K78" s="171">
        <v>0.05757519837608415</v>
      </c>
      <c r="L78" s="171">
        <v>0.216836330424853</v>
      </c>
      <c r="M78" s="175">
        <v>0</v>
      </c>
      <c r="N78" s="176">
        <v>0.2199882650222554</v>
      </c>
      <c r="O78" s="177">
        <v>0.835781764239724</v>
      </c>
      <c r="P78" s="178">
        <v>0.16421823576027608</v>
      </c>
      <c r="Q78" s="179">
        <f t="shared" si="10"/>
        <v>0.835781764239724</v>
      </c>
      <c r="S78" s="180">
        <f t="shared" si="11"/>
        <v>0</v>
      </c>
    </row>
    <row r="79" spans="1:19" ht="12.75">
      <c r="A79" s="169" t="s">
        <v>121</v>
      </c>
      <c r="B79" s="170">
        <f t="shared" si="8"/>
        <v>0.2132746459537174</v>
      </c>
      <c r="C79" s="171">
        <v>0.06836951763544032</v>
      </c>
      <c r="D79" s="171">
        <v>0.017693920335429773</v>
      </c>
      <c r="E79" s="171">
        <v>0.02600833870357168</v>
      </c>
      <c r="F79" s="171">
        <v>0.046883933676386505</v>
      </c>
      <c r="G79" s="173">
        <v>0.05431893560288912</v>
      </c>
      <c r="H79" s="174"/>
      <c r="I79" s="170">
        <f t="shared" si="9"/>
        <v>0.7705278040383465</v>
      </c>
      <c r="J79" s="171">
        <v>0.517763068293671</v>
      </c>
      <c r="K79" s="171">
        <v>0.055803316180674675</v>
      </c>
      <c r="L79" s="171">
        <v>0.19696141956400076</v>
      </c>
      <c r="M79" s="175">
        <v>0</v>
      </c>
      <c r="N79" s="176">
        <v>0.2294550066268516</v>
      </c>
      <c r="O79" s="177">
        <v>0.828984906251631</v>
      </c>
      <c r="P79" s="178">
        <v>0.17101509374836907</v>
      </c>
      <c r="Q79" s="179">
        <f t="shared" si="10"/>
        <v>0.828984906251631</v>
      </c>
      <c r="S79" s="180">
        <f t="shared" si="11"/>
        <v>0</v>
      </c>
    </row>
    <row r="80" spans="1:19" ht="12.75">
      <c r="A80" s="169">
        <v>1921</v>
      </c>
      <c r="B80" s="170">
        <f t="shared" si="8"/>
        <v>0.1835935275276533</v>
      </c>
      <c r="C80" s="171">
        <v>0.035848555334456356</v>
      </c>
      <c r="D80" s="171">
        <v>0.028842129737270406</v>
      </c>
      <c r="E80" s="171">
        <v>0.01497669093093735</v>
      </c>
      <c r="F80" s="171">
        <v>0.04138572425017438</v>
      </c>
      <c r="G80" s="173">
        <v>0.06254042727481478</v>
      </c>
      <c r="H80" s="174"/>
      <c r="I80" s="170">
        <f t="shared" si="9"/>
        <v>0.7854802640810374</v>
      </c>
      <c r="J80" s="171">
        <v>0.5059072936828797</v>
      </c>
      <c r="K80" s="171">
        <v>0.06821669379214136</v>
      </c>
      <c r="L80" s="171">
        <v>0.21135627660601639</v>
      </c>
      <c r="M80" s="175">
        <v>0</v>
      </c>
      <c r="N80" s="176">
        <v>0.20252263705987092</v>
      </c>
      <c r="O80" s="177">
        <v>0.8664659183925473</v>
      </c>
      <c r="P80" s="178">
        <v>0.13353408160745278</v>
      </c>
      <c r="Q80" s="179">
        <f t="shared" si="10"/>
        <v>0.8664659183925473</v>
      </c>
      <c r="S80" s="180">
        <f t="shared" si="11"/>
        <v>0</v>
      </c>
    </row>
    <row r="81" spans="1:19" ht="12.75">
      <c r="A81" s="169">
        <v>1922</v>
      </c>
      <c r="B81" s="170">
        <f t="shared" si="8"/>
        <v>0.253800001259846</v>
      </c>
      <c r="C81" s="171">
        <v>0.07501328870432557</v>
      </c>
      <c r="D81" s="171">
        <v>0.034261613691931536</v>
      </c>
      <c r="E81" s="171">
        <v>0.03548197472936431</v>
      </c>
      <c r="F81" s="171">
        <v>0.04327628361858191</v>
      </c>
      <c r="G81" s="173">
        <v>0.06576684051564265</v>
      </c>
      <c r="H81" s="174"/>
      <c r="I81" s="170">
        <f t="shared" si="9"/>
        <v>0.7046318759306133</v>
      </c>
      <c r="J81" s="171">
        <v>0.43503984938537077</v>
      </c>
      <c r="K81" s="171">
        <v>0.06381418092909535</v>
      </c>
      <c r="L81" s="171">
        <v>0.20577784561614715</v>
      </c>
      <c r="M81" s="175">
        <v>0</v>
      </c>
      <c r="N81" s="176">
        <v>0.28431717478848806</v>
      </c>
      <c r="O81" s="177">
        <v>0.789357538361054</v>
      </c>
      <c r="P81" s="178">
        <v>0.21064246163894595</v>
      </c>
      <c r="Q81" s="179">
        <f t="shared" si="10"/>
        <v>0.789357538361054</v>
      </c>
      <c r="S81" s="180">
        <f t="shared" si="11"/>
        <v>0</v>
      </c>
    </row>
    <row r="82" spans="1:19" ht="12.75">
      <c r="A82" s="169">
        <v>1923</v>
      </c>
      <c r="B82" s="170">
        <f t="shared" si="8"/>
        <v>0.26859587067330043</v>
      </c>
      <c r="C82" s="171">
        <v>0.08649626290301866</v>
      </c>
      <c r="D82" s="171">
        <v>0.034266270725068056</v>
      </c>
      <c r="E82" s="171">
        <v>0.04055990213692457</v>
      </c>
      <c r="F82" s="171">
        <v>0.04355357584756249</v>
      </c>
      <c r="G82" s="173">
        <v>0.06371985906072665</v>
      </c>
      <c r="H82" s="174"/>
      <c r="I82" s="170">
        <f t="shared" si="9"/>
        <v>0.6827755597806457</v>
      </c>
      <c r="J82" s="171">
        <v>0.4248879069977807</v>
      </c>
      <c r="K82" s="171">
        <v>0.058648849294729036</v>
      </c>
      <c r="L82" s="171">
        <v>0.1992388034881361</v>
      </c>
      <c r="M82" s="175">
        <v>0</v>
      </c>
      <c r="N82" s="176">
        <v>0.3025915565628121</v>
      </c>
      <c r="O82" s="177">
        <v>0.7691932079937523</v>
      </c>
      <c r="P82" s="178">
        <v>0.23080679200624776</v>
      </c>
      <c r="Q82" s="179">
        <f t="shared" si="10"/>
        <v>0.7691932079937523</v>
      </c>
      <c r="S82" s="180">
        <f t="shared" si="11"/>
        <v>0</v>
      </c>
    </row>
    <row r="83" spans="1:19" ht="12.75">
      <c r="A83" s="169">
        <v>1924</v>
      </c>
      <c r="B83" s="170">
        <f t="shared" si="8"/>
        <v>0.2786089472167489</v>
      </c>
      <c r="C83" s="171">
        <v>0.0906724314057442</v>
      </c>
      <c r="D83" s="171">
        <v>0.03531709669640704</v>
      </c>
      <c r="E83" s="171">
        <v>0.042273844970582106</v>
      </c>
      <c r="F83" s="171">
        <v>0.04726308174584037</v>
      </c>
      <c r="G83" s="173">
        <v>0.06308249239817514</v>
      </c>
      <c r="H83" s="174"/>
      <c r="I83" s="170">
        <f t="shared" si="9"/>
        <v>0.6807841311471846</v>
      </c>
      <c r="J83" s="171">
        <v>0.4250370241638722</v>
      </c>
      <c r="K83" s="171">
        <v>0.057583795514829984</v>
      </c>
      <c r="L83" s="171">
        <v>0.1981633114684824</v>
      </c>
      <c r="M83" s="175">
        <v>0</v>
      </c>
      <c r="N83" s="176">
        <v>0.31083973745167004</v>
      </c>
      <c r="O83" s="177">
        <v>0.759540433647397</v>
      </c>
      <c r="P83" s="178">
        <v>0.240459566352603</v>
      </c>
      <c r="Q83" s="179">
        <f t="shared" si="10"/>
        <v>0.759540433647397</v>
      </c>
      <c r="S83" s="180">
        <f t="shared" si="11"/>
        <v>0</v>
      </c>
    </row>
    <row r="84" spans="1:19" ht="12.75">
      <c r="A84" s="169">
        <v>1925</v>
      </c>
      <c r="B84" s="170">
        <f t="shared" si="8"/>
        <v>0.28159016602311077</v>
      </c>
      <c r="C84" s="171">
        <v>0.08791615619866881</v>
      </c>
      <c r="D84" s="171">
        <v>0.03657331136738056</v>
      </c>
      <c r="E84" s="171">
        <v>0.041721301228647784</v>
      </c>
      <c r="F84" s="171">
        <v>0.054601082607672394</v>
      </c>
      <c r="G84" s="173">
        <v>0.06077831462074124</v>
      </c>
      <c r="H84" s="174"/>
      <c r="I84" s="170">
        <f t="shared" si="9"/>
        <v>0.6782232156722363</v>
      </c>
      <c r="J84" s="171">
        <v>0.42049542156675107</v>
      </c>
      <c r="K84" s="171">
        <v>0.05817839491645093</v>
      </c>
      <c r="L84" s="171">
        <v>0.19954939918903436</v>
      </c>
      <c r="M84" s="175">
        <v>0</v>
      </c>
      <c r="N84" s="176">
        <v>0.3132137736733502</v>
      </c>
      <c r="O84" s="177">
        <v>0.7543901684270503</v>
      </c>
      <c r="P84" s="178">
        <v>0.24560983157294977</v>
      </c>
      <c r="Q84" s="179">
        <f t="shared" si="10"/>
        <v>0.7543901684270503</v>
      </c>
      <c r="S84" s="180">
        <f t="shared" si="11"/>
        <v>0</v>
      </c>
    </row>
    <row r="85" spans="1:19" ht="12.75">
      <c r="A85" s="169">
        <v>1926</v>
      </c>
      <c r="B85" s="170">
        <f t="shared" si="8"/>
        <v>0.278334339146154</v>
      </c>
      <c r="C85" s="171">
        <v>0.07812519018039038</v>
      </c>
      <c r="D85" s="171">
        <v>0.03955072463768116</v>
      </c>
      <c r="E85" s="171">
        <v>0.038925874710218536</v>
      </c>
      <c r="F85" s="171">
        <v>0.0572463768115942</v>
      </c>
      <c r="G85" s="173">
        <v>0.06448617280626977</v>
      </c>
      <c r="H85" s="174"/>
      <c r="I85" s="170">
        <f t="shared" si="9"/>
        <v>0.6776977273799225</v>
      </c>
      <c r="J85" s="171">
        <v>0.4116990949429178</v>
      </c>
      <c r="K85" s="171">
        <v>0.06086956521739131</v>
      </c>
      <c r="L85" s="171">
        <v>0.20512906721961346</v>
      </c>
      <c r="M85" s="175">
        <v>0</v>
      </c>
      <c r="N85" s="176">
        <v>0.31219294610270326</v>
      </c>
      <c r="O85" s="177">
        <v>0.7601377922928418</v>
      </c>
      <c r="P85" s="178">
        <v>0.23986220770715816</v>
      </c>
      <c r="Q85" s="179">
        <f t="shared" si="10"/>
        <v>0.7601377922928418</v>
      </c>
      <c r="S85" s="180">
        <f t="shared" si="11"/>
        <v>0</v>
      </c>
    </row>
    <row r="86" spans="1:19" ht="12.75">
      <c r="A86" s="169">
        <v>1927</v>
      </c>
      <c r="B86" s="170">
        <f t="shared" si="8"/>
        <v>0.2827570543498624</v>
      </c>
      <c r="C86" s="171">
        <v>0.09014338017323947</v>
      </c>
      <c r="D86" s="171">
        <v>0.038624267027514654</v>
      </c>
      <c r="E86" s="171">
        <v>0.040785638354360075</v>
      </c>
      <c r="F86" s="171">
        <v>0.05390166892196662</v>
      </c>
      <c r="G86" s="173">
        <v>0.059302099872781566</v>
      </c>
      <c r="H86" s="174"/>
      <c r="I86" s="170">
        <f t="shared" si="9"/>
        <v>0.6685161776834965</v>
      </c>
      <c r="J86" s="171">
        <v>0.4208581520606957</v>
      </c>
      <c r="K86" s="171">
        <v>0.057239512855209736</v>
      </c>
      <c r="L86" s="171">
        <v>0.19041851276759109</v>
      </c>
      <c r="M86" s="175">
        <v>0</v>
      </c>
      <c r="N86" s="176">
        <v>0.31700247256315806</v>
      </c>
      <c r="O86" s="177">
        <v>0.7494818538176039</v>
      </c>
      <c r="P86" s="178">
        <v>0.2505181461823961</v>
      </c>
      <c r="Q86" s="179">
        <f t="shared" si="10"/>
        <v>0.7494818538176039</v>
      </c>
      <c r="S86" s="180">
        <f t="shared" si="11"/>
        <v>0</v>
      </c>
    </row>
    <row r="87" spans="1:19" ht="12.75">
      <c r="A87" s="169">
        <v>1928</v>
      </c>
      <c r="B87" s="170">
        <f t="shared" si="8"/>
        <v>0.2848543081279947</v>
      </c>
      <c r="C87" s="171">
        <v>0.0893199920005073</v>
      </c>
      <c r="D87" s="171">
        <v>0.04179154551554462</v>
      </c>
      <c r="E87" s="171">
        <v>0.04168377050599686</v>
      </c>
      <c r="F87" s="171">
        <v>0.05367926638335943</v>
      </c>
      <c r="G87" s="173">
        <v>0.058379733722586515</v>
      </c>
      <c r="H87" s="174"/>
      <c r="I87" s="170">
        <f t="shared" si="9"/>
        <v>0.6632592658987744</v>
      </c>
      <c r="J87" s="171">
        <v>0.4133317636579374</v>
      </c>
      <c r="K87" s="171">
        <v>0.057034220532319393</v>
      </c>
      <c r="L87" s="171">
        <v>0.19289328170851758</v>
      </c>
      <c r="M87" s="175">
        <v>0</v>
      </c>
      <c r="N87" s="176">
        <v>0.3201567651182163</v>
      </c>
      <c r="O87" s="177">
        <v>0.7454580638093062</v>
      </c>
      <c r="P87" s="178">
        <v>0.2545419361906938</v>
      </c>
      <c r="Q87" s="179">
        <f t="shared" si="10"/>
        <v>0.7454580638093062</v>
      </c>
      <c r="S87" s="180">
        <f t="shared" si="11"/>
        <v>0</v>
      </c>
    </row>
    <row r="88" spans="1:19" ht="12.75">
      <c r="A88" s="181">
        <v>1929</v>
      </c>
      <c r="B88" s="182">
        <f t="shared" si="8"/>
        <v>0.2855287704779463</v>
      </c>
      <c r="C88" s="183">
        <v>0.08980194387928425</v>
      </c>
      <c r="D88" s="183">
        <v>0.04418969710369224</v>
      </c>
      <c r="E88" s="183">
        <v>0.04088226536399555</v>
      </c>
      <c r="F88" s="183">
        <v>0.05372540349325669</v>
      </c>
      <c r="G88" s="184">
        <v>0.056929460637717526</v>
      </c>
      <c r="H88" s="185"/>
      <c r="I88" s="182">
        <f t="shared" si="9"/>
        <v>0.6661608051277129</v>
      </c>
      <c r="J88" s="183">
        <v>0.4181110229228275</v>
      </c>
      <c r="K88" s="183">
        <v>0.057705063011275703</v>
      </c>
      <c r="L88" s="183">
        <v>0.1903447191936097</v>
      </c>
      <c r="M88" s="186">
        <v>0</v>
      </c>
      <c r="N88" s="187">
        <v>0.3191120901585745</v>
      </c>
      <c r="O88" s="188">
        <v>0.7445132991333446</v>
      </c>
      <c r="P88" s="189">
        <v>0.2554867008666555</v>
      </c>
      <c r="Q88" s="190">
        <f t="shared" si="10"/>
        <v>0.7445132991333446</v>
      </c>
      <c r="S88" s="180">
        <f t="shared" si="11"/>
        <v>0</v>
      </c>
    </row>
    <row r="89" spans="1:19" ht="12.75">
      <c r="A89" s="169">
        <v>1930</v>
      </c>
      <c r="B89" s="170">
        <f t="shared" si="8"/>
        <v>0.26809605977323914</v>
      </c>
      <c r="C89" s="171">
        <v>0.07733845402439048</v>
      </c>
      <c r="D89" s="171">
        <v>0.04960547690879555</v>
      </c>
      <c r="E89" s="171">
        <v>0.03424520855584706</v>
      </c>
      <c r="F89" s="171">
        <v>0.04989556741703412</v>
      </c>
      <c r="G89" s="173">
        <v>0.05701135286717199</v>
      </c>
      <c r="H89" s="174"/>
      <c r="I89" s="170">
        <f t="shared" si="9"/>
        <v>0.6828582032819115</v>
      </c>
      <c r="J89" s="171">
        <v>0.4305342381476054</v>
      </c>
      <c r="K89" s="171">
        <v>0.06168484567184962</v>
      </c>
      <c r="L89" s="171">
        <v>0.19063911946245646</v>
      </c>
      <c r="M89" s="175">
        <v>0</v>
      </c>
      <c r="N89" s="176">
        <v>0.2999028872177797</v>
      </c>
      <c r="O89" s="177">
        <v>0.763872273608971</v>
      </c>
      <c r="P89" s="178">
        <v>0.2361277263910289</v>
      </c>
      <c r="Q89" s="179">
        <f t="shared" si="10"/>
        <v>0.763872273608971</v>
      </c>
      <c r="S89" s="180">
        <f t="shared" si="11"/>
        <v>0</v>
      </c>
    </row>
    <row r="90" spans="1:19" ht="12.75">
      <c r="A90" s="169">
        <v>1931</v>
      </c>
      <c r="B90" s="170">
        <f t="shared" si="8"/>
        <v>0.2537081478801329</v>
      </c>
      <c r="C90" s="171">
        <v>0.06895853630302619</v>
      </c>
      <c r="D90" s="171">
        <v>0.05559694129255057</v>
      </c>
      <c r="E90" s="171">
        <v>0.029113798765237217</v>
      </c>
      <c r="F90" s="171">
        <v>0.04020720276270351</v>
      </c>
      <c r="G90" s="173">
        <v>0.059831668756615455</v>
      </c>
      <c r="H90" s="174"/>
      <c r="I90" s="170">
        <f t="shared" si="9"/>
        <v>0.6929020112563542</v>
      </c>
      <c r="J90" s="171">
        <v>0.4411055442897472</v>
      </c>
      <c r="K90" s="171">
        <v>0.06556487419832266</v>
      </c>
      <c r="L90" s="171">
        <v>0.18623159276828444</v>
      </c>
      <c r="M90" s="175">
        <v>0</v>
      </c>
      <c r="N90" s="176">
        <v>0.2861009267054406</v>
      </c>
      <c r="O90" s="177">
        <v>0.7813698897449959</v>
      </c>
      <c r="P90" s="178">
        <v>0.21863011025500415</v>
      </c>
      <c r="Q90" s="179">
        <f t="shared" si="10"/>
        <v>0.7813698897449959</v>
      </c>
      <c r="S90" s="180">
        <f t="shared" si="11"/>
        <v>0</v>
      </c>
    </row>
    <row r="91" spans="1:19" ht="12.75">
      <c r="A91" s="169">
        <v>1932</v>
      </c>
      <c r="B91" s="170">
        <f t="shared" si="8"/>
        <v>0.24049989509069009</v>
      </c>
      <c r="C91" s="171">
        <v>0.06339969445876295</v>
      </c>
      <c r="D91" s="171">
        <v>0.05930604093859211</v>
      </c>
      <c r="E91" s="171">
        <v>0.027072038540698593</v>
      </c>
      <c r="F91" s="171">
        <v>0.031702446330504244</v>
      </c>
      <c r="G91" s="173">
        <v>0.059019674822132155</v>
      </c>
      <c r="H91" s="174"/>
      <c r="I91" s="170">
        <f t="shared" si="9"/>
        <v>0.6962032545192605</v>
      </c>
      <c r="J91" s="171">
        <v>0.4426401597513512</v>
      </c>
      <c r="K91" s="171">
        <v>0.06455317024463304</v>
      </c>
      <c r="L91" s="171">
        <v>0.18900992452327628</v>
      </c>
      <c r="M91" s="175">
        <v>0</v>
      </c>
      <c r="N91" s="176">
        <v>0.27401666090253257</v>
      </c>
      <c r="O91" s="177">
        <v>0.7932281676917399</v>
      </c>
      <c r="P91" s="178">
        <v>0.20677183230826024</v>
      </c>
      <c r="Q91" s="179">
        <f t="shared" si="10"/>
        <v>0.7932281676917399</v>
      </c>
      <c r="S91" s="180">
        <f t="shared" si="11"/>
        <v>0</v>
      </c>
    </row>
    <row r="92" spans="1:19" ht="12.75">
      <c r="A92" s="169">
        <v>1933</v>
      </c>
      <c r="B92" s="170">
        <f t="shared" si="8"/>
        <v>0.24807331169682018</v>
      </c>
      <c r="C92" s="171">
        <v>0.07691198693305794</v>
      </c>
      <c r="D92" s="171">
        <v>0.05742645300167424</v>
      </c>
      <c r="E92" s="171">
        <v>0.033576511259060506</v>
      </c>
      <c r="F92" s="171">
        <v>0.03683329347046161</v>
      </c>
      <c r="G92" s="173">
        <v>0.04332506703256589</v>
      </c>
      <c r="H92" s="174"/>
      <c r="I92" s="170">
        <f t="shared" si="9"/>
        <v>0.6790116213964967</v>
      </c>
      <c r="J92" s="171">
        <v>0.429710512474933</v>
      </c>
      <c r="K92" s="171">
        <v>0.06170772542453958</v>
      </c>
      <c r="L92" s="171">
        <v>0.18759338349702415</v>
      </c>
      <c r="M92" s="175">
        <v>0</v>
      </c>
      <c r="N92" s="176">
        <v>0.280702169473452</v>
      </c>
      <c r="O92" s="177">
        <v>0.7683214043460765</v>
      </c>
      <c r="P92" s="178">
        <v>0.23167859565392343</v>
      </c>
      <c r="Q92" s="179">
        <f t="shared" si="10"/>
        <v>0.7683214043460765</v>
      </c>
      <c r="S92" s="180">
        <f t="shared" si="11"/>
        <v>0</v>
      </c>
    </row>
    <row r="93" spans="1:19" ht="12.75">
      <c r="A93" s="169">
        <v>1934</v>
      </c>
      <c r="B93" s="170">
        <f t="shared" si="8"/>
        <v>0.26490761404352214</v>
      </c>
      <c r="C93" s="171">
        <v>0.09399089722699665</v>
      </c>
      <c r="D93" s="171">
        <v>0.05504975124378109</v>
      </c>
      <c r="E93" s="171">
        <v>0.038010189783802766</v>
      </c>
      <c r="F93" s="171">
        <v>0.037765716870194484</v>
      </c>
      <c r="G93" s="173">
        <v>0.04009105891874712</v>
      </c>
      <c r="H93" s="174"/>
      <c r="I93" s="170">
        <f t="shared" si="9"/>
        <v>0.6605294421615209</v>
      </c>
      <c r="J93" s="171">
        <v>0.4272376863962953</v>
      </c>
      <c r="K93" s="171">
        <v>0.06051560379918588</v>
      </c>
      <c r="L93" s="171">
        <v>0.1727761519660397</v>
      </c>
      <c r="M93" s="175">
        <v>0</v>
      </c>
      <c r="N93" s="176">
        <v>0.29921365754800894</v>
      </c>
      <c r="O93" s="177">
        <v>0.7460692703035109</v>
      </c>
      <c r="P93" s="178">
        <v>0.25393072969648917</v>
      </c>
      <c r="Q93" s="179">
        <f t="shared" si="10"/>
        <v>0.7460692703035109</v>
      </c>
      <c r="S93" s="180">
        <f t="shared" si="11"/>
        <v>0</v>
      </c>
    </row>
    <row r="94" spans="1:19" ht="12.75">
      <c r="A94" s="169">
        <v>1935</v>
      </c>
      <c r="B94" s="170">
        <f t="shared" si="8"/>
        <v>0.27237873317067296</v>
      </c>
      <c r="C94" s="171">
        <v>0.09917328591224119</v>
      </c>
      <c r="D94" s="171">
        <v>0.0552896670990056</v>
      </c>
      <c r="E94" s="171">
        <v>0.0405022780666647</v>
      </c>
      <c r="F94" s="171">
        <v>0.039126675313445734</v>
      </c>
      <c r="G94" s="173">
        <v>0.03828682677931573</v>
      </c>
      <c r="H94" s="174"/>
      <c r="I94" s="170">
        <f t="shared" si="9"/>
        <v>0.6530676266825726</v>
      </c>
      <c r="J94" s="171">
        <v>0.41921478326836215</v>
      </c>
      <c r="K94" s="171">
        <v>0.06264591439688715</v>
      </c>
      <c r="L94" s="171">
        <v>0.17120692901732323</v>
      </c>
      <c r="M94" s="175">
        <v>0</v>
      </c>
      <c r="N94" s="176">
        <v>0.30702339660027606</v>
      </c>
      <c r="O94" s="177">
        <v>0.7361332458658821</v>
      </c>
      <c r="P94" s="178">
        <v>0.2638667541341176</v>
      </c>
      <c r="Q94" s="179">
        <f t="shared" si="10"/>
        <v>0.7361332458658821</v>
      </c>
      <c r="S94" s="180">
        <f t="shared" si="11"/>
        <v>0</v>
      </c>
    </row>
    <row r="95" spans="1:19" ht="12.75">
      <c r="A95" s="169">
        <v>1936</v>
      </c>
      <c r="B95" s="170">
        <f t="shared" si="8"/>
        <v>0.28572146525008757</v>
      </c>
      <c r="C95" s="171">
        <v>0.11326148132675294</v>
      </c>
      <c r="D95" s="171">
        <v>0.05261938343743703</v>
      </c>
      <c r="E95" s="171">
        <v>0.044964224280304416</v>
      </c>
      <c r="F95" s="171">
        <v>0.03929075156155551</v>
      </c>
      <c r="G95" s="173">
        <v>0.035585624644037715</v>
      </c>
      <c r="H95" s="174"/>
      <c r="I95" s="170">
        <f t="shared" si="9"/>
        <v>0.6376336536514557</v>
      </c>
      <c r="J95" s="171">
        <v>0.4100474236362086</v>
      </c>
      <c r="K95" s="171">
        <v>0.06479951642151924</v>
      </c>
      <c r="L95" s="171">
        <v>0.16278671359372782</v>
      </c>
      <c r="M95" s="175">
        <v>0</v>
      </c>
      <c r="N95" s="176">
        <v>0.32184195007630156</v>
      </c>
      <c r="O95" s="177">
        <v>0.7182423565756185</v>
      </c>
      <c r="P95" s="178">
        <v>0.28175764342438164</v>
      </c>
      <c r="Q95" s="179">
        <f t="shared" si="10"/>
        <v>0.7182423565756185</v>
      </c>
      <c r="S95" s="180">
        <f t="shared" si="11"/>
        <v>0</v>
      </c>
    </row>
    <row r="96" spans="1:19" ht="12.75">
      <c r="A96" s="169">
        <v>1937</v>
      </c>
      <c r="B96" s="170">
        <f t="shared" si="8"/>
        <v>0.28824394523811603</v>
      </c>
      <c r="C96" s="171">
        <v>0.1189142860196784</v>
      </c>
      <c r="D96" s="171">
        <v>0.0531853986551393</v>
      </c>
      <c r="E96" s="171">
        <v>0.04197361611865561</v>
      </c>
      <c r="F96" s="171">
        <v>0.0393852065321806</v>
      </c>
      <c r="G96" s="173">
        <v>0.03478543791246213</v>
      </c>
      <c r="H96" s="174"/>
      <c r="I96" s="170">
        <f t="shared" si="9"/>
        <v>0.6347259307146921</v>
      </c>
      <c r="J96" s="171">
        <v>0.41656538431344436</v>
      </c>
      <c r="K96" s="171">
        <v>0.07112391930835735</v>
      </c>
      <c r="L96" s="171">
        <v>0.14703662709289034</v>
      </c>
      <c r="M96" s="175">
        <v>0</v>
      </c>
      <c r="N96" s="176">
        <v>0.32453163204940383</v>
      </c>
      <c r="O96" s="177">
        <v>0.7146330238741017</v>
      </c>
      <c r="P96" s="178">
        <v>0.28536697612589845</v>
      </c>
      <c r="Q96" s="179">
        <f t="shared" si="10"/>
        <v>0.7146330238741017</v>
      </c>
      <c r="S96" s="180">
        <f t="shared" si="11"/>
        <v>0</v>
      </c>
    </row>
    <row r="97" spans="1:19" ht="12.75">
      <c r="A97" s="169">
        <v>1938</v>
      </c>
      <c r="B97" s="170">
        <f t="shared" si="8"/>
        <v>0.2755169518808175</v>
      </c>
      <c r="C97" s="171">
        <v>0.11059535974508826</v>
      </c>
      <c r="D97" s="171">
        <v>0.05464449541284403</v>
      </c>
      <c r="E97" s="171">
        <v>0.0385088759145232</v>
      </c>
      <c r="F97" s="171">
        <v>0.03669724770642202</v>
      </c>
      <c r="G97" s="173">
        <v>0.03507097310193997</v>
      </c>
      <c r="H97" s="174"/>
      <c r="I97" s="170">
        <f t="shared" si="9"/>
        <v>0.6473598316186759</v>
      </c>
      <c r="J97" s="171">
        <v>0.41645671947132346</v>
      </c>
      <c r="K97" s="171">
        <v>0.08589449541284404</v>
      </c>
      <c r="L97" s="171">
        <v>0.1450086167345085</v>
      </c>
      <c r="M97" s="175">
        <v>0</v>
      </c>
      <c r="N97" s="176">
        <v>0.31033470231225774</v>
      </c>
      <c r="O97" s="177">
        <v>0.729168275356063</v>
      </c>
      <c r="P97" s="178">
        <v>0.27083172464393696</v>
      </c>
      <c r="Q97" s="179">
        <f t="shared" si="10"/>
        <v>0.729168275356063</v>
      </c>
      <c r="S97" s="180">
        <f t="shared" si="11"/>
        <v>0</v>
      </c>
    </row>
    <row r="98" spans="1:19" ht="12.75">
      <c r="A98" s="181">
        <v>1939</v>
      </c>
      <c r="B98" s="182">
        <f t="shared" si="8"/>
        <v>0.2997446021737461</v>
      </c>
      <c r="C98" s="183">
        <v>0.1412220113136949</v>
      </c>
      <c r="D98" s="183">
        <v>0.04772378962034135</v>
      </c>
      <c r="E98" s="183">
        <v>0.049531381661198096</v>
      </c>
      <c r="F98" s="183">
        <v>0.02786485545106235</v>
      </c>
      <c r="G98" s="184">
        <v>0.03340256412744937</v>
      </c>
      <c r="H98" s="185"/>
      <c r="I98" s="182">
        <f t="shared" si="9"/>
        <v>0.6221985401494541</v>
      </c>
      <c r="J98" s="183">
        <v>0.36942950552686926</v>
      </c>
      <c r="K98" s="183">
        <v>0.12319749216300942</v>
      </c>
      <c r="L98" s="183">
        <v>0.12957154245957536</v>
      </c>
      <c r="M98" s="186">
        <v>0</v>
      </c>
      <c r="N98" s="187">
        <v>0.3373448658725304</v>
      </c>
      <c r="O98" s="188">
        <v>0.7002477494194758</v>
      </c>
      <c r="P98" s="189">
        <v>0.29975225058052446</v>
      </c>
      <c r="Q98" s="190">
        <f t="shared" si="10"/>
        <v>0.7002477494194758</v>
      </c>
      <c r="S98" s="180">
        <f t="shared" si="11"/>
        <v>0</v>
      </c>
    </row>
    <row r="99" spans="1:19" ht="12.75">
      <c r="A99" s="169">
        <v>1940</v>
      </c>
      <c r="B99" s="170">
        <f t="shared" si="8"/>
        <v>0.30867846980201036</v>
      </c>
      <c r="C99" s="171">
        <v>0.15418473470177485</v>
      </c>
      <c r="D99" s="171">
        <v>0.035723491505565315</v>
      </c>
      <c r="E99" s="171">
        <v>0.06663307756370318</v>
      </c>
      <c r="F99" s="171">
        <v>0.02343292325717633</v>
      </c>
      <c r="G99" s="173">
        <v>0.02870424277379068</v>
      </c>
      <c r="H99" s="174"/>
      <c r="I99" s="170">
        <f t="shared" si="9"/>
        <v>0.6024217893748265</v>
      </c>
      <c r="J99" s="171">
        <v>0.23951122277762588</v>
      </c>
      <c r="K99" s="171">
        <v>0.259402460456942</v>
      </c>
      <c r="L99" s="171">
        <v>0.10350810614025868</v>
      </c>
      <c r="M99" s="175">
        <v>0</v>
      </c>
      <c r="N99" s="176">
        <v>0.3498185214619297</v>
      </c>
      <c r="O99" s="177">
        <v>0.6827113656184756</v>
      </c>
      <c r="P99" s="178">
        <v>0.31728863438152427</v>
      </c>
      <c r="Q99" s="179">
        <f t="shared" si="10"/>
        <v>0.6827113656184756</v>
      </c>
      <c r="S99" s="180">
        <f t="shared" si="11"/>
        <v>0</v>
      </c>
    </row>
    <row r="100" spans="1:19" ht="12.75">
      <c r="A100" s="169">
        <v>1941</v>
      </c>
      <c r="B100" s="170">
        <f t="shared" si="8"/>
        <v>0.29400546387337945</v>
      </c>
      <c r="C100" s="171">
        <v>0.1539312660854086</v>
      </c>
      <c r="D100" s="171">
        <v>0.025656565656565655</v>
      </c>
      <c r="E100" s="171">
        <v>0.06729079096431631</v>
      </c>
      <c r="F100" s="171">
        <v>0.017676767676767676</v>
      </c>
      <c r="G100" s="173">
        <v>0.029450073490321176</v>
      </c>
      <c r="H100" s="174"/>
      <c r="I100" s="170">
        <f t="shared" si="9"/>
        <v>0.6028688520411842</v>
      </c>
      <c r="J100" s="171">
        <v>0.20352114293829204</v>
      </c>
      <c r="K100" s="171">
        <v>0.31037878787878787</v>
      </c>
      <c r="L100" s="171">
        <v>0.08896892122410427</v>
      </c>
      <c r="M100" s="175">
        <v>0</v>
      </c>
      <c r="N100" s="176">
        <v>0.33894079677979116</v>
      </c>
      <c r="O100" s="177">
        <v>0.6950103796457321</v>
      </c>
      <c r="P100" s="178">
        <v>0.304989620354268</v>
      </c>
      <c r="Q100" s="179">
        <f t="shared" si="10"/>
        <v>0.6950103796457321</v>
      </c>
      <c r="S100" s="180">
        <f t="shared" si="11"/>
        <v>0</v>
      </c>
    </row>
    <row r="101" spans="1:19" ht="12.75">
      <c r="A101" s="169">
        <v>1942</v>
      </c>
      <c r="B101" s="170">
        <f t="shared" si="8"/>
        <v>0.29231278972466757</v>
      </c>
      <c r="C101" s="171">
        <v>0.16256597689051122</v>
      </c>
      <c r="D101" s="171">
        <v>0.019850574712643676</v>
      </c>
      <c r="E101" s="171">
        <v>0.06642319445758611</v>
      </c>
      <c r="F101" s="171">
        <v>0.011494252873563218</v>
      </c>
      <c r="G101" s="173">
        <v>0.031978790790363344</v>
      </c>
      <c r="H101" s="174"/>
      <c r="I101" s="170">
        <f t="shared" si="9"/>
        <v>0.6073671504909831</v>
      </c>
      <c r="J101" s="171">
        <v>0.2068988529943734</v>
      </c>
      <c r="K101" s="171">
        <v>0.3159310344827586</v>
      </c>
      <c r="L101" s="171">
        <v>0.0845372630138511</v>
      </c>
      <c r="M101" s="175">
        <v>0</v>
      </c>
      <c r="N101" s="176">
        <v>0.3368818745005442</v>
      </c>
      <c r="O101" s="177">
        <v>0.699972739339191</v>
      </c>
      <c r="P101" s="178">
        <v>0.3000272606608089</v>
      </c>
      <c r="Q101" s="179">
        <f t="shared" si="10"/>
        <v>0.699972739339191</v>
      </c>
      <c r="S101" s="180">
        <f t="shared" si="11"/>
        <v>0</v>
      </c>
    </row>
    <row r="102" spans="1:19" ht="12.75">
      <c r="A102" s="169">
        <v>1943</v>
      </c>
      <c r="B102" s="170">
        <f t="shared" si="8"/>
        <v>0.27796684589250453</v>
      </c>
      <c r="C102" s="171">
        <v>0.15556230189856388</v>
      </c>
      <c r="D102" s="171">
        <v>0.019468756803831918</v>
      </c>
      <c r="E102" s="171">
        <v>0.05796491011845778</v>
      </c>
      <c r="F102" s="171">
        <v>0.009797517962116264</v>
      </c>
      <c r="G102" s="173">
        <v>0.035173359109534716</v>
      </c>
      <c r="H102" s="174"/>
      <c r="I102" s="170">
        <f t="shared" si="9"/>
        <v>0.62461343679639</v>
      </c>
      <c r="J102" s="171">
        <v>0.217934236359226</v>
      </c>
      <c r="K102" s="171">
        <v>0.32547354670150225</v>
      </c>
      <c r="L102" s="171">
        <v>0.08120565373566184</v>
      </c>
      <c r="M102" s="175">
        <v>0</v>
      </c>
      <c r="N102" s="176">
        <v>0.32045725983540996</v>
      </c>
      <c r="O102" s="177">
        <v>0.7200927498006575</v>
      </c>
      <c r="P102" s="178">
        <v>0.27990725019934243</v>
      </c>
      <c r="Q102" s="179">
        <f t="shared" si="10"/>
        <v>0.7200927498006575</v>
      </c>
      <c r="S102" s="180">
        <f t="shared" si="11"/>
        <v>0</v>
      </c>
    </row>
    <row r="103" spans="1:19" ht="12.75">
      <c r="A103" s="169">
        <v>1944</v>
      </c>
      <c r="B103" s="170">
        <f t="shared" si="8"/>
        <v>0.2623885667589583</v>
      </c>
      <c r="C103" s="171">
        <v>0.1452986863317393</v>
      </c>
      <c r="D103" s="171">
        <v>0.01722909556313993</v>
      </c>
      <c r="E103" s="171">
        <v>0.05241143126778155</v>
      </c>
      <c r="F103" s="171">
        <v>0.008532423208191127</v>
      </c>
      <c r="G103" s="173">
        <v>0.03891693038810639</v>
      </c>
      <c r="H103" s="174"/>
      <c r="I103" s="170">
        <f t="shared" si="9"/>
        <v>0.6472621520250526</v>
      </c>
      <c r="J103" s="171">
        <v>0.23789892694883216</v>
      </c>
      <c r="K103" s="171">
        <v>0.3235494880546075</v>
      </c>
      <c r="L103" s="171">
        <v>0.08581373702161292</v>
      </c>
      <c r="M103" s="175">
        <v>0</v>
      </c>
      <c r="N103" s="176">
        <v>0.30134189146643714</v>
      </c>
      <c r="O103" s="177">
        <v>0.74335251560349</v>
      </c>
      <c r="P103" s="178">
        <v>0.25664748439651</v>
      </c>
      <c r="Q103" s="179">
        <f t="shared" si="10"/>
        <v>0.74335251560349</v>
      </c>
      <c r="S103" s="180">
        <f t="shared" si="11"/>
        <v>0</v>
      </c>
    </row>
    <row r="104" spans="1:19" ht="12.75">
      <c r="A104" s="169">
        <v>1945</v>
      </c>
      <c r="B104" s="170">
        <f t="shared" si="8"/>
        <v>0.2533104923464285</v>
      </c>
      <c r="C104" s="171">
        <v>0.14625402837836812</v>
      </c>
      <c r="D104" s="171">
        <v>0.01097731609073564</v>
      </c>
      <c r="E104" s="171">
        <v>0.045364126588803094</v>
      </c>
      <c r="F104" s="171">
        <v>0.00847996608013568</v>
      </c>
      <c r="G104" s="173">
        <v>0.04223505520838599</v>
      </c>
      <c r="H104" s="174"/>
      <c r="I104" s="170">
        <f t="shared" si="9"/>
        <v>0.6662830534279952</v>
      </c>
      <c r="J104" s="171">
        <v>0.3051505115083216</v>
      </c>
      <c r="K104" s="171">
        <v>0.26648293406826373</v>
      </c>
      <c r="L104" s="171">
        <v>0.0946496078514099</v>
      </c>
      <c r="M104" s="175">
        <v>0</v>
      </c>
      <c r="N104" s="176">
        <v>0.28871948590023033</v>
      </c>
      <c r="O104" s="177">
        <v>0.7594193942297579</v>
      </c>
      <c r="P104" s="178">
        <v>0.24058060577024198</v>
      </c>
      <c r="Q104" s="179">
        <f t="shared" si="10"/>
        <v>0.7594193942297579</v>
      </c>
      <c r="S104" s="180">
        <f t="shared" si="11"/>
        <v>0</v>
      </c>
    </row>
    <row r="105" spans="1:19" ht="12.75">
      <c r="A105" s="169">
        <v>1946</v>
      </c>
      <c r="B105" s="170">
        <f t="shared" si="8"/>
        <v>0.2657515727063642</v>
      </c>
      <c r="C105" s="171">
        <v>0.1583844375868476</v>
      </c>
      <c r="D105" s="171">
        <v>0.012724424759641355</v>
      </c>
      <c r="E105" s="171">
        <v>0.0409429413623699</v>
      </c>
      <c r="F105" s="171">
        <v>0.008210003240790752</v>
      </c>
      <c r="G105" s="173">
        <v>0.045489765756714616</v>
      </c>
      <c r="H105" s="174"/>
      <c r="I105" s="170">
        <f t="shared" si="9"/>
        <v>0.6761409153145829</v>
      </c>
      <c r="J105" s="171">
        <v>0.41928326943621474</v>
      </c>
      <c r="K105" s="171">
        <v>0.15063195419682401</v>
      </c>
      <c r="L105" s="171">
        <v>0.10838621885017334</v>
      </c>
      <c r="M105" s="175">
        <v>-0.0021605271686291456</v>
      </c>
      <c r="N105" s="176">
        <v>0.29646448644767576</v>
      </c>
      <c r="O105" s="177">
        <v>0.7542825323050245</v>
      </c>
      <c r="P105" s="178">
        <v>0.2457174676949754</v>
      </c>
      <c r="Q105" s="179">
        <f t="shared" si="10"/>
        <v>0.7542825323050245</v>
      </c>
      <c r="S105" s="180">
        <f t="shared" si="11"/>
        <v>0</v>
      </c>
    </row>
    <row r="106" spans="1:19" ht="12.75">
      <c r="A106" s="169">
        <v>1947</v>
      </c>
      <c r="B106" s="170">
        <f t="shared" si="8"/>
        <v>0.2742211213078074</v>
      </c>
      <c r="C106" s="171">
        <v>0.168637224991225</v>
      </c>
      <c r="D106" s="171">
        <v>0.010710168994822702</v>
      </c>
      <c r="E106" s="171">
        <v>0.03928426264996115</v>
      </c>
      <c r="F106" s="171">
        <v>0.01367588160593924</v>
      </c>
      <c r="G106" s="173">
        <v>0.041913583065859274</v>
      </c>
      <c r="H106" s="174"/>
      <c r="I106" s="170">
        <f t="shared" si="9"/>
        <v>0.6612159549689535</v>
      </c>
      <c r="J106" s="171">
        <v>0.4526535660151015</v>
      </c>
      <c r="K106" s="171">
        <v>0.10497215981244504</v>
      </c>
      <c r="L106" s="171">
        <v>0.10544624164507015</v>
      </c>
      <c r="M106" s="175">
        <v>-0.0018560125036631825</v>
      </c>
      <c r="N106" s="176">
        <v>0.30689861362501636</v>
      </c>
      <c r="O106" s="177">
        <v>0.7400095912339758</v>
      </c>
      <c r="P106" s="178">
        <v>0.2599904087660242</v>
      </c>
      <c r="Q106" s="179">
        <f t="shared" si="10"/>
        <v>0.7400095912339758</v>
      </c>
      <c r="S106" s="180">
        <f t="shared" si="11"/>
        <v>0</v>
      </c>
    </row>
    <row r="107" spans="1:19" ht="12.75">
      <c r="A107" s="169">
        <v>1948</v>
      </c>
      <c r="B107" s="170">
        <f t="shared" si="8"/>
        <v>0.2754933006081951</v>
      </c>
      <c r="C107" s="171">
        <v>0.17465662383695169</v>
      </c>
      <c r="D107" s="171">
        <v>0.007000443066016836</v>
      </c>
      <c r="E107" s="171">
        <v>0.037117446197219135</v>
      </c>
      <c r="F107" s="171">
        <v>0.019760744350908285</v>
      </c>
      <c r="G107" s="173">
        <v>0.036958043157099156</v>
      </c>
      <c r="H107" s="174"/>
      <c r="I107" s="170">
        <f t="shared" si="9"/>
        <v>0.6475967762219214</v>
      </c>
      <c r="J107" s="171">
        <v>0.44816321271595805</v>
      </c>
      <c r="K107" s="171">
        <v>0.1059636685866194</v>
      </c>
      <c r="L107" s="171">
        <v>0.0952421589866899</v>
      </c>
      <c r="M107" s="175">
        <v>-0.0017722640673460345</v>
      </c>
      <c r="N107" s="176">
        <v>0.3108941897363482</v>
      </c>
      <c r="O107" s="177">
        <v>0.7308129619664382</v>
      </c>
      <c r="P107" s="178">
        <v>0.26918703803356175</v>
      </c>
      <c r="Q107" s="179">
        <f t="shared" si="10"/>
        <v>0.7308129619664382</v>
      </c>
      <c r="S107" s="180">
        <f t="shared" si="11"/>
        <v>0</v>
      </c>
    </row>
    <row r="108" spans="1:19" ht="12.75">
      <c r="A108" s="181">
        <v>1949</v>
      </c>
      <c r="B108" s="182">
        <f t="shared" si="8"/>
        <v>0.2785575189729792</v>
      </c>
      <c r="C108" s="183">
        <v>0.182037823877364</v>
      </c>
      <c r="D108" s="183">
        <v>0.006665000416562526</v>
      </c>
      <c r="E108" s="183">
        <v>0.037763305761576146</v>
      </c>
      <c r="F108" s="183">
        <v>0.017162376072648505</v>
      </c>
      <c r="G108" s="184">
        <v>0.03492901284482802</v>
      </c>
      <c r="H108" s="185"/>
      <c r="I108" s="182">
        <f t="shared" si="9"/>
        <v>0.6475653620714655</v>
      </c>
      <c r="J108" s="183">
        <v>0.44557579748986764</v>
      </c>
      <c r="K108" s="183">
        <v>0.11122219445138715</v>
      </c>
      <c r="L108" s="183">
        <v>0.09243362023435138</v>
      </c>
      <c r="M108" s="186">
        <v>-0.0016662501041406314</v>
      </c>
      <c r="N108" s="187">
        <v>0.3125666916175254</v>
      </c>
      <c r="O108" s="188">
        <v>0.7266268150830888</v>
      </c>
      <c r="P108" s="189">
        <v>0.27337318491691115</v>
      </c>
      <c r="Q108" s="190">
        <f t="shared" si="10"/>
        <v>0.7266268150830888</v>
      </c>
      <c r="S108" s="180">
        <f t="shared" si="11"/>
        <v>0</v>
      </c>
    </row>
    <row r="109" spans="1:19" ht="12.75">
      <c r="A109" s="169">
        <v>1950</v>
      </c>
      <c r="B109" s="170">
        <f aca="true" t="shared" si="12" ref="B109:B140">C109+D109+E109+F109+G109</f>
        <v>0.2746985366200826</v>
      </c>
      <c r="C109" s="171">
        <v>0.16781390932826964</v>
      </c>
      <c r="D109" s="171">
        <v>0.00878234037502967</v>
      </c>
      <c r="E109" s="171">
        <v>0.03401447282128988</v>
      </c>
      <c r="F109" s="171">
        <v>0.029907429385236172</v>
      </c>
      <c r="G109" s="173">
        <v>0.03418038471025725</v>
      </c>
      <c r="H109" s="174"/>
      <c r="I109" s="170">
        <f aca="true" t="shared" si="13" ref="I109:I140">J109+K109+L109+M109</f>
        <v>0.6472103076202007</v>
      </c>
      <c r="J109" s="171">
        <v>0.44813972958718745</v>
      </c>
      <c r="K109" s="171">
        <v>0.10989793496320911</v>
      </c>
      <c r="L109" s="171">
        <v>0.09083416692453952</v>
      </c>
      <c r="M109" s="175">
        <v>-0.001661523854735343</v>
      </c>
      <c r="N109" s="176">
        <v>0.3094398221337989</v>
      </c>
      <c r="O109" s="177">
        <v>0.7290633759368732</v>
      </c>
      <c r="P109" s="178">
        <v>0.2709366240631268</v>
      </c>
      <c r="Q109" s="179">
        <f aca="true" t="shared" si="14" ref="Q109:Q140">O109</f>
        <v>0.7290633759368732</v>
      </c>
      <c r="S109" s="180">
        <f aca="true" t="shared" si="15" ref="S109:S140">1-P109-Q109</f>
        <v>0</v>
      </c>
    </row>
    <row r="110" spans="1:19" ht="12.75">
      <c r="A110" s="169">
        <v>1951</v>
      </c>
      <c r="B110" s="170">
        <f t="shared" si="12"/>
        <v>0.2650979883059031</v>
      </c>
      <c r="C110" s="171">
        <v>0.1692473892689953</v>
      </c>
      <c r="D110" s="171">
        <v>0.006985956067698955</v>
      </c>
      <c r="E110" s="171">
        <v>0.031757267145464285</v>
      </c>
      <c r="F110" s="171">
        <v>0.023190493338134676</v>
      </c>
      <c r="G110" s="173">
        <v>0.03391688248560991</v>
      </c>
      <c r="H110" s="174"/>
      <c r="I110" s="170">
        <f t="shared" si="13"/>
        <v>0.6524343064951549</v>
      </c>
      <c r="J110" s="171">
        <v>0.4523523003853303</v>
      </c>
      <c r="K110" s="171">
        <v>0.116715880446525</v>
      </c>
      <c r="L110" s="171">
        <v>0.08487854914187369</v>
      </c>
      <c r="M110" s="175">
        <v>-0.0015124234785740005</v>
      </c>
      <c r="N110" s="176">
        <v>0.3000151249186946</v>
      </c>
      <c r="O110" s="177">
        <v>0.738369088408609</v>
      </c>
      <c r="P110" s="178">
        <v>0.2616309115913905</v>
      </c>
      <c r="Q110" s="179">
        <f t="shared" si="14"/>
        <v>0.738369088408609</v>
      </c>
      <c r="S110" s="180">
        <f t="shared" si="15"/>
        <v>0</v>
      </c>
    </row>
    <row r="111" spans="1:19" ht="12.75">
      <c r="A111" s="169">
        <v>1952</v>
      </c>
      <c r="B111" s="170">
        <f t="shared" si="12"/>
        <v>0.2759675784918415</v>
      </c>
      <c r="C111" s="171">
        <v>0.1843024036524775</v>
      </c>
      <c r="D111" s="171">
        <v>0.006781254196320666</v>
      </c>
      <c r="E111" s="171">
        <v>0.033288019619463254</v>
      </c>
      <c r="F111" s="171">
        <v>0.0155096011816839</v>
      </c>
      <c r="G111" s="173">
        <v>0.036086299841896166</v>
      </c>
      <c r="H111" s="174"/>
      <c r="I111" s="170">
        <f t="shared" si="13"/>
        <v>0.6477244686308389</v>
      </c>
      <c r="J111" s="171">
        <v>0.44120589347389527</v>
      </c>
      <c r="K111" s="171">
        <v>0.12830670068483954</v>
      </c>
      <c r="L111" s="171">
        <v>0.07968897934655021</v>
      </c>
      <c r="M111" s="175">
        <v>-0.0014771048744460858</v>
      </c>
      <c r="N111" s="176">
        <v>0.3109123384309748</v>
      </c>
      <c r="O111" s="177">
        <v>0.729743436897709</v>
      </c>
      <c r="P111" s="178">
        <v>0.2702565631022909</v>
      </c>
      <c r="Q111" s="179">
        <f t="shared" si="14"/>
        <v>0.729743436897709</v>
      </c>
      <c r="S111" s="180">
        <f t="shared" si="15"/>
        <v>0</v>
      </c>
    </row>
    <row r="112" spans="1:19" ht="12.75">
      <c r="A112" s="169">
        <v>1953</v>
      </c>
      <c r="B112" s="170">
        <f t="shared" si="12"/>
        <v>0.28078678289774606</v>
      </c>
      <c r="C112" s="171">
        <v>0.1910020191822312</v>
      </c>
      <c r="D112" s="171">
        <v>0.008202927814235235</v>
      </c>
      <c r="E112" s="171">
        <v>0.033203296276391146</v>
      </c>
      <c r="F112" s="171">
        <v>0.01306158505805149</v>
      </c>
      <c r="G112" s="173">
        <v>0.035316954566836985</v>
      </c>
      <c r="H112" s="174"/>
      <c r="I112" s="170">
        <f t="shared" si="13"/>
        <v>0.6420869611693433</v>
      </c>
      <c r="J112" s="171">
        <v>0.4417462282936676</v>
      </c>
      <c r="K112" s="171">
        <v>0.12512619888944979</v>
      </c>
      <c r="L112" s="171">
        <v>0.07679202010434805</v>
      </c>
      <c r="M112" s="175">
        <v>-0.0015774861181221606</v>
      </c>
      <c r="N112" s="176">
        <v>0.3163592304396047</v>
      </c>
      <c r="O112" s="177">
        <v>0.7234319750186089</v>
      </c>
      <c r="P112" s="178">
        <v>0.2765680249813911</v>
      </c>
      <c r="Q112" s="179">
        <f t="shared" si="14"/>
        <v>0.7234319750186089</v>
      </c>
      <c r="S112" s="180">
        <f t="shared" si="15"/>
        <v>0</v>
      </c>
    </row>
    <row r="113" spans="1:19" ht="12.75">
      <c r="A113" s="169">
        <v>1954</v>
      </c>
      <c r="B113" s="170">
        <f t="shared" si="12"/>
        <v>0.2803743623024518</v>
      </c>
      <c r="C113" s="171">
        <v>0.19246067082220242</v>
      </c>
      <c r="D113" s="171">
        <v>0.009142178688037994</v>
      </c>
      <c r="E113" s="171">
        <v>0.031740313191407465</v>
      </c>
      <c r="F113" s="171">
        <v>0.013475808845354705</v>
      </c>
      <c r="G113" s="173">
        <v>0.033555390755449215</v>
      </c>
      <c r="H113" s="174"/>
      <c r="I113" s="170">
        <f t="shared" si="13"/>
        <v>0.6435342489932169</v>
      </c>
      <c r="J113" s="171">
        <v>0.45018149243438044</v>
      </c>
      <c r="K113" s="171">
        <v>0.12071237756010683</v>
      </c>
      <c r="L113" s="171">
        <v>0.07424322850897018</v>
      </c>
      <c r="M113" s="175">
        <v>-0.0016028495102404273</v>
      </c>
      <c r="N113" s="176">
        <v>0.31490239585176694</v>
      </c>
      <c r="O113" s="177">
        <v>0.7227853329971156</v>
      </c>
      <c r="P113" s="178">
        <v>0.2772146670028843</v>
      </c>
      <c r="Q113" s="179">
        <f t="shared" si="14"/>
        <v>0.7227853329971156</v>
      </c>
      <c r="S113" s="180">
        <f t="shared" si="15"/>
        <v>0</v>
      </c>
    </row>
    <row r="114" spans="1:19" ht="12.75">
      <c r="A114" s="169">
        <v>1955</v>
      </c>
      <c r="B114" s="170">
        <f t="shared" si="12"/>
        <v>0.2607471837737851</v>
      </c>
      <c r="C114" s="171">
        <v>0.17954862078573416</v>
      </c>
      <c r="D114" s="171">
        <v>0.009027584285316245</v>
      </c>
      <c r="E114" s="171">
        <v>0.028470007296295813</v>
      </c>
      <c r="F114" s="171">
        <v>0.008303148509334076</v>
      </c>
      <c r="G114" s="173">
        <v>0.035397822897104775</v>
      </c>
      <c r="H114" s="174"/>
      <c r="I114" s="170">
        <f t="shared" si="13"/>
        <v>0.6615829322411798</v>
      </c>
      <c r="J114" s="171">
        <v>0.47230877061326204</v>
      </c>
      <c r="K114" s="171">
        <v>0.11588743382557815</v>
      </c>
      <c r="L114" s="171">
        <v>0.0748913251832256</v>
      </c>
      <c r="M114" s="175">
        <v>-0.0015045973808860407</v>
      </c>
      <c r="N114" s="176">
        <v>0.29398769871956354</v>
      </c>
      <c r="O114" s="177">
        <v>0.745922701625281</v>
      </c>
      <c r="P114" s="178">
        <v>0.25407729837471904</v>
      </c>
      <c r="Q114" s="179">
        <f t="shared" si="14"/>
        <v>0.745922701625281</v>
      </c>
      <c r="S114" s="180">
        <f t="shared" si="15"/>
        <v>0</v>
      </c>
    </row>
    <row r="115" spans="1:19" ht="12.75">
      <c r="A115" s="169">
        <v>1956</v>
      </c>
      <c r="B115" s="170">
        <f t="shared" si="12"/>
        <v>0.2522750153736584</v>
      </c>
      <c r="C115" s="171">
        <v>0.16937873667793082</v>
      </c>
      <c r="D115" s="171">
        <v>0.008942032752794383</v>
      </c>
      <c r="E115" s="171">
        <v>0.02600173419520807</v>
      </c>
      <c r="F115" s="171">
        <v>0.010553678190798022</v>
      </c>
      <c r="G115" s="173">
        <v>0.03739883355692708</v>
      </c>
      <c r="H115" s="174"/>
      <c r="I115" s="170">
        <f t="shared" si="13"/>
        <v>0.6730884659607574</v>
      </c>
      <c r="J115" s="171">
        <v>0.48367352488219073</v>
      </c>
      <c r="K115" s="171">
        <v>0.11672472056147644</v>
      </c>
      <c r="L115" s="171">
        <v>0.07424987739257777</v>
      </c>
      <c r="M115" s="175">
        <v>-0.0015596568754873924</v>
      </c>
      <c r="N115" s="176">
        <v>0.28410479629463226</v>
      </c>
      <c r="O115" s="177">
        <v>0.7580126840020591</v>
      </c>
      <c r="P115" s="178">
        <v>0.24198731599794066</v>
      </c>
      <c r="Q115" s="179">
        <f t="shared" si="14"/>
        <v>0.7580126840020591</v>
      </c>
      <c r="S115" s="180">
        <f t="shared" si="15"/>
        <v>0</v>
      </c>
    </row>
    <row r="116" spans="1:19" ht="12.75">
      <c r="A116" s="169">
        <v>1957</v>
      </c>
      <c r="B116" s="170">
        <f t="shared" si="12"/>
        <v>0.24768666230464853</v>
      </c>
      <c r="C116" s="171">
        <v>0.16746719485021044</v>
      </c>
      <c r="D116" s="171">
        <v>0.009259717751918792</v>
      </c>
      <c r="E116" s="171">
        <v>0.0253350242125787</v>
      </c>
      <c r="F116" s="171">
        <v>0.011042337212181234</v>
      </c>
      <c r="G116" s="173">
        <v>0.03458238827775935</v>
      </c>
      <c r="H116" s="174"/>
      <c r="I116" s="170">
        <f t="shared" si="13"/>
        <v>0.6772151119597412</v>
      </c>
      <c r="J116" s="171">
        <v>0.48875165207045757</v>
      </c>
      <c r="K116" s="171">
        <v>0.11610794751176032</v>
      </c>
      <c r="L116" s="171">
        <v>0.07394006300886768</v>
      </c>
      <c r="M116" s="175">
        <v>-0.0015845506313443922</v>
      </c>
      <c r="N116" s="176">
        <v>0.27819978560858605</v>
      </c>
      <c r="O116" s="177">
        <v>0.7606428913251931</v>
      </c>
      <c r="P116" s="178">
        <v>0.23935710867480686</v>
      </c>
      <c r="Q116" s="179">
        <f t="shared" si="14"/>
        <v>0.7606428913251931</v>
      </c>
      <c r="S116" s="180">
        <f t="shared" si="15"/>
        <v>0</v>
      </c>
    </row>
    <row r="117" spans="1:19" ht="12.75">
      <c r="A117" s="169">
        <v>1958</v>
      </c>
      <c r="B117" s="170">
        <f t="shared" si="12"/>
        <v>0.25270179972263934</v>
      </c>
      <c r="C117" s="171">
        <v>0.16973696704966293</v>
      </c>
      <c r="D117" s="171">
        <v>0.011347450384578862</v>
      </c>
      <c r="E117" s="171">
        <v>0.024616562359148452</v>
      </c>
      <c r="F117" s="171">
        <v>0.012391985566422941</v>
      </c>
      <c r="G117" s="173">
        <v>0.0346088343628262</v>
      </c>
      <c r="H117" s="174"/>
      <c r="I117" s="170">
        <f t="shared" si="13"/>
        <v>0.6731804179845987</v>
      </c>
      <c r="J117" s="171">
        <v>0.49020753210877854</v>
      </c>
      <c r="K117" s="171">
        <v>0.11349349539454943</v>
      </c>
      <c r="L117" s="171">
        <v>0.07109367212593881</v>
      </c>
      <c r="M117" s="175">
        <v>-0.0016142816446681227</v>
      </c>
      <c r="N117" s="176">
        <v>0.28352894234808385</v>
      </c>
      <c r="O117" s="177">
        <v>0.7553018305770093</v>
      </c>
      <c r="P117" s="178">
        <v>0.24469816942299086</v>
      </c>
      <c r="Q117" s="179">
        <f t="shared" si="14"/>
        <v>0.7553018305770093</v>
      </c>
      <c r="S117" s="180">
        <f t="shared" si="15"/>
        <v>0</v>
      </c>
    </row>
    <row r="118" spans="1:19" ht="12.75">
      <c r="A118" s="181">
        <v>1959</v>
      </c>
      <c r="B118" s="182">
        <f t="shared" si="12"/>
        <v>0.25817698203611855</v>
      </c>
      <c r="C118" s="183">
        <v>0.17779273216689098</v>
      </c>
      <c r="D118" s="183">
        <v>0.012157918349035441</v>
      </c>
      <c r="E118" s="183">
        <v>0.025466274462021408</v>
      </c>
      <c r="F118" s="183">
        <v>0.010453117990130103</v>
      </c>
      <c r="G118" s="184">
        <v>0.03230693906804062</v>
      </c>
      <c r="H118" s="185"/>
      <c r="I118" s="182">
        <f t="shared" si="13"/>
        <v>0.6650227340619803</v>
      </c>
      <c r="J118" s="183">
        <v>0.4835101763769064</v>
      </c>
      <c r="K118" s="183">
        <v>0.11391655450874831</v>
      </c>
      <c r="L118" s="183">
        <v>0.06925594036789134</v>
      </c>
      <c r="M118" s="186">
        <v>-0.0016599371915657244</v>
      </c>
      <c r="N118" s="187">
        <v>0.2897957966353652</v>
      </c>
      <c r="O118" s="188">
        <v>0.7464677581952635</v>
      </c>
      <c r="P118" s="189">
        <v>0.2535322418047365</v>
      </c>
      <c r="Q118" s="190">
        <f t="shared" si="14"/>
        <v>0.7464677581952635</v>
      </c>
      <c r="S118" s="180">
        <f t="shared" si="15"/>
        <v>0</v>
      </c>
    </row>
    <row r="119" spans="1:19" ht="12.75">
      <c r="A119" s="169">
        <v>1960</v>
      </c>
      <c r="B119" s="170">
        <f t="shared" si="12"/>
        <v>0.27073323337419664</v>
      </c>
      <c r="C119" s="171">
        <v>0.190922668436774</v>
      </c>
      <c r="D119" s="171">
        <v>0.012321606372386325</v>
      </c>
      <c r="E119" s="171">
        <v>0.026618643244120485</v>
      </c>
      <c r="F119" s="171">
        <v>0.008338864918685695</v>
      </c>
      <c r="G119" s="173">
        <v>0.032531450402230176</v>
      </c>
      <c r="H119" s="174"/>
      <c r="I119" s="170">
        <f t="shared" si="13"/>
        <v>0.6592841114853851</v>
      </c>
      <c r="J119" s="171">
        <v>0.48225648845479835</v>
      </c>
      <c r="K119" s="171">
        <v>0.11124294722867574</v>
      </c>
      <c r="L119" s="171">
        <v>0.06723671695690601</v>
      </c>
      <c r="M119" s="175">
        <v>-0.0014520411549950216</v>
      </c>
      <c r="N119" s="176">
        <v>0.3016573687076058</v>
      </c>
      <c r="O119" s="177">
        <v>0.7345899423678511</v>
      </c>
      <c r="P119" s="178">
        <v>0.265410057632149</v>
      </c>
      <c r="Q119" s="179">
        <f t="shared" si="14"/>
        <v>0.7345899423678511</v>
      </c>
      <c r="S119" s="180">
        <f t="shared" si="15"/>
        <v>0</v>
      </c>
    </row>
    <row r="120" spans="1:19" ht="12.75">
      <c r="A120" s="169">
        <v>1961</v>
      </c>
      <c r="B120" s="170">
        <f t="shared" si="12"/>
        <v>0.2559532556864327</v>
      </c>
      <c r="C120" s="171">
        <v>0.17558278722220885</v>
      </c>
      <c r="D120" s="171">
        <v>0.01287996034145044</v>
      </c>
      <c r="E120" s="171">
        <v>0.02457767330536389</v>
      </c>
      <c r="F120" s="171">
        <v>0.008762967620245208</v>
      </c>
      <c r="G120" s="173">
        <v>0.034149867197164285</v>
      </c>
      <c r="H120" s="174"/>
      <c r="I120" s="170">
        <f t="shared" si="13"/>
        <v>0.676656215408877</v>
      </c>
      <c r="J120" s="171">
        <v>0.49651402095854225</v>
      </c>
      <c r="K120" s="171">
        <v>0.11201666142722416</v>
      </c>
      <c r="L120" s="171">
        <v>0.06950088668548096</v>
      </c>
      <c r="M120" s="175">
        <v>-0.001375353662370324</v>
      </c>
      <c r="N120" s="176">
        <v>0.2848800931905327</v>
      </c>
      <c r="O120" s="177">
        <v>0.7531292586478789</v>
      </c>
      <c r="P120" s="178">
        <v>0.24687074135212134</v>
      </c>
      <c r="Q120" s="179">
        <f t="shared" si="14"/>
        <v>0.7531292586478789</v>
      </c>
      <c r="S120" s="180">
        <f t="shared" si="15"/>
        <v>0</v>
      </c>
    </row>
    <row r="121" spans="1:19" ht="12.75">
      <c r="A121" s="169">
        <v>1962</v>
      </c>
      <c r="B121" s="170">
        <f t="shared" si="12"/>
        <v>0.2511593902634568</v>
      </c>
      <c r="C121" s="171">
        <v>0.1709428762940344</v>
      </c>
      <c r="D121" s="171">
        <v>0.014429880092351233</v>
      </c>
      <c r="E121" s="171">
        <v>0.023906265292999662</v>
      </c>
      <c r="F121" s="171">
        <v>0.011208758471736054</v>
      </c>
      <c r="G121" s="173">
        <v>0.030671610112335462</v>
      </c>
      <c r="H121" s="174"/>
      <c r="I121" s="170">
        <f t="shared" si="13"/>
        <v>0.6762128975877629</v>
      </c>
      <c r="J121" s="171">
        <v>0.4953499017346901</v>
      </c>
      <c r="K121" s="171">
        <v>0.11296641096298503</v>
      </c>
      <c r="L121" s="171">
        <v>0.06927440569890585</v>
      </c>
      <c r="M121" s="175">
        <v>-0.0013778208088180532</v>
      </c>
      <c r="N121" s="176">
        <v>0.28009278513849123</v>
      </c>
      <c r="O121" s="177">
        <v>0.7541121740789778</v>
      </c>
      <c r="P121" s="178">
        <v>0.2458878259210221</v>
      </c>
      <c r="Q121" s="179">
        <f t="shared" si="14"/>
        <v>0.7541121740789778</v>
      </c>
      <c r="S121" s="180">
        <f t="shared" si="15"/>
        <v>0</v>
      </c>
    </row>
    <row r="122" spans="1:19" ht="12.75">
      <c r="A122" s="169">
        <v>1963</v>
      </c>
      <c r="B122" s="170">
        <f t="shared" si="12"/>
        <v>0.24092647635032072</v>
      </c>
      <c r="C122" s="171">
        <v>0.1613808407031592</v>
      </c>
      <c r="D122" s="171">
        <v>0.01428518315227973</v>
      </c>
      <c r="E122" s="171">
        <v>0.02322774054573531</v>
      </c>
      <c r="F122" s="171">
        <v>0.012999071494893221</v>
      </c>
      <c r="G122" s="173">
        <v>0.029033640454253266</v>
      </c>
      <c r="H122" s="174"/>
      <c r="I122" s="170">
        <f t="shared" si="13"/>
        <v>0.6838288982657782</v>
      </c>
      <c r="J122" s="171">
        <v>0.5002308871995089</v>
      </c>
      <c r="K122" s="171">
        <v>0.11295621741304193</v>
      </c>
      <c r="L122" s="171">
        <v>0.07199883957851834</v>
      </c>
      <c r="M122" s="175">
        <v>-0.0013570459252910507</v>
      </c>
      <c r="N122" s="176">
        <v>0.26897469064515117</v>
      </c>
      <c r="O122" s="177">
        <v>0.7634389924742174</v>
      </c>
      <c r="P122" s="178">
        <v>0.23656100752578266</v>
      </c>
      <c r="Q122" s="179">
        <f t="shared" si="14"/>
        <v>0.7634389924742174</v>
      </c>
      <c r="S122" s="180">
        <f t="shared" si="15"/>
        <v>0</v>
      </c>
    </row>
    <row r="123" spans="1:19" ht="12.75">
      <c r="A123" s="169">
        <v>1964</v>
      </c>
      <c r="B123" s="170">
        <f t="shared" si="12"/>
        <v>0.23873388200380324</v>
      </c>
      <c r="C123" s="171">
        <v>0.1624676515871196</v>
      </c>
      <c r="D123" s="171">
        <v>0.015407671897009206</v>
      </c>
      <c r="E123" s="171">
        <v>0.022368041927804977</v>
      </c>
      <c r="F123" s="171">
        <v>0.011956628558325418</v>
      </c>
      <c r="G123" s="173">
        <v>0.026533888033544076</v>
      </c>
      <c r="H123" s="174"/>
      <c r="I123" s="170">
        <f t="shared" si="13"/>
        <v>0.6786507283411374</v>
      </c>
      <c r="J123" s="171">
        <v>0.5002084513293084</v>
      </c>
      <c r="K123" s="171">
        <v>0.11065614046581715</v>
      </c>
      <c r="L123" s="171">
        <v>0.0688671467992303</v>
      </c>
      <c r="M123" s="175">
        <v>-0.0010810102532184623</v>
      </c>
      <c r="N123" s="176">
        <v>0.26798415943850346</v>
      </c>
      <c r="O123" s="177">
        <v>0.7618007274892407</v>
      </c>
      <c r="P123" s="178">
        <v>0.2381992725107594</v>
      </c>
      <c r="Q123" s="179">
        <f t="shared" si="14"/>
        <v>0.7618007274892407</v>
      </c>
      <c r="S123" s="180">
        <f t="shared" si="15"/>
        <v>0</v>
      </c>
    </row>
    <row r="124" spans="1:19" ht="12.75">
      <c r="A124" s="169">
        <v>1965</v>
      </c>
      <c r="B124" s="170">
        <f t="shared" si="12"/>
        <v>0.23410537538983167</v>
      </c>
      <c r="C124" s="171">
        <v>0.15708731970169282</v>
      </c>
      <c r="D124" s="171">
        <v>0.016941644729016724</v>
      </c>
      <c r="E124" s="171">
        <v>0.022113616315723957</v>
      </c>
      <c r="F124" s="171">
        <v>0.012270496273404836</v>
      </c>
      <c r="G124" s="173">
        <v>0.025692298369993333</v>
      </c>
      <c r="H124" s="174"/>
      <c r="I124" s="170">
        <f t="shared" si="13"/>
        <v>0.6789407374381389</v>
      </c>
      <c r="J124" s="171">
        <v>0.4992017772711623</v>
      </c>
      <c r="K124" s="171">
        <v>0.11049506150396897</v>
      </c>
      <c r="L124" s="171">
        <v>0.07027401439954042</v>
      </c>
      <c r="M124" s="175">
        <v>-0.0010301157365327515</v>
      </c>
      <c r="N124" s="176">
        <v>0.2638241607524168</v>
      </c>
      <c r="O124" s="177">
        <v>0.7651296769968319</v>
      </c>
      <c r="P124" s="178">
        <v>0.23487032300316799</v>
      </c>
      <c r="Q124" s="179">
        <f t="shared" si="14"/>
        <v>0.7651296769968319</v>
      </c>
      <c r="S124" s="180">
        <f t="shared" si="15"/>
        <v>0</v>
      </c>
    </row>
    <row r="125" spans="1:19" ht="12.75">
      <c r="A125" s="169">
        <v>1966</v>
      </c>
      <c r="B125" s="170">
        <f t="shared" si="12"/>
        <v>0.21788143736177773</v>
      </c>
      <c r="C125" s="171">
        <v>0.14405225263644764</v>
      </c>
      <c r="D125" s="171">
        <v>0.01772129876274464</v>
      </c>
      <c r="E125" s="171">
        <v>0.02067695765507822</v>
      </c>
      <c r="F125" s="171">
        <v>0.010254060092229256</v>
      </c>
      <c r="G125" s="173">
        <v>0.025176868215277978</v>
      </c>
      <c r="H125" s="174"/>
      <c r="I125" s="170">
        <f t="shared" si="13"/>
        <v>0.6895742381745555</v>
      </c>
      <c r="J125" s="171">
        <v>0.5054587265563439</v>
      </c>
      <c r="K125" s="171">
        <v>0.11268009051069802</v>
      </c>
      <c r="L125" s="171">
        <v>0.07255248351979549</v>
      </c>
      <c r="M125" s="175">
        <v>-0.001117062412281958</v>
      </c>
      <c r="N125" s="176">
        <v>0.24695304426879672</v>
      </c>
      <c r="O125" s="177">
        <v>0.7815831372719624</v>
      </c>
      <c r="P125" s="178">
        <v>0.2184168627280377</v>
      </c>
      <c r="Q125" s="179">
        <f t="shared" si="14"/>
        <v>0.7815831372719624</v>
      </c>
      <c r="S125" s="180">
        <f t="shared" si="15"/>
        <v>0</v>
      </c>
    </row>
    <row r="126" spans="1:19" ht="12.75">
      <c r="A126" s="169">
        <v>1967</v>
      </c>
      <c r="B126" s="170">
        <f t="shared" si="12"/>
        <v>0.22159380908730175</v>
      </c>
      <c r="C126" s="171">
        <v>0.14619008924825622</v>
      </c>
      <c r="D126" s="171">
        <v>0.01876258267405481</v>
      </c>
      <c r="E126" s="171">
        <v>0.02120645536788768</v>
      </c>
      <c r="F126" s="171">
        <v>0.00965656455440683</v>
      </c>
      <c r="G126" s="173">
        <v>0.0257781172426962</v>
      </c>
      <c r="H126" s="174"/>
      <c r="I126" s="170">
        <f t="shared" si="13"/>
        <v>0.6839682629823128</v>
      </c>
      <c r="J126" s="171">
        <v>0.49688399453373966</v>
      </c>
      <c r="K126" s="171">
        <v>0.11606972366949453</v>
      </c>
      <c r="L126" s="171">
        <v>0.07207840358592013</v>
      </c>
      <c r="M126" s="175">
        <v>-0.0010638588068414305</v>
      </c>
      <c r="N126" s="176">
        <v>0.251872982988075</v>
      </c>
      <c r="O126" s="177">
        <v>0.7774275255075221</v>
      </c>
      <c r="P126" s="178">
        <v>0.22257247449247783</v>
      </c>
      <c r="Q126" s="179">
        <f t="shared" si="14"/>
        <v>0.7774275255075221</v>
      </c>
      <c r="S126" s="180">
        <f t="shared" si="15"/>
        <v>0</v>
      </c>
    </row>
    <row r="127" spans="1:19" ht="12.75">
      <c r="A127" s="169">
        <v>1968</v>
      </c>
      <c r="B127" s="170">
        <f t="shared" si="12"/>
        <v>0.2221381034138645</v>
      </c>
      <c r="C127" s="171">
        <v>0.1462900292958885</v>
      </c>
      <c r="D127" s="171">
        <v>0.019661076876452167</v>
      </c>
      <c r="E127" s="171">
        <v>0.021436012293549297</v>
      </c>
      <c r="F127" s="171">
        <v>0.007652288109910092</v>
      </c>
      <c r="G127" s="173">
        <v>0.02709869683806445</v>
      </c>
      <c r="H127" s="174"/>
      <c r="I127" s="170">
        <f t="shared" si="13"/>
        <v>0.6775487336403835</v>
      </c>
      <c r="J127" s="171">
        <v>0.4913476556799345</v>
      </c>
      <c r="K127" s="171">
        <v>0.11541569855540963</v>
      </c>
      <c r="L127" s="171">
        <v>0.07199762306601522</v>
      </c>
      <c r="M127" s="175">
        <v>-0.001212243660975856</v>
      </c>
      <c r="N127" s="176">
        <v>0.25457382833421255</v>
      </c>
      <c r="O127" s="177">
        <v>0.7764817127499819</v>
      </c>
      <c r="P127" s="178">
        <v>0.22351828725001818</v>
      </c>
      <c r="Q127" s="179">
        <f t="shared" si="14"/>
        <v>0.7764817127499819</v>
      </c>
      <c r="S127" s="180">
        <f t="shared" si="15"/>
        <v>0</v>
      </c>
    </row>
    <row r="128" spans="1:19" ht="12.75">
      <c r="A128" s="181">
        <v>1969</v>
      </c>
      <c r="B128" s="182">
        <f t="shared" si="12"/>
        <v>0.22243194579508735</v>
      </c>
      <c r="C128" s="183">
        <v>0.14398358195937852</v>
      </c>
      <c r="D128" s="183">
        <v>0.021136625366442337</v>
      </c>
      <c r="E128" s="183">
        <v>0.021122275989223914</v>
      </c>
      <c r="F128" s="183">
        <v>0.010829071893005067</v>
      </c>
      <c r="G128" s="184">
        <v>0.02536039058703751</v>
      </c>
      <c r="H128" s="185"/>
      <c r="I128" s="182">
        <f t="shared" si="13"/>
        <v>0.6640247726259044</v>
      </c>
      <c r="J128" s="183">
        <v>0.4812681779067995</v>
      </c>
      <c r="K128" s="183">
        <v>0.11324247402642479</v>
      </c>
      <c r="L128" s="183">
        <v>0.07060165569048198</v>
      </c>
      <c r="M128" s="186">
        <v>-0.0010875349978017909</v>
      </c>
      <c r="N128" s="187">
        <v>0.25831250071011685</v>
      </c>
      <c r="O128" s="188">
        <v>0.7711387810655589</v>
      </c>
      <c r="P128" s="189">
        <v>0.22886121893444106</v>
      </c>
      <c r="Q128" s="190">
        <f t="shared" si="14"/>
        <v>0.7711387810655589</v>
      </c>
      <c r="S128" s="180">
        <f t="shared" si="15"/>
        <v>0</v>
      </c>
    </row>
    <row r="129" spans="1:33" ht="12.75">
      <c r="A129" s="169">
        <v>1970</v>
      </c>
      <c r="B129" s="170">
        <f t="shared" si="12"/>
        <v>0.2045307742967467</v>
      </c>
      <c r="C129" s="171">
        <v>0.12862102431943695</v>
      </c>
      <c r="D129" s="171">
        <v>0.022548146708758206</v>
      </c>
      <c r="E129" s="171">
        <v>0.0190040142089534</v>
      </c>
      <c r="F129" s="171">
        <v>0.011121897686982948</v>
      </c>
      <c r="G129" s="173">
        <v>0.02323569137261523</v>
      </c>
      <c r="H129" s="174"/>
      <c r="I129" s="170">
        <f t="shared" si="13"/>
        <v>0.6808313732636113</v>
      </c>
      <c r="J129" s="171">
        <v>0.4908977480757205</v>
      </c>
      <c r="K129" s="171">
        <v>0.11858433226405538</v>
      </c>
      <c r="L129" s="171">
        <v>0.07253112645414093</v>
      </c>
      <c r="M129" s="175">
        <v>-0.0011818335303055885</v>
      </c>
      <c r="N129" s="176">
        <v>0.23723987685190195</v>
      </c>
      <c r="O129" s="177">
        <v>0.7897117277599804</v>
      </c>
      <c r="P129" s="178">
        <v>0.21028827224001975</v>
      </c>
      <c r="Q129" s="179">
        <f t="shared" si="14"/>
        <v>0.7897117277599804</v>
      </c>
      <c r="S129" s="180">
        <f t="shared" si="15"/>
        <v>0</v>
      </c>
      <c r="AG129" s="191"/>
    </row>
    <row r="130" spans="1:33" ht="12.75">
      <c r="A130" s="169">
        <v>1971</v>
      </c>
      <c r="B130" s="170">
        <f t="shared" si="12"/>
        <v>0.20822696058418497</v>
      </c>
      <c r="C130" s="171">
        <v>0.13536119137212035</v>
      </c>
      <c r="D130" s="171">
        <v>0.02316271715178819</v>
      </c>
      <c r="E130" s="171">
        <v>0.021655774012998376</v>
      </c>
      <c r="F130" s="171">
        <v>0.008739508739508739</v>
      </c>
      <c r="G130" s="173">
        <v>0.01930776930776931</v>
      </c>
      <c r="H130" s="174"/>
      <c r="I130" s="170">
        <f t="shared" si="13"/>
        <v>0.6828564304992062</v>
      </c>
      <c r="J130" s="171">
        <v>0.4799294864891437</v>
      </c>
      <c r="K130" s="171">
        <v>0.12735812735812735</v>
      </c>
      <c r="L130" s="171">
        <v>0.07678156786468633</v>
      </c>
      <c r="M130" s="175">
        <v>-0.0012127512127512127</v>
      </c>
      <c r="N130" s="176">
        <v>0.2388538465437596</v>
      </c>
      <c r="O130" s="177">
        <v>0.7832937896432257</v>
      </c>
      <c r="P130" s="178">
        <v>0.21670621035677437</v>
      </c>
      <c r="Q130" s="179">
        <f t="shared" si="14"/>
        <v>0.7832937896432257</v>
      </c>
      <c r="S130" s="180">
        <f t="shared" si="15"/>
        <v>0</v>
      </c>
      <c r="AG130" s="191"/>
    </row>
    <row r="131" spans="1:33" ht="12.75">
      <c r="A131" s="169">
        <v>1972</v>
      </c>
      <c r="B131" s="170">
        <f t="shared" si="12"/>
        <v>0.20943107320559382</v>
      </c>
      <c r="C131" s="171">
        <v>0.13591150991164772</v>
      </c>
      <c r="D131" s="171">
        <v>0.02525825396552021</v>
      </c>
      <c r="E131" s="171">
        <v>0.023012872285903117</v>
      </c>
      <c r="F131" s="171">
        <v>0.006027935173862873</v>
      </c>
      <c r="G131" s="173">
        <v>0.019220501868659905</v>
      </c>
      <c r="H131" s="174"/>
      <c r="I131" s="170">
        <f t="shared" si="13"/>
        <v>0.6916763445992045</v>
      </c>
      <c r="J131" s="171">
        <v>0.47857875957847</v>
      </c>
      <c r="K131" s="171">
        <v>0.13295902726348965</v>
      </c>
      <c r="L131" s="171">
        <v>0.0810341366973615</v>
      </c>
      <c r="M131" s="175">
        <v>-0.0008955789401167698</v>
      </c>
      <c r="N131" s="176">
        <v>0.23748064453737708</v>
      </c>
      <c r="O131" s="177">
        <v>0.7843141020693997</v>
      </c>
      <c r="P131" s="178">
        <v>0.21568589793060042</v>
      </c>
      <c r="Q131" s="179">
        <f t="shared" si="14"/>
        <v>0.7843141020693997</v>
      </c>
      <c r="S131" s="180">
        <f t="shared" si="15"/>
        <v>0</v>
      </c>
      <c r="AG131" s="191"/>
    </row>
    <row r="132" spans="1:33" ht="12.75">
      <c r="A132" s="169">
        <v>1973</v>
      </c>
      <c r="B132" s="170">
        <f t="shared" si="12"/>
        <v>0.2219001655625878</v>
      </c>
      <c r="C132" s="171">
        <v>0.13660425645873667</v>
      </c>
      <c r="D132" s="171">
        <v>0.026707005769848392</v>
      </c>
      <c r="E132" s="171">
        <v>0.0245576458775484</v>
      </c>
      <c r="F132" s="171">
        <v>0.014465521355285135</v>
      </c>
      <c r="G132" s="173">
        <v>0.01956573610116917</v>
      </c>
      <c r="H132" s="174"/>
      <c r="I132" s="170">
        <f t="shared" si="13"/>
        <v>0.6963472694171305</v>
      </c>
      <c r="J132" s="171">
        <v>0.4806835564701811</v>
      </c>
      <c r="K132" s="171">
        <v>0.1302642567406347</v>
      </c>
      <c r="L132" s="171">
        <v>0.08641353399204625</v>
      </c>
      <c r="M132" s="175">
        <v>-0.0010140777857313291</v>
      </c>
      <c r="N132" s="176">
        <v>0.24691741896991282</v>
      </c>
      <c r="O132" s="177">
        <v>0.7748541783882895</v>
      </c>
      <c r="P132" s="178">
        <v>0.2251458216117103</v>
      </c>
      <c r="Q132" s="179">
        <f t="shared" si="14"/>
        <v>0.7748541783882895</v>
      </c>
      <c r="S132" s="180">
        <f t="shared" si="15"/>
        <v>0</v>
      </c>
      <c r="AG132" s="191"/>
    </row>
    <row r="133" spans="1:33" ht="12.75">
      <c r="A133" s="169">
        <v>1974</v>
      </c>
      <c r="B133" s="170">
        <f t="shared" si="12"/>
        <v>0.17905536656625495</v>
      </c>
      <c r="C133" s="171">
        <v>0.09359480491064892</v>
      </c>
      <c r="D133" s="171">
        <v>0.0316440464497946</v>
      </c>
      <c r="E133" s="171">
        <v>0.016851744099425015</v>
      </c>
      <c r="F133" s="171">
        <v>0.013590978819603305</v>
      </c>
      <c r="G133" s="173">
        <v>0.02337379228678311</v>
      </c>
      <c r="H133" s="174"/>
      <c r="I133" s="170">
        <f t="shared" si="13"/>
        <v>0.7548198117312396</v>
      </c>
      <c r="J133" s="171">
        <v>0.516016581281276</v>
      </c>
      <c r="K133" s="171">
        <v>0.14713243803321044</v>
      </c>
      <c r="L133" s="171">
        <v>0.09290878256665754</v>
      </c>
      <c r="M133" s="175">
        <v>-0.0012379901499044595</v>
      </c>
      <c r="N133" s="176">
        <v>0.19665578692941002</v>
      </c>
      <c r="O133" s="177">
        <v>0.8290155548674363</v>
      </c>
      <c r="P133" s="178">
        <v>0.17098444513256392</v>
      </c>
      <c r="Q133" s="179">
        <f t="shared" si="14"/>
        <v>0.8290155548674363</v>
      </c>
      <c r="S133" s="180">
        <f t="shared" si="15"/>
        <v>0</v>
      </c>
      <c r="AG133" s="191"/>
    </row>
    <row r="134" spans="1:33" ht="12.75">
      <c r="A134" s="169">
        <v>1975</v>
      </c>
      <c r="B134" s="170">
        <f t="shared" si="12"/>
        <v>0.14718024358384912</v>
      </c>
      <c r="C134" s="171">
        <v>0.078710460664595</v>
      </c>
      <c r="D134" s="171">
        <v>0.030446851758198938</v>
      </c>
      <c r="E134" s="171">
        <v>0.013295502190648612</v>
      </c>
      <c r="F134" s="171">
        <v>0.0027606208711531233</v>
      </c>
      <c r="G134" s="173">
        <v>0.02196680809925345</v>
      </c>
      <c r="H134" s="174"/>
      <c r="I134" s="170">
        <f t="shared" si="13"/>
        <v>0.7856625514105114</v>
      </c>
      <c r="J134" s="171">
        <v>0.5327982081129153</v>
      </c>
      <c r="K134" s="171">
        <v>0.16396154465868198</v>
      </c>
      <c r="L134" s="171">
        <v>0.0899984536150138</v>
      </c>
      <c r="M134" s="175">
        <v>-0.001095654976099683</v>
      </c>
      <c r="N134" s="176">
        <v>0.16158098983983624</v>
      </c>
      <c r="O134" s="177">
        <v>0.862535144974664</v>
      </c>
      <c r="P134" s="178">
        <v>0.1374648550253359</v>
      </c>
      <c r="Q134" s="179">
        <f t="shared" si="14"/>
        <v>0.862535144974664</v>
      </c>
      <c r="S134" s="180">
        <f t="shared" si="15"/>
        <v>0</v>
      </c>
      <c r="AG134" s="191"/>
    </row>
    <row r="135" spans="1:33" ht="12.75">
      <c r="A135" s="169">
        <v>1976</v>
      </c>
      <c r="B135" s="170">
        <f t="shared" si="12"/>
        <v>0.17110870610756646</v>
      </c>
      <c r="C135" s="171">
        <v>0.09115671677652434</v>
      </c>
      <c r="D135" s="171">
        <v>0.03110488999112105</v>
      </c>
      <c r="E135" s="171">
        <v>0.016150821179463558</v>
      </c>
      <c r="F135" s="171">
        <v>0.0069430487292393706</v>
      </c>
      <c r="G135" s="173">
        <v>0.02575322943121814</v>
      </c>
      <c r="H135" s="174"/>
      <c r="I135" s="170">
        <f t="shared" si="13"/>
        <v>0.7609407722502197</v>
      </c>
      <c r="J135" s="171">
        <v>0.5118431030552666</v>
      </c>
      <c r="K135" s="171">
        <v>0.15969012077250552</v>
      </c>
      <c r="L135" s="171">
        <v>0.09068653108309703</v>
      </c>
      <c r="M135" s="175">
        <v>-0.0012789826606493578</v>
      </c>
      <c r="N135" s="176">
        <v>0.1887999716541146</v>
      </c>
      <c r="O135" s="177">
        <v>0.8396159348022131</v>
      </c>
      <c r="P135" s="178">
        <v>0.1603840651977868</v>
      </c>
      <c r="Q135" s="179">
        <f t="shared" si="14"/>
        <v>0.8396159348022131</v>
      </c>
      <c r="S135" s="180">
        <f t="shared" si="15"/>
        <v>0</v>
      </c>
      <c r="AG135" s="191"/>
    </row>
    <row r="136" spans="1:33" ht="12.75">
      <c r="A136" s="169">
        <v>1977</v>
      </c>
      <c r="B136" s="170">
        <f t="shared" si="12"/>
        <v>0.20129390118165177</v>
      </c>
      <c r="C136" s="171">
        <v>0.12834836890440476</v>
      </c>
      <c r="D136" s="171">
        <v>0.030957363227594594</v>
      </c>
      <c r="E136" s="171">
        <v>0.020169901086892716</v>
      </c>
      <c r="F136" s="171">
        <v>-0.005353885515291739</v>
      </c>
      <c r="G136" s="173">
        <v>0.02717215347805144</v>
      </c>
      <c r="H136" s="174"/>
      <c r="I136" s="170">
        <f t="shared" si="13"/>
        <v>0.7211774144685926</v>
      </c>
      <c r="J136" s="171">
        <v>0.4952828891844509</v>
      </c>
      <c r="K136" s="171">
        <v>0.149261274351098</v>
      </c>
      <c r="L136" s="171">
        <v>0.07783353205151626</v>
      </c>
      <c r="M136" s="175">
        <v>-0.0012002811184724843</v>
      </c>
      <c r="N136" s="176">
        <v>0.22483423383673054</v>
      </c>
      <c r="O136" s="177">
        <v>0.8055155694760815</v>
      </c>
      <c r="P136" s="178">
        <v>0.19448443052391853</v>
      </c>
      <c r="Q136" s="179">
        <f t="shared" si="14"/>
        <v>0.8055155694760815</v>
      </c>
      <c r="S136" s="180">
        <f t="shared" si="15"/>
        <v>0</v>
      </c>
      <c r="AG136" s="191"/>
    </row>
    <row r="137" spans="1:33" ht="12.75">
      <c r="A137" s="169">
        <v>1978</v>
      </c>
      <c r="B137" s="170">
        <f t="shared" si="12"/>
        <v>0.20309800837199635</v>
      </c>
      <c r="C137" s="171">
        <v>0.12873496501416995</v>
      </c>
      <c r="D137" s="171">
        <v>0.02918849827543009</v>
      </c>
      <c r="E137" s="171">
        <v>0.019273107341880476</v>
      </c>
      <c r="F137" s="171">
        <v>-0.002072667730636102</v>
      </c>
      <c r="G137" s="173">
        <v>0.02797410547115192</v>
      </c>
      <c r="H137" s="174"/>
      <c r="I137" s="170">
        <f t="shared" si="13"/>
        <v>0.7190664094501824</v>
      </c>
      <c r="J137" s="171">
        <v>0.5000312094840641</v>
      </c>
      <c r="K137" s="171">
        <v>0.14514201228401075</v>
      </c>
      <c r="L137" s="171">
        <v>0.07486043262307114</v>
      </c>
      <c r="M137" s="175">
        <v>-0.0009672449409635142</v>
      </c>
      <c r="N137" s="176">
        <v>0.22713062931537034</v>
      </c>
      <c r="O137" s="177">
        <v>0.8041536566858966</v>
      </c>
      <c r="P137" s="178">
        <v>0.1958463433141032</v>
      </c>
      <c r="Q137" s="179">
        <f t="shared" si="14"/>
        <v>0.8041536566858966</v>
      </c>
      <c r="S137" s="180">
        <f t="shared" si="15"/>
        <v>0</v>
      </c>
      <c r="AG137" s="191"/>
    </row>
    <row r="138" spans="1:33" ht="12.75" customHeight="1">
      <c r="A138" s="181">
        <v>1979</v>
      </c>
      <c r="B138" s="182">
        <f t="shared" si="12"/>
        <v>0.19178959969390028</v>
      </c>
      <c r="C138" s="183">
        <v>0.1185527655521791</v>
      </c>
      <c r="D138" s="183">
        <v>0.028867221771372416</v>
      </c>
      <c r="E138" s="183">
        <v>0.017097477455026242</v>
      </c>
      <c r="F138" s="183">
        <v>-0.002025862324291985</v>
      </c>
      <c r="G138" s="184">
        <v>0.029297997239614494</v>
      </c>
      <c r="H138" s="185"/>
      <c r="I138" s="182">
        <f t="shared" si="13"/>
        <v>0.7229523990384549</v>
      </c>
      <c r="J138" s="183">
        <v>0.508665743706345</v>
      </c>
      <c r="K138" s="183">
        <v>0.14169781479353383</v>
      </c>
      <c r="L138" s="183">
        <v>0.07335890516476891</v>
      </c>
      <c r="M138" s="186">
        <v>-0.0007700646261928597</v>
      </c>
      <c r="N138" s="187">
        <v>0.21660274322325135</v>
      </c>
      <c r="O138" s="188">
        <v>0.8164857380248254</v>
      </c>
      <c r="P138" s="189">
        <v>0.1835142619751747</v>
      </c>
      <c r="Q138" s="190">
        <f t="shared" si="14"/>
        <v>0.8164857380248254</v>
      </c>
      <c r="S138" s="180">
        <f t="shared" si="15"/>
        <v>0</v>
      </c>
      <c r="AG138" s="191"/>
    </row>
    <row r="139" spans="1:33" ht="12.75">
      <c r="A139" s="169">
        <v>1980</v>
      </c>
      <c r="B139" s="170">
        <f t="shared" si="12"/>
        <v>0.16633284375238008</v>
      </c>
      <c r="C139" s="171">
        <v>0.10367924872867648</v>
      </c>
      <c r="D139" s="171">
        <v>0.029450904721155656</v>
      </c>
      <c r="E139" s="171">
        <v>0.014536172386544715</v>
      </c>
      <c r="F139" s="171">
        <v>-0.011501130843111997</v>
      </c>
      <c r="G139" s="173">
        <v>0.0301676487591152</v>
      </c>
      <c r="H139" s="174"/>
      <c r="I139" s="170">
        <f t="shared" si="13"/>
        <v>0.7353649422292221</v>
      </c>
      <c r="J139" s="171">
        <v>0.5111747295267169</v>
      </c>
      <c r="K139" s="171">
        <v>0.152937656568525</v>
      </c>
      <c r="L139" s="171">
        <v>0.07166838185229372</v>
      </c>
      <c r="M139" s="175">
        <v>-0.0004158257183135731</v>
      </c>
      <c r="N139" s="176">
        <v>0.19085151120817537</v>
      </c>
      <c r="O139" s="177">
        <v>0.8437630677612423</v>
      </c>
      <c r="P139" s="178">
        <v>0.15623693223875768</v>
      </c>
      <c r="Q139" s="179">
        <f t="shared" si="14"/>
        <v>0.8437630677612423</v>
      </c>
      <c r="S139" s="180">
        <f t="shared" si="15"/>
        <v>0</v>
      </c>
      <c r="AG139" s="191"/>
    </row>
    <row r="140" spans="1:33" ht="12.75">
      <c r="A140" s="169">
        <v>1981</v>
      </c>
      <c r="B140" s="170">
        <f t="shared" si="12"/>
        <v>0.1721740516394347</v>
      </c>
      <c r="C140" s="171">
        <v>0.09998145905576798</v>
      </c>
      <c r="D140" s="171">
        <v>0.0332422632423586</v>
      </c>
      <c r="E140" s="171">
        <v>0.014380475463624774</v>
      </c>
      <c r="F140" s="171">
        <v>-0.008721024477224835</v>
      </c>
      <c r="G140" s="173">
        <v>0.03329087835490819</v>
      </c>
      <c r="H140" s="174"/>
      <c r="I140" s="170">
        <f t="shared" si="13"/>
        <v>0.7289398126127016</v>
      </c>
      <c r="J140" s="171">
        <v>0.49902360293159537</v>
      </c>
      <c r="K140" s="171">
        <v>0.15844661093485865</v>
      </c>
      <c r="L140" s="171">
        <v>0.07177527459090867</v>
      </c>
      <c r="M140" s="175">
        <v>-0.00030567584466109355</v>
      </c>
      <c r="N140" s="176">
        <v>0.19839766223917973</v>
      </c>
      <c r="O140" s="177">
        <v>0.8399637074132837</v>
      </c>
      <c r="P140" s="178">
        <v>0.16003629258671623</v>
      </c>
      <c r="Q140" s="179">
        <f t="shared" si="14"/>
        <v>0.8399637074132837</v>
      </c>
      <c r="S140" s="180">
        <f t="shared" si="15"/>
        <v>0</v>
      </c>
      <c r="AG140" s="191"/>
    </row>
    <row r="141" spans="1:33" ht="12.75">
      <c r="A141" s="169">
        <v>1982</v>
      </c>
      <c r="B141" s="170">
        <f aca="true" t="shared" si="16" ref="B141:B169">C141+D141+E141+F141+G141</f>
        <v>0.1934283294480926</v>
      </c>
      <c r="C141" s="171">
        <v>0.11979820810935159</v>
      </c>
      <c r="D141" s="171">
        <v>0.034892201378830125</v>
      </c>
      <c r="E141" s="171">
        <v>0.017517004357085884</v>
      </c>
      <c r="F141" s="171">
        <v>-0.009796849574742916</v>
      </c>
      <c r="G141" s="173">
        <v>0.031017765177567897</v>
      </c>
      <c r="H141" s="174"/>
      <c r="I141" s="170">
        <f aca="true" t="shared" si="17" ref="I141:I169">J141+K141+L141+M141</f>
        <v>0.6987518050908348</v>
      </c>
      <c r="J141" s="171">
        <v>0.4746530024418608</v>
      </c>
      <c r="K141" s="171">
        <v>0.15509301974467798</v>
      </c>
      <c r="L141" s="171">
        <v>0.0694041993039538</v>
      </c>
      <c r="M141" s="175">
        <v>-0.0003984163996577813</v>
      </c>
      <c r="N141" s="176">
        <v>0.22461307684814377</v>
      </c>
      <c r="O141" s="177">
        <v>0.8114054096546638</v>
      </c>
      <c r="P141" s="178">
        <v>0.1885945903453362</v>
      </c>
      <c r="Q141" s="179">
        <f aca="true" t="shared" si="18" ref="Q141:Q169">O141</f>
        <v>0.8114054096546638</v>
      </c>
      <c r="S141" s="180">
        <f aca="true" t="shared" si="19" ref="S141:S169">1-P141-Q141</f>
        <v>0</v>
      </c>
      <c r="AG141" s="191"/>
    </row>
    <row r="142" spans="1:33" ht="12.75">
      <c r="A142" s="169">
        <v>1983</v>
      </c>
      <c r="B142" s="170">
        <f t="shared" si="16"/>
        <v>0.22100189358114714</v>
      </c>
      <c r="C142" s="171">
        <v>0.1406210319938759</v>
      </c>
      <c r="D142" s="171">
        <v>0.035160825646000995</v>
      </c>
      <c r="E142" s="171">
        <v>0.020315930406139236</v>
      </c>
      <c r="F142" s="171">
        <v>-0.003983746315034659</v>
      </c>
      <c r="G142" s="173">
        <v>0.02888785185016561</v>
      </c>
      <c r="H142" s="174"/>
      <c r="I142" s="170">
        <f t="shared" si="17"/>
        <v>0.6747301862000125</v>
      </c>
      <c r="J142" s="171">
        <v>0.45691154978226967</v>
      </c>
      <c r="K142" s="171">
        <v>0.15214496283733794</v>
      </c>
      <c r="L142" s="171">
        <v>0.06601134350615542</v>
      </c>
      <c r="M142" s="175">
        <v>-0.0003376699257505568</v>
      </c>
      <c r="N142" s="176">
        <v>0.2549499511678588</v>
      </c>
      <c r="O142" s="177">
        <v>0.7783753579469241</v>
      </c>
      <c r="P142" s="178">
        <v>0.22162464205307594</v>
      </c>
      <c r="Q142" s="179">
        <f t="shared" si="18"/>
        <v>0.7783753579469241</v>
      </c>
      <c r="S142" s="180">
        <f t="shared" si="19"/>
        <v>0</v>
      </c>
      <c r="AG142" s="191"/>
    </row>
    <row r="143" spans="1:33" ht="12.75">
      <c r="A143" s="169">
        <v>1984</v>
      </c>
      <c r="B143" s="170">
        <f t="shared" si="16"/>
        <v>0.22812343086310516</v>
      </c>
      <c r="C143" s="171">
        <v>0.13955075253156474</v>
      </c>
      <c r="D143" s="171">
        <v>0.03615538863687863</v>
      </c>
      <c r="E143" s="171">
        <v>0.021804650022734778</v>
      </c>
      <c r="F143" s="171">
        <v>-0.001146567156829988</v>
      </c>
      <c r="G143" s="173">
        <v>0.031759206828757026</v>
      </c>
      <c r="H143" s="174"/>
      <c r="I143" s="170">
        <f t="shared" si="17"/>
        <v>0.6702154535903586</v>
      </c>
      <c r="J143" s="171">
        <v>0.4526056030864947</v>
      </c>
      <c r="K143" s="171">
        <v>0.14722133318327138</v>
      </c>
      <c r="L143" s="171">
        <v>0.07071912257440241</v>
      </c>
      <c r="M143" s="175">
        <v>-0.0003306052538098738</v>
      </c>
      <c r="N143" s="176">
        <v>0.2632457658000832</v>
      </c>
      <c r="O143" s="177">
        <v>0.7734031513725522</v>
      </c>
      <c r="P143" s="178">
        <v>0.22659684862744772</v>
      </c>
      <c r="Q143" s="179">
        <f t="shared" si="18"/>
        <v>0.7734031513725522</v>
      </c>
      <c r="S143" s="180">
        <f t="shared" si="19"/>
        <v>0</v>
      </c>
      <c r="AG143" s="191"/>
    </row>
    <row r="144" spans="1:33" ht="12.75">
      <c r="A144" s="169">
        <v>1985</v>
      </c>
      <c r="B144" s="170">
        <f t="shared" si="16"/>
        <v>0.23786347203270003</v>
      </c>
      <c r="C144" s="171">
        <v>0.1551466366686368</v>
      </c>
      <c r="D144" s="171">
        <v>0.03691869027196424</v>
      </c>
      <c r="E144" s="171">
        <v>0.02349978824754994</v>
      </c>
      <c r="F144" s="171">
        <v>-0.008400926066054656</v>
      </c>
      <c r="G144" s="173">
        <v>0.030699282910603715</v>
      </c>
      <c r="H144" s="174"/>
      <c r="I144" s="170">
        <f t="shared" si="17"/>
        <v>0.663856318926242</v>
      </c>
      <c r="J144" s="171">
        <v>0.4536531607306792</v>
      </c>
      <c r="K144" s="171">
        <v>0.1418755091592312</v>
      </c>
      <c r="L144" s="171">
        <v>0.0687140465556595</v>
      </c>
      <c r="M144" s="175">
        <v>-0.0003863975193279259</v>
      </c>
      <c r="N144" s="176">
        <v>0.2730859604737338</v>
      </c>
      <c r="O144" s="177">
        <v>0.7621592290791396</v>
      </c>
      <c r="P144" s="178">
        <v>0.23784077092086042</v>
      </c>
      <c r="Q144" s="179">
        <f t="shared" si="18"/>
        <v>0.7621592290791396</v>
      </c>
      <c r="S144" s="180">
        <f t="shared" si="19"/>
        <v>0</v>
      </c>
      <c r="AG144" s="191"/>
    </row>
    <row r="145" spans="1:33" ht="12.75">
      <c r="A145" s="169">
        <v>1986</v>
      </c>
      <c r="B145" s="170">
        <f t="shared" si="16"/>
        <v>0.23318724761680562</v>
      </c>
      <c r="C145" s="171">
        <v>0.14146178871343595</v>
      </c>
      <c r="D145" s="171">
        <v>0.034086420583320266</v>
      </c>
      <c r="E145" s="171">
        <v>0.023337707078511145</v>
      </c>
      <c r="F145" s="171">
        <v>0.00021124074231496364</v>
      </c>
      <c r="G145" s="173">
        <v>0.034090090499223284</v>
      </c>
      <c r="H145" s="174"/>
      <c r="I145" s="170">
        <f t="shared" si="17"/>
        <v>0.6661520758375301</v>
      </c>
      <c r="J145" s="171">
        <v>0.4512957212296083</v>
      </c>
      <c r="K145" s="171">
        <v>0.1408678229068533</v>
      </c>
      <c r="L145" s="171">
        <v>0.07445266628981681</v>
      </c>
      <c r="M145" s="175">
        <v>-0.0004641345887483708</v>
      </c>
      <c r="N145" s="176">
        <v>0.2695029810317127</v>
      </c>
      <c r="O145" s="177">
        <v>0.7698961761137891</v>
      </c>
      <c r="P145" s="178">
        <v>0.230103823886211</v>
      </c>
      <c r="Q145" s="179">
        <f t="shared" si="18"/>
        <v>0.7698961761137891</v>
      </c>
      <c r="S145" s="180">
        <f t="shared" si="19"/>
        <v>0</v>
      </c>
      <c r="AG145" s="191"/>
    </row>
    <row r="146" spans="1:33" ht="12.75">
      <c r="A146" s="169">
        <v>1987</v>
      </c>
      <c r="B146" s="170">
        <f t="shared" si="16"/>
        <v>0.23314360594455186</v>
      </c>
      <c r="C146" s="171">
        <v>0.15186122310198977</v>
      </c>
      <c r="D146" s="171">
        <v>0.031376945713246</v>
      </c>
      <c r="E146" s="171">
        <v>0.024598657371475544</v>
      </c>
      <c r="F146" s="171">
        <v>-0.001985805570592668</v>
      </c>
      <c r="G146" s="173">
        <v>0.0272925853284332</v>
      </c>
      <c r="H146" s="174"/>
      <c r="I146" s="170">
        <f t="shared" si="17"/>
        <v>0.6583253189185501</v>
      </c>
      <c r="J146" s="171">
        <v>0.44618330889613694</v>
      </c>
      <c r="K146" s="171">
        <v>0.1403420482088306</v>
      </c>
      <c r="L146" s="171">
        <v>0.07227329081260048</v>
      </c>
      <c r="M146" s="175">
        <v>-0.00047332899901797833</v>
      </c>
      <c r="N146" s="176">
        <v>0.2697870738628325</v>
      </c>
      <c r="O146" s="177">
        <v>0.7617951207424138</v>
      </c>
      <c r="P146" s="178">
        <v>0.23820487925758632</v>
      </c>
      <c r="Q146" s="179">
        <f t="shared" si="18"/>
        <v>0.7617951207424138</v>
      </c>
      <c r="S146" s="180">
        <f t="shared" si="19"/>
        <v>0</v>
      </c>
      <c r="AG146" s="191"/>
    </row>
    <row r="147" spans="1:33" ht="12.75">
      <c r="A147" s="169">
        <v>1988</v>
      </c>
      <c r="B147" s="170">
        <f t="shared" si="16"/>
        <v>0.23816025358117562</v>
      </c>
      <c r="C147" s="171">
        <v>0.15780715813576973</v>
      </c>
      <c r="D147" s="171">
        <v>0.030144993767874616</v>
      </c>
      <c r="E147" s="171">
        <v>0.02482940930568546</v>
      </c>
      <c r="F147" s="171">
        <v>-0.0028801955041796775</v>
      </c>
      <c r="G147" s="173">
        <v>0.028258887876025523</v>
      </c>
      <c r="H147" s="174"/>
      <c r="I147" s="170">
        <f t="shared" si="17"/>
        <v>0.6524068637019369</v>
      </c>
      <c r="J147" s="171">
        <v>0.4469224577668302</v>
      </c>
      <c r="K147" s="171">
        <v>0.13532070055664386</v>
      </c>
      <c r="L147" s="171">
        <v>0.070318867425826</v>
      </c>
      <c r="M147" s="175">
        <v>-0.00015516204736321497</v>
      </c>
      <c r="N147" s="176">
        <v>0.27618923890466845</v>
      </c>
      <c r="O147" s="177">
        <v>0.7565819755083679</v>
      </c>
      <c r="P147" s="178">
        <v>0.24341802449163197</v>
      </c>
      <c r="Q147" s="179">
        <f t="shared" si="18"/>
        <v>0.7565819755083679</v>
      </c>
      <c r="S147" s="180">
        <f t="shared" si="19"/>
        <v>0</v>
      </c>
      <c r="AG147" s="191"/>
    </row>
    <row r="148" spans="1:33" ht="12.75">
      <c r="A148" s="181">
        <v>1989</v>
      </c>
      <c r="B148" s="182">
        <f t="shared" si="16"/>
        <v>0.22828495709617924</v>
      </c>
      <c r="C148" s="183">
        <v>0.15284278801109194</v>
      </c>
      <c r="D148" s="183">
        <v>0.029878866953580593</v>
      </c>
      <c r="E148" s="183">
        <v>0.024672473984703895</v>
      </c>
      <c r="F148" s="183">
        <v>-0.005114177501162816</v>
      </c>
      <c r="G148" s="184">
        <v>0.026005005647965623</v>
      </c>
      <c r="H148" s="185"/>
      <c r="I148" s="182">
        <f t="shared" si="17"/>
        <v>0.6646628379823386</v>
      </c>
      <c r="J148" s="183">
        <v>0.4592349775188819</v>
      </c>
      <c r="K148" s="183">
        <v>0.13160202883784802</v>
      </c>
      <c r="L148" s="183">
        <v>0.074131486235899</v>
      </c>
      <c r="M148" s="186">
        <v>-0.0003056546102903719</v>
      </c>
      <c r="N148" s="187">
        <v>0.2633218245532987</v>
      </c>
      <c r="O148" s="188">
        <v>0.7666743943033654</v>
      </c>
      <c r="P148" s="189">
        <v>0.2333256056966347</v>
      </c>
      <c r="Q148" s="190">
        <f t="shared" si="18"/>
        <v>0.7666743943033654</v>
      </c>
      <c r="S148" s="180">
        <f t="shared" si="19"/>
        <v>0</v>
      </c>
      <c r="AG148" s="191"/>
    </row>
    <row r="149" spans="1:33" ht="12.75">
      <c r="A149" s="169">
        <v>1990</v>
      </c>
      <c r="B149" s="170">
        <f t="shared" si="16"/>
        <v>0.20787107245057432</v>
      </c>
      <c r="C149" s="171">
        <v>0.1357483855958101</v>
      </c>
      <c r="D149" s="171">
        <v>0.03338595566578126</v>
      </c>
      <c r="E149" s="171">
        <v>0.023864814924561318</v>
      </c>
      <c r="F149" s="171">
        <v>-0.009439807334067496</v>
      </c>
      <c r="G149" s="173">
        <v>0.024311723598489137</v>
      </c>
      <c r="H149" s="174"/>
      <c r="I149" s="170">
        <f t="shared" si="17"/>
        <v>0.6871218775406774</v>
      </c>
      <c r="J149" s="171">
        <v>0.47129668701048755</v>
      </c>
      <c r="K149" s="171">
        <v>0.13319679301791834</v>
      </c>
      <c r="L149" s="171">
        <v>0.0828548211508995</v>
      </c>
      <c r="M149" s="175">
        <v>-0.00022642363862787276</v>
      </c>
      <c r="N149" s="176">
        <v>0.23874532509651708</v>
      </c>
      <c r="O149" s="177">
        <v>0.7891773208289184</v>
      </c>
      <c r="P149" s="178">
        <v>0.2108226791710815</v>
      </c>
      <c r="Q149" s="179">
        <f t="shared" si="18"/>
        <v>0.7891773208289184</v>
      </c>
      <c r="S149" s="180">
        <f t="shared" si="19"/>
        <v>0</v>
      </c>
      <c r="AG149" s="191"/>
    </row>
    <row r="150" spans="1:33" ht="12.75">
      <c r="A150" s="169">
        <v>1991</v>
      </c>
      <c r="B150" s="170">
        <f t="shared" si="16"/>
        <v>0.1817883985250493</v>
      </c>
      <c r="C150" s="171">
        <v>0.11548597233415295</v>
      </c>
      <c r="D150" s="171">
        <v>0.037132991082877195</v>
      </c>
      <c r="E150" s="171">
        <v>0.020801719284214707</v>
      </c>
      <c r="F150" s="171">
        <v>-0.011084914927895005</v>
      </c>
      <c r="G150" s="173">
        <v>0.01945263075169948</v>
      </c>
      <c r="H150" s="174"/>
      <c r="I150" s="170">
        <f t="shared" si="17"/>
        <v>0.6953875219433384</v>
      </c>
      <c r="J150" s="171">
        <v>0.4721501827183779</v>
      </c>
      <c r="K150" s="171">
        <v>0.13831584738103658</v>
      </c>
      <c r="L150" s="171">
        <v>0.08504526880962002</v>
      </c>
      <c r="M150" s="175">
        <v>-0.00012377696569609807</v>
      </c>
      <c r="N150" s="176">
        <v>0.2119429432598189</v>
      </c>
      <c r="O150" s="177">
        <v>0.8107364347924253</v>
      </c>
      <c r="P150" s="178">
        <v>0.18926356520757456</v>
      </c>
      <c r="Q150" s="179">
        <f t="shared" si="18"/>
        <v>0.8107364347924253</v>
      </c>
      <c r="S150" s="180">
        <f t="shared" si="19"/>
        <v>0</v>
      </c>
      <c r="AG150" s="191"/>
    </row>
    <row r="151" spans="1:33" ht="12.75">
      <c r="A151" s="169">
        <v>1992</v>
      </c>
      <c r="B151" s="170">
        <f t="shared" si="16"/>
        <v>0.1890571590760835</v>
      </c>
      <c r="C151" s="171">
        <v>0.10826953129523571</v>
      </c>
      <c r="D151" s="171">
        <v>0.042196284850937606</v>
      </c>
      <c r="E151" s="171">
        <v>0.021275438969771517</v>
      </c>
      <c r="F151" s="171">
        <v>-0.0019395757622233487</v>
      </c>
      <c r="G151" s="173">
        <v>0.01925547972236198</v>
      </c>
      <c r="H151" s="174"/>
      <c r="I151" s="170">
        <f t="shared" si="17"/>
        <v>0.6902907544304338</v>
      </c>
      <c r="J151" s="171">
        <v>0.4582168247442734</v>
      </c>
      <c r="K151" s="171">
        <v>0.14212395703381445</v>
      </c>
      <c r="L151" s="171">
        <v>0.09004162088026205</v>
      </c>
      <c r="M151" s="175">
        <v>-9.164822791605022E-05</v>
      </c>
      <c r="N151" s="176">
        <v>0.2198102804419372</v>
      </c>
      <c r="O151" s="177">
        <v>0.8025774060043246</v>
      </c>
      <c r="P151" s="178">
        <v>0.1974225939956753</v>
      </c>
      <c r="Q151" s="179">
        <f t="shared" si="18"/>
        <v>0.8025774060043246</v>
      </c>
      <c r="S151" s="180">
        <f t="shared" si="19"/>
        <v>0</v>
      </c>
      <c r="AG151" s="191"/>
    </row>
    <row r="152" spans="1:33" ht="12.75">
      <c r="A152" s="169">
        <v>1993</v>
      </c>
      <c r="B152" s="170">
        <f t="shared" si="16"/>
        <v>0.21528924070402555</v>
      </c>
      <c r="C152" s="171">
        <v>0.13067814070220643</v>
      </c>
      <c r="D152" s="171">
        <v>0.042707208235808335</v>
      </c>
      <c r="E152" s="171">
        <v>0.02610734952464986</v>
      </c>
      <c r="F152" s="171">
        <v>-0.004524718071159052</v>
      </c>
      <c r="G152" s="173">
        <v>0.020321260312519986</v>
      </c>
      <c r="H152" s="174"/>
      <c r="I152" s="170">
        <f t="shared" si="17"/>
        <v>0.6693988433168091</v>
      </c>
      <c r="J152" s="171">
        <v>0.44359824340744847</v>
      </c>
      <c r="K152" s="171">
        <v>0.1371147683102745</v>
      </c>
      <c r="L152" s="171">
        <v>0.0886236544760039</v>
      </c>
      <c r="M152" s="175">
        <v>6.217712308227988E-05</v>
      </c>
      <c r="N152" s="176">
        <v>0.2490716149659581</v>
      </c>
      <c r="O152" s="177">
        <v>0.774438380738571</v>
      </c>
      <c r="P152" s="178">
        <v>0.22556161926142895</v>
      </c>
      <c r="Q152" s="179">
        <f t="shared" si="18"/>
        <v>0.774438380738571</v>
      </c>
      <c r="S152" s="180">
        <f t="shared" si="19"/>
        <v>0</v>
      </c>
      <c r="AG152" s="191"/>
    </row>
    <row r="153" spans="1:33" ht="12.75">
      <c r="A153" s="169">
        <v>1994</v>
      </c>
      <c r="B153" s="170">
        <f t="shared" si="16"/>
        <v>0.2449569275452572</v>
      </c>
      <c r="C153" s="171">
        <v>0.1474861443045666</v>
      </c>
      <c r="D153" s="171">
        <v>0.042727076299040184</v>
      </c>
      <c r="E153" s="171">
        <v>0.028797346180063178</v>
      </c>
      <c r="F153" s="171">
        <v>0.0025155797245266544</v>
      </c>
      <c r="G153" s="173">
        <v>0.02343078103706056</v>
      </c>
      <c r="H153" s="174"/>
      <c r="I153" s="170">
        <f t="shared" si="17"/>
        <v>0.6407388345050479</v>
      </c>
      <c r="J153" s="171">
        <v>0.4310555842231307</v>
      </c>
      <c r="K153" s="171">
        <v>0.12579883300916922</v>
      </c>
      <c r="L153" s="171">
        <v>0.08416558002959824</v>
      </c>
      <c r="M153" s="175">
        <v>-0.0002811627568504479</v>
      </c>
      <c r="N153" s="176">
        <v>0.2840854411800526</v>
      </c>
      <c r="O153" s="177">
        <v>0.7430880861613074</v>
      </c>
      <c r="P153" s="178">
        <v>0.25691191383869266</v>
      </c>
      <c r="Q153" s="179">
        <f t="shared" si="18"/>
        <v>0.7430880861613074</v>
      </c>
      <c r="S153" s="180">
        <f t="shared" si="19"/>
        <v>0</v>
      </c>
      <c r="AG153" s="191"/>
    </row>
    <row r="154" spans="1:33" ht="12.75">
      <c r="A154" s="169">
        <v>1995</v>
      </c>
      <c r="B154" s="170">
        <f t="shared" si="16"/>
        <v>0.2549850062394816</v>
      </c>
      <c r="C154" s="171">
        <v>0.15389634770913552</v>
      </c>
      <c r="D154" s="171">
        <v>0.04439648919240579</v>
      </c>
      <c r="E154" s="171">
        <v>0.030342205602232584</v>
      </c>
      <c r="F154" s="171">
        <v>-0.0008553046905473167</v>
      </c>
      <c r="G154" s="173">
        <v>0.027205268426255036</v>
      </c>
      <c r="H154" s="174"/>
      <c r="I154" s="170">
        <f t="shared" si="17"/>
        <v>0.6334885881863129</v>
      </c>
      <c r="J154" s="171">
        <v>0.4273249484232474</v>
      </c>
      <c r="K154" s="171">
        <v>0.12237592990887715</v>
      </c>
      <c r="L154" s="171">
        <v>0.08425139151792832</v>
      </c>
      <c r="M154" s="175">
        <v>-0.0004636816637399372</v>
      </c>
      <c r="N154" s="176">
        <v>0.2960575682886752</v>
      </c>
      <c r="O154" s="177">
        <v>0.735529879670336</v>
      </c>
      <c r="P154" s="178">
        <v>0.2644701203296641</v>
      </c>
      <c r="Q154" s="179">
        <f t="shared" si="18"/>
        <v>0.735529879670336</v>
      </c>
      <c r="S154" s="180">
        <f t="shared" si="19"/>
        <v>0</v>
      </c>
      <c r="AG154" s="191"/>
    </row>
    <row r="155" spans="1:33" ht="12.75">
      <c r="A155" s="169">
        <v>1996</v>
      </c>
      <c r="B155" s="170">
        <f t="shared" si="16"/>
        <v>0.26953900054283914</v>
      </c>
      <c r="C155" s="171">
        <v>0.16916496721633117</v>
      </c>
      <c r="D155" s="171">
        <v>0.04438946217023852</v>
      </c>
      <c r="E155" s="171">
        <v>0.032999598778637805</v>
      </c>
      <c r="F155" s="171">
        <v>-0.0036010082823190494</v>
      </c>
      <c r="G155" s="173">
        <v>0.02658598065995064</v>
      </c>
      <c r="H155" s="174"/>
      <c r="I155" s="170">
        <f t="shared" si="17"/>
        <v>0.6186877517282847</v>
      </c>
      <c r="J155" s="171">
        <v>0.41681963632744</v>
      </c>
      <c r="K155" s="171">
        <v>0.12042152290446204</v>
      </c>
      <c r="L155" s="171">
        <v>0.0813104568174169</v>
      </c>
      <c r="M155" s="175">
        <v>0.00013613567896572016</v>
      </c>
      <c r="N155" s="176">
        <v>0.3128206201742647</v>
      </c>
      <c r="O155" s="177">
        <v>0.7180344432534304</v>
      </c>
      <c r="P155" s="178">
        <v>0.2819655567465699</v>
      </c>
      <c r="Q155" s="179">
        <f t="shared" si="18"/>
        <v>0.7180344432534304</v>
      </c>
      <c r="S155" s="180">
        <f t="shared" si="19"/>
        <v>0</v>
      </c>
      <c r="AG155" s="191"/>
    </row>
    <row r="156" spans="1:33" ht="12.75">
      <c r="A156" s="169">
        <v>1997</v>
      </c>
      <c r="B156" s="170">
        <f t="shared" si="16"/>
        <v>0.28079180276827387</v>
      </c>
      <c r="C156" s="171">
        <v>0.17633420868611627</v>
      </c>
      <c r="D156" s="171">
        <v>0.04513089355921244</v>
      </c>
      <c r="E156" s="171">
        <v>0.030967240406678476</v>
      </c>
      <c r="F156" s="171">
        <v>0.00033039617504990073</v>
      </c>
      <c r="G156" s="173">
        <v>0.028029063941216785</v>
      </c>
      <c r="H156" s="174"/>
      <c r="I156" s="170">
        <f t="shared" si="17"/>
        <v>0.6078455724116009</v>
      </c>
      <c r="J156" s="171">
        <v>0.4198120291513187</v>
      </c>
      <c r="K156" s="171">
        <v>0.11419420195670991</v>
      </c>
      <c r="L156" s="171">
        <v>0.07372602360717086</v>
      </c>
      <c r="M156" s="175">
        <v>0.00011331769640141224</v>
      </c>
      <c r="N156" s="176">
        <v>0.32627131193299225</v>
      </c>
      <c r="O156" s="177">
        <v>0.706297585642346</v>
      </c>
      <c r="P156" s="178">
        <v>0.2937024143576539</v>
      </c>
      <c r="Q156" s="179">
        <f t="shared" si="18"/>
        <v>0.706297585642346</v>
      </c>
      <c r="S156" s="180">
        <f t="shared" si="19"/>
        <v>0</v>
      </c>
      <c r="AG156" s="191"/>
    </row>
    <row r="157" spans="1:33" ht="12.75">
      <c r="A157" s="169">
        <v>1998</v>
      </c>
      <c r="B157" s="170">
        <f t="shared" si="16"/>
        <v>0.2744743121330143</v>
      </c>
      <c r="C157" s="171">
        <v>0.15811561046537848</v>
      </c>
      <c r="D157" s="171">
        <v>0.0471091975449286</v>
      </c>
      <c r="E157" s="171">
        <v>0.028511928924630687</v>
      </c>
      <c r="F157" s="171">
        <v>0.01497494242845404</v>
      </c>
      <c r="G157" s="173">
        <v>0.025762632769622512</v>
      </c>
      <c r="H157" s="174"/>
      <c r="I157" s="170">
        <f t="shared" si="17"/>
        <v>0.6137367091405596</v>
      </c>
      <c r="J157" s="171">
        <v>0.42835385957615174</v>
      </c>
      <c r="K157" s="171">
        <v>0.10815334827995496</v>
      </c>
      <c r="L157" s="171">
        <v>0.07724218224171303</v>
      </c>
      <c r="M157" s="175">
        <v>-1.2680957260101651E-05</v>
      </c>
      <c r="N157" s="176">
        <v>0.31825013043288536</v>
      </c>
      <c r="O157" s="177">
        <v>0.7116213762138042</v>
      </c>
      <c r="P157" s="178">
        <v>0.2883786237861958</v>
      </c>
      <c r="Q157" s="179">
        <f t="shared" si="18"/>
        <v>0.7116213762138042</v>
      </c>
      <c r="S157" s="180">
        <f t="shared" si="19"/>
        <v>0</v>
      </c>
      <c r="AG157" s="191"/>
    </row>
    <row r="158" spans="1:33" ht="12.75">
      <c r="A158" s="192">
        <v>1999</v>
      </c>
      <c r="B158" s="182">
        <f t="shared" si="16"/>
        <v>0.2463724109239606</v>
      </c>
      <c r="C158" s="183">
        <v>0.15028397282583456</v>
      </c>
      <c r="D158" s="183">
        <v>0.049162091705572425</v>
      </c>
      <c r="E158" s="183">
        <v>0.027216350774722703</v>
      </c>
      <c r="F158" s="183">
        <v>-0.0015172802720606815</v>
      </c>
      <c r="G158" s="184">
        <v>0.021227275889891595</v>
      </c>
      <c r="H158" s="185"/>
      <c r="I158" s="182">
        <f t="shared" si="17"/>
        <v>0.6303751163242204</v>
      </c>
      <c r="J158" s="183">
        <v>0.44108057698152775</v>
      </c>
      <c r="K158" s="183">
        <v>0.10916971933366616</v>
      </c>
      <c r="L158" s="183">
        <v>0.0798794673664808</v>
      </c>
      <c r="M158" s="186">
        <v>0.000245352642545613</v>
      </c>
      <c r="N158" s="187">
        <v>0.2879796364058021</v>
      </c>
      <c r="O158" s="188">
        <v>0.736832489147263</v>
      </c>
      <c r="P158" s="189">
        <v>0.2631675108527371</v>
      </c>
      <c r="Q158" s="190">
        <f t="shared" si="18"/>
        <v>0.736832489147263</v>
      </c>
      <c r="S158" s="180">
        <f t="shared" si="19"/>
        <v>0</v>
      </c>
      <c r="AG158" s="191"/>
    </row>
    <row r="159" spans="1:33" ht="12.75">
      <c r="A159" s="193">
        <v>2000</v>
      </c>
      <c r="B159" s="170">
        <f t="shared" si="16"/>
        <v>0.23144957151688014</v>
      </c>
      <c r="C159" s="171">
        <v>0.13677450473779856</v>
      </c>
      <c r="D159" s="171">
        <v>0.04844882275319757</v>
      </c>
      <c r="E159" s="171">
        <v>0.025176453643382758</v>
      </c>
      <c r="F159" s="171">
        <v>0.0021002294845344103</v>
      </c>
      <c r="G159" s="173">
        <v>0.018949560897966844</v>
      </c>
      <c r="H159" s="174"/>
      <c r="I159" s="170">
        <f t="shared" si="17"/>
        <v>0.6430869125854368</v>
      </c>
      <c r="J159" s="171">
        <v>0.4495359917705294</v>
      </c>
      <c r="K159" s="171">
        <v>0.11062984874409057</v>
      </c>
      <c r="L159" s="171">
        <v>0.08274730791048587</v>
      </c>
      <c r="M159" s="175">
        <v>0.0001737641603310323</v>
      </c>
      <c r="N159" s="176">
        <v>0.270515555158386</v>
      </c>
      <c r="O159" s="177">
        <v>0.751632470231012</v>
      </c>
      <c r="P159" s="178">
        <v>0.24836752976898802</v>
      </c>
      <c r="Q159" s="179">
        <f t="shared" si="18"/>
        <v>0.751632470231012</v>
      </c>
      <c r="S159" s="180">
        <f t="shared" si="19"/>
        <v>0</v>
      </c>
      <c r="AG159" s="191"/>
    </row>
    <row r="160" spans="1:33" ht="12.75">
      <c r="A160" s="193">
        <v>2001</v>
      </c>
      <c r="B160" s="170">
        <f t="shared" si="16"/>
        <v>0.22952232878965256</v>
      </c>
      <c r="C160" s="171">
        <v>0.12885633891769932</v>
      </c>
      <c r="D160" s="171">
        <v>0.05088252061320402</v>
      </c>
      <c r="E160" s="171">
        <v>0.024279122948808584</v>
      </c>
      <c r="F160" s="171">
        <v>0.010262927900710915</v>
      </c>
      <c r="G160" s="173">
        <v>0.015241418409229726</v>
      </c>
      <c r="H160" s="174"/>
      <c r="I160" s="170">
        <f t="shared" si="17"/>
        <v>0.6462106004159931</v>
      </c>
      <c r="J160" s="171">
        <v>0.44849400662117306</v>
      </c>
      <c r="K160" s="171">
        <v>0.11313893826562112</v>
      </c>
      <c r="L160" s="171">
        <v>0.08450528099757725</v>
      </c>
      <c r="M160" s="175">
        <v>7.237453162163911E-05</v>
      </c>
      <c r="N160" s="176">
        <v>0.26673398390324776</v>
      </c>
      <c r="O160" s="177">
        <v>0.7509784725451875</v>
      </c>
      <c r="P160" s="178">
        <v>0.24902152745481257</v>
      </c>
      <c r="Q160" s="179">
        <f t="shared" si="18"/>
        <v>0.7509784725451875</v>
      </c>
      <c r="S160" s="180">
        <f t="shared" si="19"/>
        <v>0</v>
      </c>
      <c r="AG160" s="191"/>
    </row>
    <row r="161" spans="1:33" ht="12.75">
      <c r="A161" s="193">
        <v>2002</v>
      </c>
      <c r="B161" s="170">
        <f t="shared" si="16"/>
        <v>0.24526298830013313</v>
      </c>
      <c r="C161" s="171">
        <v>0.13576789188329552</v>
      </c>
      <c r="D161" s="171">
        <v>0.050656581318070396</v>
      </c>
      <c r="E161" s="171">
        <v>0.025882079187659043</v>
      </c>
      <c r="F161" s="171">
        <v>0.019014359781473065</v>
      </c>
      <c r="G161" s="173">
        <v>0.013942076129635111</v>
      </c>
      <c r="H161" s="174"/>
      <c r="I161" s="170">
        <f t="shared" si="17"/>
        <v>0.6317769350483579</v>
      </c>
      <c r="J161" s="171">
        <v>0.4344558433883432</v>
      </c>
      <c r="K161" s="171">
        <v>0.11442960530454845</v>
      </c>
      <c r="L161" s="171">
        <v>0.08282238448383684</v>
      </c>
      <c r="M161" s="175">
        <v>6.910187162934994E-05</v>
      </c>
      <c r="N161" s="176">
        <v>0.28416591362200644</v>
      </c>
      <c r="O161" s="177">
        <v>0.7319876154066667</v>
      </c>
      <c r="P161" s="178">
        <v>0.26801238459333326</v>
      </c>
      <c r="Q161" s="179">
        <f t="shared" si="18"/>
        <v>0.7319876154066667</v>
      </c>
      <c r="S161" s="180">
        <f t="shared" si="19"/>
        <v>0</v>
      </c>
      <c r="AG161" s="191"/>
    </row>
    <row r="162" spans="1:33" ht="12.75">
      <c r="A162" s="193">
        <v>2003</v>
      </c>
      <c r="B162" s="170">
        <f t="shared" si="16"/>
        <v>0.2539139394840961</v>
      </c>
      <c r="C162" s="171">
        <v>0.14176499199280235</v>
      </c>
      <c r="D162" s="171">
        <v>0.05233606394304898</v>
      </c>
      <c r="E162" s="171">
        <v>0.027876457257850734</v>
      </c>
      <c r="F162" s="171">
        <v>0.017201692294543165</v>
      </c>
      <c r="G162" s="173">
        <v>0.014734733995850848</v>
      </c>
      <c r="H162" s="174"/>
      <c r="I162" s="170">
        <f t="shared" si="17"/>
        <v>0.6255955437367026</v>
      </c>
      <c r="J162" s="171">
        <v>0.4238710266431497</v>
      </c>
      <c r="K162" s="171">
        <v>0.11831784523818774</v>
      </c>
      <c r="L162" s="171">
        <v>0.08334936849330893</v>
      </c>
      <c r="M162" s="175">
        <v>5.730336205623888E-05</v>
      </c>
      <c r="N162" s="176">
        <v>0.29361858647198685</v>
      </c>
      <c r="O162" s="177">
        <v>0.7234202250902805</v>
      </c>
      <c r="P162" s="178">
        <v>0.2765797749097195</v>
      </c>
      <c r="Q162" s="179">
        <f t="shared" si="18"/>
        <v>0.7234202250902805</v>
      </c>
      <c r="S162" s="180">
        <f t="shared" si="19"/>
        <v>0</v>
      </c>
      <c r="AG162" s="191"/>
    </row>
    <row r="163" spans="1:33" ht="12.75">
      <c r="A163" s="193">
        <v>2004</v>
      </c>
      <c r="B163" s="170">
        <f t="shared" si="16"/>
        <v>0.2615220813024849</v>
      </c>
      <c r="C163" s="171">
        <v>0.14938706722698747</v>
      </c>
      <c r="D163" s="171">
        <v>0.05290720345749548</v>
      </c>
      <c r="E163" s="171">
        <v>0.027271568258349227</v>
      </c>
      <c r="F163" s="171">
        <v>0.017076579558256554</v>
      </c>
      <c r="G163" s="173">
        <v>0.014879662801396144</v>
      </c>
      <c r="H163" s="174"/>
      <c r="I163" s="170">
        <f t="shared" si="17"/>
        <v>0.6168518868472926</v>
      </c>
      <c r="J163" s="171">
        <v>0.4191685827075086</v>
      </c>
      <c r="K163" s="171">
        <v>0.1216168127282885</v>
      </c>
      <c r="L163" s="171">
        <v>0.07652191603503272</v>
      </c>
      <c r="M163" s="175">
        <v>-0.00045542462353715584</v>
      </c>
      <c r="N163" s="176">
        <v>0.30286485930787044</v>
      </c>
      <c r="O163" s="177">
        <v>0.7143670583889032</v>
      </c>
      <c r="P163" s="178">
        <v>0.2856329416110967</v>
      </c>
      <c r="Q163" s="179">
        <f t="shared" si="18"/>
        <v>0.7143670583889032</v>
      </c>
      <c r="S163" s="180">
        <f t="shared" si="19"/>
        <v>0</v>
      </c>
      <c r="AG163" s="191"/>
    </row>
    <row r="164" spans="1:33" ht="12.75">
      <c r="A164" s="193">
        <v>2005</v>
      </c>
      <c r="B164" s="170">
        <f t="shared" si="16"/>
        <v>0.2650532183134438</v>
      </c>
      <c r="C164" s="171">
        <v>0.14723074598311442</v>
      </c>
      <c r="D164" s="171">
        <v>0.05378305126271294</v>
      </c>
      <c r="E164" s="171">
        <v>0.027767676268735775</v>
      </c>
      <c r="F164" s="171">
        <v>0.0197834688082342</v>
      </c>
      <c r="G164" s="173">
        <v>0.01648827599064647</v>
      </c>
      <c r="H164" s="174"/>
      <c r="I164" s="170">
        <f t="shared" si="17"/>
        <v>0.6191155215896966</v>
      </c>
      <c r="J164" s="171">
        <v>0.4166910706166768</v>
      </c>
      <c r="K164" s="171">
        <v>0.12437308231122556</v>
      </c>
      <c r="L164" s="171">
        <v>0.07858781585120679</v>
      </c>
      <c r="M164" s="175">
        <v>-0.0005364471894124672</v>
      </c>
      <c r="N164" s="176">
        <v>0.3054733042141819</v>
      </c>
      <c r="O164" s="177">
        <v>0.7135294009018217</v>
      </c>
      <c r="P164" s="178">
        <v>0.2864705990981781</v>
      </c>
      <c r="Q164" s="179">
        <f t="shared" si="18"/>
        <v>0.7135294009018217</v>
      </c>
      <c r="S164" s="180">
        <f t="shared" si="19"/>
        <v>0</v>
      </c>
      <c r="AG164" s="191"/>
    </row>
    <row r="165" spans="1:33" ht="12.75">
      <c r="A165" s="193">
        <v>2006</v>
      </c>
      <c r="B165" s="170">
        <f t="shared" si="16"/>
        <v>0.2652258020814061</v>
      </c>
      <c r="C165" s="171">
        <v>0.15841674489423235</v>
      </c>
      <c r="D165" s="171">
        <v>0.053371203185665406</v>
      </c>
      <c r="E165" s="171">
        <v>0.0280797263533814</v>
      </c>
      <c r="F165" s="171">
        <v>0.008801869661712288</v>
      </c>
      <c r="G165" s="173">
        <v>0.016556257986414687</v>
      </c>
      <c r="H165" s="174"/>
      <c r="I165" s="170">
        <f t="shared" si="17"/>
        <v>0.618581111631688</v>
      </c>
      <c r="J165" s="171">
        <v>0.419581007465196</v>
      </c>
      <c r="K165" s="171">
        <v>0.12543378841885802</v>
      </c>
      <c r="L165" s="171">
        <v>0.07437168261830465</v>
      </c>
      <c r="M165" s="175">
        <v>-0.0008053668706705226</v>
      </c>
      <c r="N165" s="176">
        <v>0.305823697370595</v>
      </c>
      <c r="O165" s="177">
        <v>0.7132668134028353</v>
      </c>
      <c r="P165" s="178">
        <v>0.2867331865971647</v>
      </c>
      <c r="Q165" s="179">
        <f t="shared" si="18"/>
        <v>0.7132668134028353</v>
      </c>
      <c r="S165" s="180">
        <f t="shared" si="19"/>
        <v>0</v>
      </c>
      <c r="AG165" s="191"/>
    </row>
    <row r="166" spans="1:33" ht="12.75">
      <c r="A166" s="193">
        <v>2007</v>
      </c>
      <c r="B166" s="170">
        <f t="shared" si="16"/>
        <v>0.2782958223329362</v>
      </c>
      <c r="C166" s="171">
        <v>0.1631595220354454</v>
      </c>
      <c r="D166" s="171">
        <v>0.05271190544583698</v>
      </c>
      <c r="E166" s="171">
        <v>0.02782517699222674</v>
      </c>
      <c r="F166" s="171">
        <v>0.017388506419893528</v>
      </c>
      <c r="G166" s="173">
        <v>0.01721071143953358</v>
      </c>
      <c r="H166" s="174"/>
      <c r="I166" s="170">
        <f t="shared" si="17"/>
        <v>0.6078925758365622</v>
      </c>
      <c r="J166" s="171">
        <v>0.416503622376049</v>
      </c>
      <c r="K166" s="171">
        <v>0.12093598830014625</v>
      </c>
      <c r="L166" s="171">
        <v>0.07103040549481035</v>
      </c>
      <c r="M166" s="175">
        <v>-0.0005774403344433719</v>
      </c>
      <c r="N166" s="176">
        <v>0.3202565803273804</v>
      </c>
      <c r="O166" s="177">
        <v>0.6995491197525593</v>
      </c>
      <c r="P166" s="178">
        <v>0.3004508802474406</v>
      </c>
      <c r="Q166" s="179">
        <f t="shared" si="18"/>
        <v>0.6995491197525593</v>
      </c>
      <c r="S166" s="180">
        <f t="shared" si="19"/>
        <v>0</v>
      </c>
      <c r="AG166" s="191"/>
    </row>
    <row r="167" spans="1:19" ht="12.75">
      <c r="A167" s="193">
        <v>2008</v>
      </c>
      <c r="B167" s="170">
        <f t="shared" si="16"/>
        <v>0.28176890572918356</v>
      </c>
      <c r="C167" s="171">
        <v>0.1558849996884237</v>
      </c>
      <c r="D167" s="171">
        <v>0.05430656792654121</v>
      </c>
      <c r="E167" s="171">
        <v>0.02918630513487335</v>
      </c>
      <c r="F167" s="171">
        <v>0.02576587465900234</v>
      </c>
      <c r="G167" s="173">
        <v>0.016625158320342948</v>
      </c>
      <c r="H167" s="174"/>
      <c r="I167" s="170">
        <f t="shared" si="17"/>
        <v>0.6094406616909256</v>
      </c>
      <c r="J167" s="171">
        <v>0.41270383744154326</v>
      </c>
      <c r="K167" s="171">
        <v>0.12001062573070928</v>
      </c>
      <c r="L167" s="171">
        <v>0.07727042469755066</v>
      </c>
      <c r="M167" s="175">
        <v>-0.0005442261788776306</v>
      </c>
      <c r="N167" s="176">
        <v>0.3221746269399155</v>
      </c>
      <c r="O167" s="177">
        <v>0.6968345826313548</v>
      </c>
      <c r="P167" s="178">
        <v>0.3031654173686453</v>
      </c>
      <c r="Q167" s="179">
        <f t="shared" si="18"/>
        <v>0.6968345826313548</v>
      </c>
      <c r="S167" s="180">
        <f t="shared" si="19"/>
        <v>0</v>
      </c>
    </row>
    <row r="168" spans="1:19" ht="12.75">
      <c r="A168" s="192">
        <v>2009</v>
      </c>
      <c r="B168" s="182">
        <f t="shared" si="16"/>
        <v>0.24851007215429066</v>
      </c>
      <c r="C168" s="183">
        <v>0.128840943230807</v>
      </c>
      <c r="D168" s="183">
        <v>0.06307598532005969</v>
      </c>
      <c r="E168" s="183">
        <v>0.024863224692500775</v>
      </c>
      <c r="F168" s="183">
        <v>0.016471393154834764</v>
      </c>
      <c r="G168" s="184">
        <v>0.01525852575608846</v>
      </c>
      <c r="H168" s="185"/>
      <c r="I168" s="182">
        <f t="shared" si="17"/>
        <v>0.6442608075453712</v>
      </c>
      <c r="J168" s="183">
        <v>0.43172816459910385</v>
      </c>
      <c r="K168" s="183">
        <v>0.12942594930198326</v>
      </c>
      <c r="L168" s="183">
        <v>0.08331322399029013</v>
      </c>
      <c r="M168" s="186">
        <v>-0.0002065303460061098</v>
      </c>
      <c r="N168" s="187">
        <v>0.2831983744017701</v>
      </c>
      <c r="O168" s="188">
        <v>0.7341900141348883</v>
      </c>
      <c r="P168" s="189">
        <v>0.2658099858651118</v>
      </c>
      <c r="Q168" s="190">
        <f t="shared" si="18"/>
        <v>0.7341900141348883</v>
      </c>
      <c r="S168" s="180">
        <f t="shared" si="19"/>
        <v>0</v>
      </c>
    </row>
    <row r="169" spans="1:19" ht="13.5" thickBot="1">
      <c r="A169" s="194">
        <v>2010</v>
      </c>
      <c r="B169" s="195">
        <f t="shared" si="16"/>
        <v>0.25913341810292645</v>
      </c>
      <c r="C169" s="196">
        <v>0.12186620684843749</v>
      </c>
      <c r="D169" s="196">
        <v>0.06750207784256304</v>
      </c>
      <c r="E169" s="196">
        <v>0.0236925890242097</v>
      </c>
      <c r="F169" s="196">
        <v>0.017852625161929436</v>
      </c>
      <c r="G169" s="197">
        <v>0.028219919225786788</v>
      </c>
      <c r="H169" s="198"/>
      <c r="I169" s="195">
        <f t="shared" si="17"/>
        <v>0.6343109162718354</v>
      </c>
      <c r="J169" s="196">
        <v>0.4251284005181742</v>
      </c>
      <c r="K169" s="196">
        <v>0.12682770707917396</v>
      </c>
      <c r="L169" s="196">
        <v>0.08265123479656299</v>
      </c>
      <c r="M169" s="199">
        <v>-0.0002964261220757449</v>
      </c>
      <c r="N169" s="200">
        <v>0.2994985041635801</v>
      </c>
      <c r="O169" s="201">
        <v>0.7331172181064947</v>
      </c>
      <c r="P169" s="195">
        <v>0.2668827818935054</v>
      </c>
      <c r="Q169" s="202">
        <f t="shared" si="18"/>
        <v>0.7331172181064947</v>
      </c>
      <c r="S169" s="180">
        <f t="shared" si="19"/>
        <v>0</v>
      </c>
    </row>
    <row r="170" spans="2:17" ht="13.5" thickTop="1"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1:17" ht="12.75">
      <c r="A171" s="205" t="s">
        <v>123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3"/>
      <c r="Q171" s="203"/>
    </row>
    <row r="172" spans="2:17" ht="12.75"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3"/>
      <c r="Q172" s="203"/>
    </row>
    <row r="173" spans="2:17" ht="12.75"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3"/>
      <c r="Q173" s="203"/>
    </row>
    <row r="174" spans="2:17" ht="12.75"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3"/>
      <c r="Q174" s="203"/>
    </row>
    <row r="175" spans="2:17" ht="12.75"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3"/>
      <c r="Q175" s="203"/>
    </row>
    <row r="176" spans="2:17" ht="12.75"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3"/>
      <c r="Q176" s="203"/>
    </row>
    <row r="177" spans="2:17" ht="12.75"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3"/>
      <c r="Q177" s="203"/>
    </row>
    <row r="178" spans="2:17" ht="12.75"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3"/>
      <c r="Q178" s="203"/>
    </row>
    <row r="179" spans="2:17" ht="12.75"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3"/>
      <c r="Q179" s="203"/>
    </row>
    <row r="180" spans="2:17" ht="12.75"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3"/>
      <c r="Q180" s="203"/>
    </row>
    <row r="181" spans="2:17" ht="12.75"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3"/>
      <c r="Q181" s="203"/>
    </row>
    <row r="182" spans="2:17" ht="12.75"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3"/>
      <c r="Q182" s="203"/>
    </row>
    <row r="183" spans="2:17" ht="12.75"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</row>
    <row r="184" spans="2:17" ht="12.75"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</row>
    <row r="185" spans="2:17" ht="12.75"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</row>
    <row r="186" spans="2:17" ht="12.75"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</row>
    <row r="187" spans="2:17" ht="12.75"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</row>
    <row r="188" spans="2:17" ht="12.75"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</row>
    <row r="189" spans="2:17" ht="12.75"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</row>
    <row r="190" spans="2:17" ht="12.75"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</row>
    <row r="191" spans="2:17" ht="12.75"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</row>
    <row r="192" spans="2:17" ht="12.75"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</row>
    <row r="193" spans="2:17" ht="12.75"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</row>
    <row r="194" spans="2:17" ht="12.75"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2:17" ht="12.75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2:17" ht="12.75"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2:17" ht="12.75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2:17" ht="12.75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2:17" ht="12.75"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2:17" ht="12.75"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</row>
    <row r="201" spans="2:17" ht="12.75"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</row>
    <row r="202" spans="2:17" ht="12.75"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</row>
    <row r="203" spans="2:17" ht="12.75"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</row>
    <row r="204" spans="2:17" ht="12.75"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</row>
    <row r="205" spans="2:17" ht="12.75"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</row>
    <row r="206" spans="2:17" ht="12.75"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</row>
    <row r="207" spans="2:17" ht="12.75"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</row>
    <row r="208" spans="2:17" ht="12.75"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</row>
    <row r="209" spans="2:17" ht="12.75"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</row>
    <row r="210" spans="2:17" ht="12.75"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</row>
    <row r="211" spans="2:17" ht="12.75"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</row>
    <row r="212" spans="2:17" ht="12.75"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</row>
    <row r="213" spans="2:17" ht="12.75"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</row>
    <row r="214" spans="2:17" ht="12.75"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</row>
    <row r="215" spans="2:17" ht="12.75"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  <row r="216" spans="2:17" ht="12.75"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</row>
    <row r="217" spans="2:17" ht="12.75"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</row>
    <row r="218" spans="2:17" ht="12.75"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</row>
    <row r="219" spans="2:17" ht="12.75"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</row>
    <row r="220" spans="2:17" ht="12.75"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</row>
    <row r="221" spans="2:17" ht="12.75"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</row>
    <row r="222" spans="2:17" ht="12.75"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</row>
    <row r="223" spans="2:17" ht="12.75"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</row>
    <row r="224" spans="2:17" ht="12.75"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</row>
    <row r="225" spans="2:17" ht="12.75"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</row>
    <row r="226" spans="2:17" ht="12.75"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</row>
    <row r="227" spans="2:17" ht="12.75"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</row>
    <row r="228" spans="2:17" ht="12.75"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</row>
    <row r="229" spans="2:17" ht="12.75"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</row>
    <row r="230" spans="2:17" ht="12.75"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</row>
    <row r="231" spans="2:17" ht="12.75"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</row>
    <row r="232" spans="2:17" ht="12.75"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</row>
    <row r="233" spans="2:17" ht="12.75"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</row>
    <row r="234" spans="2:17" ht="12.75"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</row>
    <row r="235" spans="2:17" ht="12.75"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</row>
    <row r="236" spans="2:17" ht="12.75"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</row>
    <row r="237" spans="2:17" ht="12.75"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</row>
    <row r="238" spans="2:17" ht="12.75"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</row>
    <row r="239" spans="2:17" ht="12.75"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</row>
    <row r="240" spans="2:17" ht="12.75"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</row>
    <row r="241" spans="2:17" ht="12.75"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</row>
    <row r="242" spans="2:17" ht="12.75"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</row>
    <row r="243" spans="2:17" ht="12.75"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</row>
    <row r="244" spans="2:17" ht="12.75"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</row>
    <row r="245" spans="2:17" ht="12.75"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</row>
    <row r="246" spans="2:17" ht="12.75"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</row>
    <row r="247" spans="2:17" ht="12.75"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</row>
    <row r="248" spans="2:17" ht="12.75"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</row>
    <row r="249" spans="2:17" ht="12.75"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</row>
    <row r="250" spans="2:17" ht="12.75"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</row>
    <row r="251" spans="2:17" ht="12.75"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</row>
    <row r="252" spans="2:17" ht="12.75"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</row>
    <row r="253" spans="2:17" ht="12.75"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</row>
    <row r="254" spans="2:17" ht="12.75"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</row>
    <row r="255" spans="2:17" ht="12.75"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</row>
    <row r="256" spans="2:17" ht="12.75"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</row>
    <row r="257" spans="2:17" ht="12.75"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</row>
    <row r="258" spans="2:17" ht="12.75"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</row>
    <row r="259" spans="2:17" ht="12.75"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</row>
    <row r="260" spans="2:17" ht="12.75"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</row>
    <row r="261" spans="2:17" ht="12.75"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</row>
    <row r="262" spans="2:17" ht="12.75"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</row>
    <row r="263" spans="2:17" ht="12.75"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</row>
    <row r="264" spans="2:17" ht="12.75"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</row>
    <row r="265" spans="2:17" ht="12.75"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</row>
    <row r="266" spans="2:17" ht="12.75"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</row>
    <row r="267" spans="2:17" ht="12.75"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</row>
    <row r="268" spans="2:17" ht="12.75"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</row>
    <row r="269" spans="2:17" ht="12.75"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</row>
    <row r="270" spans="2:17" ht="12.75"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</row>
    <row r="271" spans="2:17" ht="12.75"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</row>
    <row r="272" spans="2:17" ht="12.75"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</row>
    <row r="273" spans="2:17" ht="12.75"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</row>
    <row r="274" spans="2:17" ht="12.75"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</row>
    <row r="275" spans="2:17" ht="12.75"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</row>
    <row r="276" spans="2:17" ht="12.75"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</row>
    <row r="277" spans="2:17" ht="12.75"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</row>
    <row r="278" spans="2:17" ht="12.75"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</row>
    <row r="279" spans="2:17" ht="12.75"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</row>
    <row r="280" spans="2:17" ht="12.75"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</row>
    <row r="281" spans="2:17" ht="12.75"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</row>
    <row r="282" spans="2:17" ht="12.75"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</row>
    <row r="283" spans="2:17" ht="12.75"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</row>
    <row r="284" spans="2:17" ht="12.75"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</row>
    <row r="285" spans="2:17" ht="12.75"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</row>
    <row r="286" spans="2:17" ht="12.75"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</row>
    <row r="287" spans="2:17" ht="12.75"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</row>
    <row r="288" spans="2:17" ht="12.75"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</row>
    <row r="289" spans="2:17" ht="12.75"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</row>
    <row r="290" spans="2:17" ht="12.75"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</row>
    <row r="291" spans="2:17" ht="12.75"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</row>
    <row r="292" spans="2:17" ht="12.75"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</row>
    <row r="293" spans="2:17" ht="12.75"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</row>
    <row r="294" spans="2:17" ht="12.75"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</row>
    <row r="295" spans="2:17" ht="12.75"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</row>
    <row r="296" spans="2:17" ht="12.75"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</row>
    <row r="297" spans="2:17" ht="12.75"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</row>
    <row r="298" spans="2:17" ht="12.75"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</row>
    <row r="299" spans="2:17" ht="12.75"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</row>
    <row r="300" spans="2:17" ht="12.75"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</row>
    <row r="301" spans="2:17" ht="12.75"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</row>
    <row r="302" spans="2:17" ht="12.75"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</row>
    <row r="303" spans="2:17" ht="12.75"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</row>
    <row r="304" spans="2:17" ht="12.75"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</row>
    <row r="305" spans="2:17" ht="12.75"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</row>
    <row r="306" spans="2:17" ht="12.75"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</row>
    <row r="307" spans="2:17" ht="12.75"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</row>
    <row r="308" spans="2:17" ht="12.75"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</row>
    <row r="309" spans="2:17" ht="12.75"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</row>
    <row r="310" spans="2:17" ht="12.75"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</row>
    <row r="311" spans="2:17" ht="12.75"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</row>
    <row r="312" spans="2:17" ht="12.75"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</row>
    <row r="313" spans="2:17" ht="12.75"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</row>
    <row r="314" spans="2:17" ht="12.75"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</row>
    <row r="315" spans="2:17" ht="12.75"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</row>
    <row r="316" spans="2:17" ht="12.75"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</row>
    <row r="317" spans="2:17" ht="12.75"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</row>
    <row r="318" spans="2:17" ht="12.75"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</row>
    <row r="319" spans="2:17" ht="12.75"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</row>
    <row r="320" spans="2:17" ht="12.75"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</row>
    <row r="321" spans="2:17" ht="12.75"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</row>
    <row r="322" spans="2:17" ht="12.75"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</row>
    <row r="323" spans="2:17" ht="12.75"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</row>
    <row r="324" spans="2:17" ht="12.75"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</row>
    <row r="325" spans="2:17" ht="12.75"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</row>
    <row r="326" spans="2:17" ht="12.75"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</row>
    <row r="327" spans="2:17" ht="12.75"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</row>
    <row r="328" spans="2:17" ht="12.75"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</row>
    <row r="329" spans="2:17" ht="12.75"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</row>
    <row r="330" spans="2:17" ht="12.75"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</row>
    <row r="331" spans="2:17" ht="12.75"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</row>
    <row r="332" spans="2:17" ht="12.75"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</row>
    <row r="333" spans="2:17" ht="12.75"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</row>
    <row r="334" spans="2:17" ht="12.75"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</row>
    <row r="335" spans="2:17" ht="12.75"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</row>
    <row r="336" spans="2:17" ht="12.75"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</row>
    <row r="337" spans="2:17" ht="12.75"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</row>
    <row r="338" spans="2:17" ht="12.75"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</row>
    <row r="339" spans="2:17" ht="12.75"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</row>
    <row r="340" spans="2:17" ht="12.75"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</row>
    <row r="341" spans="2:17" ht="12.75"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</row>
    <row r="342" spans="2:17" ht="12.75"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</row>
    <row r="343" spans="2:17" ht="12.75"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</row>
    <row r="344" spans="2:17" ht="12.75"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</row>
    <row r="345" spans="2:17" ht="12.75"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</row>
    <row r="346" spans="2:17" ht="12.75"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</row>
    <row r="347" spans="2:17" ht="12.75"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</row>
    <row r="348" spans="2:17" ht="12.75"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</row>
    <row r="349" spans="2:17" ht="12.75"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</row>
    <row r="350" spans="2:17" ht="12.75"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</row>
    <row r="351" spans="2:17" ht="12.75"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</row>
    <row r="352" spans="2:17" ht="12.75"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</row>
    <row r="353" spans="2:17" ht="12.75"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</row>
    <row r="354" spans="2:17" ht="12.75"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</row>
    <row r="355" spans="2:17" ht="12.75"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</row>
    <row r="356" spans="2:17" ht="12.75"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</row>
    <row r="357" spans="2:17" ht="12.75"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</row>
    <row r="358" spans="2:17" ht="12.75"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</row>
    <row r="359" spans="2:17" ht="12.75"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</row>
    <row r="360" spans="2:17" ht="12.75"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</row>
    <row r="361" spans="2:17" ht="12.75"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</row>
    <row r="362" spans="2:17" ht="12.75"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</row>
    <row r="363" spans="2:17" ht="12.75"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</row>
    <row r="364" spans="2:17" ht="12.75"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</row>
    <row r="365" spans="2:17" ht="12.75"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</row>
    <row r="366" spans="2:17" ht="12.75"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</row>
    <row r="367" spans="2:17" ht="12.75"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</row>
    <row r="368" spans="2:17" ht="12.75"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</row>
    <row r="369" spans="2:17" ht="12.75"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</row>
    <row r="370" spans="2:17" ht="12.75"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</row>
    <row r="371" spans="2:17" ht="12.75"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</row>
    <row r="372" spans="2:17" ht="12.75"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</row>
    <row r="373" spans="2:17" ht="12.75"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</row>
    <row r="374" spans="2:17" ht="12.75"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</row>
    <row r="375" spans="2:17" ht="12.75"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</row>
    <row r="376" spans="2:17" ht="12.75"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</row>
    <row r="377" spans="16:17" ht="12.75">
      <c r="P377" s="204"/>
      <c r="Q377" s="204"/>
    </row>
    <row r="378" spans="16:17" ht="12.75">
      <c r="P378" s="204"/>
      <c r="Q378" s="204"/>
    </row>
    <row r="379" spans="16:17" ht="12.75">
      <c r="P379" s="204"/>
      <c r="Q379" s="204"/>
    </row>
    <row r="380" spans="16:17" ht="12.75">
      <c r="P380" s="204"/>
      <c r="Q380" s="204"/>
    </row>
    <row r="381" spans="16:17" ht="12.75">
      <c r="P381" s="204"/>
      <c r="Q381" s="204"/>
    </row>
    <row r="382" spans="16:17" ht="12.75">
      <c r="P382" s="204"/>
      <c r="Q382" s="204"/>
    </row>
    <row r="383" spans="16:17" ht="12.75">
      <c r="P383" s="204"/>
      <c r="Q383" s="204"/>
    </row>
    <row r="384" spans="16:17" ht="12.75">
      <c r="P384" s="204"/>
      <c r="Q384" s="204"/>
    </row>
    <row r="385" spans="16:17" ht="12.75">
      <c r="P385" s="204"/>
      <c r="Q385" s="204"/>
    </row>
    <row r="386" spans="16:17" ht="12.75">
      <c r="P386" s="204"/>
      <c r="Q386" s="204"/>
    </row>
    <row r="387" spans="16:17" ht="12.75">
      <c r="P387" s="204"/>
      <c r="Q387" s="204"/>
    </row>
    <row r="388" spans="16:17" ht="12.75">
      <c r="P388" s="204"/>
      <c r="Q388" s="204"/>
    </row>
  </sheetData>
  <sheetProtection/>
  <mergeCells count="5">
    <mergeCell ref="N7:Q10"/>
    <mergeCell ref="A4:Q4"/>
    <mergeCell ref="H11:H12"/>
    <mergeCell ref="B7:M10"/>
    <mergeCell ref="A11:A12"/>
  </mergeCells>
  <printOptions/>
  <pageMargins left="0.787401575" right="0.787401575" top="0.984251969" bottom="0.984251969" header="0.4921259845" footer="0.4921259845"/>
  <pageSetup fitToHeight="2" fitToWidth="1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2013-07-17T12:27:25Z</cp:lastPrinted>
  <dcterms:created xsi:type="dcterms:W3CDTF">2013-01-24T21:59:32Z</dcterms:created>
  <dcterms:modified xsi:type="dcterms:W3CDTF">2013-07-29T17:22:58Z</dcterms:modified>
  <cp:category/>
  <cp:version/>
  <cp:contentType/>
  <cp:contentStatus/>
</cp:coreProperties>
</file>