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25" firstSheet="31" activeTab="0"/>
  </bookViews>
  <sheets>
    <sheet name="Graphique 1" sheetId="1" r:id="rId1"/>
    <sheet name="Graphique 2" sheetId="2" r:id="rId2"/>
    <sheet name="Graphique 3" sheetId="3" r:id="rId3"/>
    <sheet name="Graphique 4" sheetId="4" r:id="rId4"/>
    <sheet name="Graphique 5" sheetId="5" r:id="rId5"/>
    <sheet name="Graphique 5bis" sheetId="6" r:id="rId6"/>
    <sheet name="Graphique 6" sheetId="7" r:id="rId7"/>
    <sheet name="Graphique 7" sheetId="8" r:id="rId8"/>
    <sheet name="Graphique 8" sheetId="9" r:id="rId9"/>
    <sheet name="Graphique 9" sheetId="10" r:id="rId10"/>
    <sheet name="Graphique 10" sheetId="11" r:id="rId11"/>
    <sheet name="Graphique 11" sheetId="12" r:id="rId12"/>
    <sheet name="Graphique 12" sheetId="13" r:id="rId13"/>
    <sheet name="Graphique 13" sheetId="14" r:id="rId14"/>
    <sheet name="Graphique 14" sheetId="15" r:id="rId15"/>
    <sheet name="Graphique 15" sheetId="16" r:id="rId16"/>
    <sheet name="Graphique 16" sheetId="17" r:id="rId17"/>
    <sheet name="Graphique 17" sheetId="18" r:id="rId18"/>
    <sheet name="Graphique 18" sheetId="19" r:id="rId19"/>
    <sheet name="Graphique 19" sheetId="20" r:id="rId20"/>
    <sheet name="Graphique 20" sheetId="21" r:id="rId21"/>
    <sheet name="données-graph 1-4" sheetId="22" r:id="rId22"/>
    <sheet name="données-graph 2-3" sheetId="23" r:id="rId23"/>
    <sheet name="données-graph 5" sheetId="24" r:id="rId24"/>
    <sheet name="données-graph 6" sheetId="25" r:id="rId25"/>
    <sheet name="données-graph 7" sheetId="26" r:id="rId26"/>
    <sheet name="données-graph 8" sheetId="27" r:id="rId27"/>
    <sheet name="données-graph 9-10-11" sheetId="28" r:id="rId28"/>
    <sheet name="données-graph12" sheetId="29" r:id="rId29"/>
    <sheet name="données-graph 13-14" sheetId="30" r:id="rId30"/>
    <sheet name="données-graph 15" sheetId="31" r:id="rId31"/>
    <sheet name="données-graph 16" sheetId="32" r:id="rId32"/>
    <sheet name="données-graph 17" sheetId="33" r:id="rId33"/>
    <sheet name="données graph 18" sheetId="34" r:id="rId34"/>
    <sheet name="données-graph19" sheetId="35" r:id="rId35"/>
    <sheet name="données graph 20" sheetId="36" r:id="rId36"/>
  </sheets>
  <externalReferences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<sst xmlns="http://schemas.openxmlformats.org/spreadsheetml/2006/main" count="265" uniqueCount="206">
  <si>
    <t>Tableau A-2 : Capitalisations boursières comparées selon Rajan et Zingales</t>
  </si>
  <si>
    <t>France CB/PNB</t>
  </si>
  <si>
    <t>US CB/PNB</t>
  </si>
  <si>
    <t>GB CB/PNB</t>
  </si>
  <si>
    <t>Allemagne CB/PNB</t>
  </si>
  <si>
    <r>
      <t xml:space="preserve">Source </t>
    </r>
    <r>
      <rPr>
        <sz val="10"/>
        <rFont val="Arial"/>
        <family val="0"/>
      </rPr>
      <t>: tableau 3, p 61, Rajan &amp; Zingales NBER 2001</t>
    </r>
  </si>
  <si>
    <t>données françaises issues de:</t>
  </si>
  <si>
    <t>1913: J. Bouvier (1970)</t>
  </si>
  <si>
    <t>1938-60: Annuaire Statistique de la France</t>
  </si>
  <si>
    <t>1970: OECD</t>
  </si>
  <si>
    <t>1990, 1999: FIBV (Fédération Internationale des Bourses de Valeurs)</t>
  </si>
  <si>
    <t>PNB: Maddison</t>
  </si>
  <si>
    <t xml:space="preserve">Tableau A-3 : Capitalisation boursière de la Cote Officielle au XIX° </t>
  </si>
  <si>
    <t>(1)</t>
  </si>
  <si>
    <t>(2)</t>
  </si>
  <si>
    <t>(3)</t>
  </si>
  <si>
    <t>CB</t>
  </si>
  <si>
    <t>PIB</t>
  </si>
  <si>
    <t>CB/PIB en %</t>
  </si>
  <si>
    <r>
      <t xml:space="preserve">Sources </t>
    </r>
    <r>
      <rPr>
        <sz val="10"/>
        <rFont val="Arial"/>
        <family val="0"/>
      </rPr>
      <t xml:space="preserve">: </t>
    </r>
  </si>
  <si>
    <r>
      <t>(1):</t>
    </r>
    <r>
      <rPr>
        <sz val="10"/>
        <rFont val="Arial"/>
        <family val="2"/>
      </rPr>
      <t xml:space="preserve"> Capitalisation boursière en millions de francs courants d'après Pedro Arbulu, thèse </t>
    </r>
  </si>
  <si>
    <t xml:space="preserve">de doctorat de l'université d'Orléans (1998). La capitalisation boursière est évaluée au cours moyen </t>
  </si>
  <si>
    <t>calculé comme la moyenne arithmétique des cours le plus haut et le plus bas de l'année.</t>
  </si>
  <si>
    <t>Toutes les sociétés françaises cotées à la cote officielle, exerçant leur activité en France ou à l'étranger</t>
  </si>
  <si>
    <t>Le nombre de titres pris en compte correspond au capital social de l'entreprise pendant l'année considérée</t>
  </si>
  <si>
    <t xml:space="preserve">Les cours extrêmes sont extraits jusqu'en 1870 de l'ouvrage de A. COURTOIS, "Tableaux des cours des principales valeurs", Paris 1877. </t>
  </si>
  <si>
    <r>
      <t>Et pour les années suivantes de "</t>
    </r>
    <r>
      <rPr>
        <i/>
        <sz val="10"/>
        <rFont val="Arial"/>
        <family val="2"/>
      </rPr>
      <t>l'Almanach Financier, Guide des rentiers &amp; capitalistes</t>
    </r>
    <r>
      <rPr>
        <sz val="10"/>
        <rFont val="Arial"/>
        <family val="0"/>
      </rPr>
      <t xml:space="preserve">", publié par le </t>
    </r>
    <r>
      <rPr>
        <i/>
        <sz val="10"/>
        <rFont val="Arial"/>
        <family val="2"/>
      </rPr>
      <t>Journal Financier</t>
    </r>
    <r>
      <rPr>
        <sz val="10"/>
        <rFont val="Arial"/>
        <family val="0"/>
      </rPr>
      <t>, Paris.</t>
    </r>
  </si>
  <si>
    <t>Ne sont pas prises en compte les actions spéciales (j, b, p, f) et les titres inscrits à la Deuxième partie de la Cote DP (règle variable)</t>
  </si>
  <si>
    <t>On suspecte une erreur pour 1920, dont le chiffre ne correspond pas du tout à la saisie réalisée par Hautcoeur et Petit - 30 milliards contre</t>
  </si>
  <si>
    <t xml:space="preserve">23 milliards de capitalisation pour ces derniers. Il est possible, qu'à défaut d'erreur que nous n'avons pu identifier, </t>
  </si>
  <si>
    <t xml:space="preserve">il s'agit de la différence entre les cours moyens de P. Arbulu et les cours au 31 décembre de la base ESF. </t>
  </si>
  <si>
    <t>(2): Nombre de sociétés cotées à la Cote Officielle d'après Pedro Arbulu (1998)</t>
  </si>
  <si>
    <r>
      <t>(3): PIB en millions de francs courants d'après M. Levy-Leboyer &amp; F. Bourguignon "</t>
    </r>
    <r>
      <rPr>
        <i/>
        <sz val="10"/>
        <rFont val="Arial"/>
        <family val="2"/>
      </rPr>
      <t>L'Economie Française au XIXe siècle:</t>
    </r>
  </si>
  <si>
    <t xml:space="preserve"> Analyse macro-économique" (1985), p 328-332</t>
  </si>
  <si>
    <t xml:space="preserve">Pour les années 1802, 1805 et 1815, on a rétropolé un taux de croissance de 1,5 %, les incertitudes sur ces données </t>
  </si>
  <si>
    <t>sont négligeables au vu de la faiblesse de la capitalisation boursière</t>
  </si>
  <si>
    <t>(4):  (1)/(3)* 100</t>
  </si>
  <si>
    <t>Données sur l'actionnariat français - graphiques 2 et 3</t>
  </si>
  <si>
    <t>Nombre de porteurs</t>
  </si>
  <si>
    <t>d'actions</t>
  </si>
  <si>
    <t>de valeurs mobilières</t>
  </si>
  <si>
    <t>Part de la population</t>
  </si>
  <si>
    <t>actions</t>
  </si>
  <si>
    <t>valeurs mob</t>
  </si>
  <si>
    <t>Les porteurs de valeurs mobilières en 2002, Banque de France, Euronext, SOFRES</t>
  </si>
  <si>
    <r>
      <t>Sources</t>
    </r>
    <r>
      <rPr>
        <sz val="10"/>
        <rFont val="Arial"/>
        <family val="0"/>
      </rPr>
      <t xml:space="preserve"> :</t>
    </r>
  </si>
  <si>
    <t>Tableau A-1 : Série à la base du graphique 5</t>
  </si>
  <si>
    <t>Cote Officielle</t>
  </si>
  <si>
    <t>Province &amp; Coulisse</t>
  </si>
  <si>
    <t>(3) TOTAL</t>
  </si>
  <si>
    <t>PIB marchand</t>
  </si>
  <si>
    <t>PIB total</t>
  </si>
  <si>
    <t>%PIB m</t>
  </si>
  <si>
    <t>% PIB total</t>
  </si>
  <si>
    <t>R&amp;Z %</t>
  </si>
  <si>
    <t>US R&amp;Z</t>
  </si>
  <si>
    <t>Tableau C-2 : Nombre de sociétés cotées au XXe siècle</t>
  </si>
  <si>
    <t>Valeurs françaises</t>
  </si>
  <si>
    <t>Total (y-compris zone franc et outre-mer)</t>
  </si>
  <si>
    <t xml:space="preserve">Population </t>
  </si>
  <si>
    <t>Sociétés cotées par habitant</t>
  </si>
  <si>
    <t>(4)</t>
  </si>
  <si>
    <t>(5)</t>
  </si>
  <si>
    <t>(6)</t>
  </si>
  <si>
    <t>(7)</t>
  </si>
  <si>
    <t>Paris</t>
  </si>
  <si>
    <t>France</t>
  </si>
  <si>
    <r>
      <t>Sources</t>
    </r>
    <r>
      <rPr>
        <sz val="10"/>
        <rFont val="Arial"/>
        <family val="0"/>
      </rPr>
      <t>:</t>
    </r>
  </si>
  <si>
    <t>(1): Nombre de sociétés cotées à Paris ayant leur activité principal dans l'hexagone</t>
  </si>
  <si>
    <t xml:space="preserve">1900-1913: évaluation d'après la saisie de l'auteur; </t>
  </si>
  <si>
    <t xml:space="preserve">1920-38: évaluation d'après les données ESF et les évaluations de l'auteur; </t>
  </si>
  <si>
    <t>1969-2002: données SBF-Euronext, issues de l'Année boursière de chaque année</t>
  </si>
  <si>
    <t>pour toutes les références des données voir tableaux C-4 à C-6</t>
  </si>
  <si>
    <t>(2): Nombre de sociétés cotées en France ayant leur activité dans l'hexagone, pour avant 1964, les données sont des estimations du nombre de sociétés</t>
  </si>
  <si>
    <t>cotées sur les places de province. Nous avons choisi de ne prendre que les sociétés françaises effectivement cotées et non les sociétés inscrites sur une</t>
  </si>
  <si>
    <t>place boursière, dont le nombre est avant 1914, très important.</t>
  </si>
  <si>
    <t>(3): Nombre de sociétés cotées à Paris exerçant dans l'hexagone et dans les colonies ou les pays de la zone franc (à partir de 1963, cette dénomination</t>
  </si>
  <si>
    <t>recouvre la notion des sociétés d'outre-mer, mais la décolonisation rend ces comparaisons peu faciles).</t>
  </si>
  <si>
    <t>(4): idem pour la France</t>
  </si>
  <si>
    <r>
      <t xml:space="preserve">miques - Rapport sur les Comptes de la Nation 1997", </t>
    </r>
    <r>
      <rPr>
        <u val="single"/>
        <sz val="10"/>
        <rFont val="Arial"/>
        <family val="2"/>
      </rPr>
      <t>INSEE-Résultats</t>
    </r>
    <r>
      <rPr>
        <sz val="10"/>
        <rFont val="Arial"/>
        <family val="2"/>
      </rPr>
      <t xml:space="preserve"> n°607-608-609 (série Economie générale n°165-166-167), juin 1998, p.39, pour la </t>
    </r>
  </si>
  <si>
    <t>série 1994-1997</t>
  </si>
  <si>
    <t>1998-2002: chiffres reproduits à partir de Lionel Doisneau "Bilan démographique 2001" INSEE Première, N° 285 - février 2002, population métropolitaine au 1er janvier</t>
  </si>
  <si>
    <t>Les données pour 2001 et 2002 sont provisoires</t>
  </si>
  <si>
    <t xml:space="preserve">NB: même si les données sur les sociétés cotées datent du 31 décembre, et la population est prise au 1er janvier, </t>
  </si>
  <si>
    <t>on n' a pas fait l'ajustement.</t>
  </si>
  <si>
    <t>(6): (3)/(5) jusqu'en 1990, (1)/(5) en suite</t>
  </si>
  <si>
    <t>(7): (4)/(5) jusqu'en 1990, (2)/(5) en suite</t>
  </si>
  <si>
    <r>
      <t xml:space="preserve">1945-1965: d'après les données INSEE des </t>
    </r>
    <r>
      <rPr>
        <i/>
        <sz val="10"/>
        <rFont val="Arial"/>
        <family val="2"/>
      </rPr>
      <t>Annuaires Statistiques de la France</t>
    </r>
    <r>
      <rPr>
        <sz val="10"/>
        <rFont val="Arial"/>
        <family val="0"/>
      </rPr>
      <t xml:space="preserve"> et les publications du </t>
    </r>
    <r>
      <rPr>
        <i/>
        <sz val="10"/>
        <rFont val="Arial"/>
        <family val="2"/>
      </rPr>
      <t>Bulletin mensuel de statistiques</t>
    </r>
  </si>
  <si>
    <r>
      <t xml:space="preserve"> </t>
    </r>
    <r>
      <rPr>
        <u val="single"/>
        <sz val="10"/>
        <rFont val="Arial"/>
        <family val="2"/>
      </rPr>
      <t>(5) :</t>
    </r>
    <r>
      <rPr>
        <sz val="10"/>
        <rFont val="Arial"/>
        <family val="2"/>
      </rPr>
      <t xml:space="preserve"> Série de T. Piketty, </t>
    </r>
    <r>
      <rPr>
        <i/>
        <sz val="10"/>
        <rFont val="Arial"/>
        <family val="2"/>
      </rPr>
      <t>Les Hauts Revenus</t>
    </r>
    <r>
      <rPr>
        <sz val="10"/>
        <rFont val="Arial"/>
        <family val="2"/>
      </rPr>
      <t xml:space="preserve"> (2001) - annexe H - Population métropolitaine totale au 1er janvier (cf. Daguet (1995, pp.36-37) pour la série 1901-1993; cf. "Comptes et indicateurs écono-</t>
    </r>
  </si>
  <si>
    <t>Annexe D: Autres indicateurs complémentaires de la capitalisation boursière</t>
  </si>
  <si>
    <t>Tableau D-1: Volume des transactions 1964-2001</t>
  </si>
  <si>
    <t>Tout le marché</t>
  </si>
  <si>
    <t>actions fr  €</t>
  </si>
  <si>
    <t>action fr FF</t>
  </si>
  <si>
    <t>Vol/PIB</t>
  </si>
  <si>
    <t>Vol/CB</t>
  </si>
  <si>
    <r>
      <t>Source</t>
    </r>
    <r>
      <rPr>
        <sz val="10"/>
        <rFont val="Arial"/>
        <family val="0"/>
      </rPr>
      <t xml:space="preserve"> : Année boursière 1964, 1965, 1966, 1967, 1968, 1999, COB pour 2000 et 2001, calculs de l'auteur</t>
    </r>
  </si>
  <si>
    <t>(1): Volume des transactions sur l'ensemble du marché boursier (actions et obligations), en millions d'euros</t>
  </si>
  <si>
    <t>(2): Volume des transactions actions françaises en millions d'euros</t>
  </si>
  <si>
    <t>(3): Volume des transactions actions françaises en millions de francs</t>
  </si>
  <si>
    <t>(4): Ratio du volume des transactions action au PIB (série piketty, voir annexe A1)</t>
  </si>
  <si>
    <t>(5): Ratio du volume des transactions actions à la capitalisation boursière</t>
  </si>
  <si>
    <t>(6): Ratio du volume des transactions actions au PIB</t>
  </si>
  <si>
    <t>Données du graphique 8 (tableaux D1 et D4)</t>
  </si>
  <si>
    <t xml:space="preserve">Tableau B-1: Dividendes estimés des sociétés cotées </t>
  </si>
  <si>
    <t xml:space="preserve">(5) </t>
  </si>
  <si>
    <t>(8)</t>
  </si>
  <si>
    <t>(9)</t>
  </si>
  <si>
    <t>rendement</t>
  </si>
  <si>
    <t>Dividendes cotées</t>
  </si>
  <si>
    <t>div estimés</t>
  </si>
  <si>
    <t>Dividendes totales (millions)</t>
  </si>
  <si>
    <t>Autres valeurs mobilières (parts, tantièmes)</t>
  </si>
  <si>
    <t>Dividendes totales</t>
  </si>
  <si>
    <t>div reçu ménages</t>
  </si>
  <si>
    <t>Capital</t>
  </si>
  <si>
    <t>% div</t>
  </si>
  <si>
    <t>% div tot</t>
  </si>
  <si>
    <t>% div ménage</t>
  </si>
  <si>
    <t>% div impôt</t>
  </si>
  <si>
    <t>div % capital</t>
  </si>
  <si>
    <t>div % pib</t>
  </si>
  <si>
    <t>div tt % pib</t>
  </si>
  <si>
    <t>div est % pib</t>
  </si>
  <si>
    <t>div est % div tt</t>
  </si>
  <si>
    <t>price-dividend</t>
  </si>
  <si>
    <t>action</t>
  </si>
  <si>
    <t>Div estime</t>
  </si>
  <si>
    <t>div saisi/div estime</t>
  </si>
  <si>
    <t>div tt</t>
  </si>
  <si>
    <t>Graphique 12 : Rapport entre notre série capitalisation et l'estimation de Saint-Marc</t>
  </si>
  <si>
    <t>Années</t>
  </si>
  <si>
    <t>St-Marc</t>
  </si>
  <si>
    <t>Bozio</t>
  </si>
  <si>
    <t>rapport</t>
  </si>
  <si>
    <t>Tableau D-6 : Indices boursiers sur le siècle</t>
  </si>
  <si>
    <t>indice cours</t>
  </si>
  <si>
    <t>indice CB</t>
  </si>
  <si>
    <t xml:space="preserve">Rapport </t>
  </si>
  <si>
    <t>inflation</t>
  </si>
  <si>
    <t xml:space="preserve">indice cours </t>
  </si>
  <si>
    <t xml:space="preserve"> indice</t>
  </si>
  <si>
    <t>cours/inflation</t>
  </si>
  <si>
    <t>Ind/CB</t>
  </si>
  <si>
    <t>1=1900</t>
  </si>
  <si>
    <t>réels</t>
  </si>
  <si>
    <t>CB/PIB</t>
  </si>
  <si>
    <r>
      <t>Sources</t>
    </r>
    <r>
      <rPr>
        <sz val="10"/>
        <rFont val="Arial"/>
        <family val="0"/>
      </rPr>
      <t xml:space="preserve">: </t>
    </r>
  </si>
  <si>
    <t>(1): A partir des indices de l'INSEE (Annuaire Statistique) et des indices de la SBF, on recrée un indice en base 100 en 1900</t>
  </si>
  <si>
    <t>(2): On établit un indice en base 1000 pour fin 1987, pour retrouver l'indice SBF du CAC</t>
  </si>
  <si>
    <t>(3): A partir de notre série de capitalisation boursière, on établit un indice base 100 en 1900</t>
  </si>
  <si>
    <t>(4): (1)/(3)*100</t>
  </si>
  <si>
    <t>(5): Indice des prix des biens à la consommation, selon Piketty (2001) annexe F, que l'on passe en base 1 pour 1900</t>
  </si>
  <si>
    <t>(6): (3)/(5), indice des cours réels</t>
  </si>
  <si>
    <t>(7): indice du ratio de la capitalisation boursière au PIB en indice 100 pour 1900</t>
  </si>
  <si>
    <t>(8): (6)/(3), rapport entre l'indice des cours réels et l'indice du ratio de la capitalisation boursière au PIB</t>
  </si>
  <si>
    <t>date</t>
  </si>
  <si>
    <t xml:space="preserve"> open</t>
  </si>
  <si>
    <t>Filename: SYFRAMPM.csv</t>
  </si>
  <si>
    <t>Description:Stocks-P/E Ratios - France MSCI P/E Ratio</t>
  </si>
  <si>
    <t>Country: FRANCE</t>
  </si>
  <si>
    <t>Données graph 16 -</t>
  </si>
  <si>
    <t>DIV cotés</t>
  </si>
  <si>
    <t>DIV PIB</t>
  </si>
  <si>
    <t>CB/div</t>
  </si>
  <si>
    <t>log Div/PIB</t>
  </si>
  <si>
    <t>log CB/div</t>
  </si>
  <si>
    <t>logCB/PIB</t>
  </si>
  <si>
    <t>H+I</t>
  </si>
  <si>
    <t>part effet champ</t>
  </si>
  <si>
    <t xml:space="preserve">net </t>
  </si>
  <si>
    <t>global</t>
  </si>
  <si>
    <t>cb</t>
  </si>
  <si>
    <t>rendement net</t>
  </si>
  <si>
    <t>global rend</t>
  </si>
  <si>
    <t>indice</t>
  </si>
  <si>
    <t>rendement global</t>
  </si>
  <si>
    <t>Donnees du graphique 19 - tableau A-8</t>
  </si>
  <si>
    <t>Stés métropolitaines</t>
  </si>
  <si>
    <t>Stés exploitant outre-mer</t>
  </si>
  <si>
    <t>Stés exploitant étranger</t>
  </si>
  <si>
    <t>TOTAL</t>
  </si>
  <si>
    <t>Part colonies</t>
  </si>
  <si>
    <t>Stés exploi. hors métropole</t>
  </si>
  <si>
    <t>% hors métropole</t>
  </si>
  <si>
    <r>
      <t>Sources :</t>
    </r>
    <r>
      <rPr>
        <sz val="10"/>
        <rFont val="Arial"/>
        <family val="0"/>
      </rPr>
      <t xml:space="preserve"> Annuaire Statistique de la France, récapitulatif 1966, p 532-546</t>
    </r>
  </si>
  <si>
    <t>1945-1954</t>
  </si>
  <si>
    <t xml:space="preserve">INSEE </t>
  </si>
  <si>
    <t>1955-1959</t>
  </si>
  <si>
    <t xml:space="preserve">Chambre syndicale des agents de change et Chambre des courtiers en valeurs mobilières </t>
  </si>
  <si>
    <t>Annuaire Statistique de la France 1968, p 632 - tableau III - capitalisation à fin décembre</t>
  </si>
  <si>
    <t>Capitalisation boursière en millions de Francs courants</t>
  </si>
  <si>
    <t>Tableau D5 : Capitalisation boursière des obligations 1962-2000</t>
  </si>
  <si>
    <t xml:space="preserve"> </t>
  </si>
  <si>
    <t>(1): marché</t>
  </si>
  <si>
    <t>(2): dont</t>
  </si>
  <si>
    <t>(3) : second</t>
  </si>
  <si>
    <t>(4): nouveau</t>
  </si>
  <si>
    <t>(6): Valeur</t>
  </si>
  <si>
    <t>officiel</t>
  </si>
  <si>
    <t>Etat</t>
  </si>
  <si>
    <t>marché</t>
  </si>
  <si>
    <t>nominale</t>
  </si>
  <si>
    <t>Obligation/PIB</t>
  </si>
  <si>
    <t>actions/PIB</t>
  </si>
  <si>
    <r>
      <t>Sources</t>
    </r>
    <r>
      <rPr>
        <sz val="10"/>
        <rFont val="Arial"/>
        <family val="0"/>
      </rPr>
      <t xml:space="preserve"> : Année boursière 1963, 1964, 1965, 1966, 1967, 1968, 1999, COB 2000</t>
    </r>
  </si>
</sst>
</file>

<file path=xl/styles.xml><?xml version="1.0" encoding="utf-8"?>
<styleSheet xmlns="http://schemas.openxmlformats.org/spreadsheetml/2006/main">
  <numFmts count="2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\ _F_-;\-* #,##0\ _F_-;_-* &quot;-&quot;??\ _F_-;_-@_-"/>
    <numFmt numFmtId="165" formatCode="0.0"/>
    <numFmt numFmtId="166" formatCode="_-* #,##0.0\ _F_-;\-* #,##0.0\ _F_-;_-* &quot;-&quot;??\ _F_-;_-@_-"/>
    <numFmt numFmtId="167" formatCode="_-* #,##0.0\ _F_-;\-* #,##0.0\ _F_-;_-* &quot;-&quot;?\ _F_-;_-@_-"/>
    <numFmt numFmtId="168" formatCode="_-* #,##0.000\ _F_-;\-* #,##0.000\ _F_-;_-* &quot;-&quot;??\ _F_-;_-@_-"/>
    <numFmt numFmtId="169" formatCode="0.000000"/>
    <numFmt numFmtId="170" formatCode="0.00000"/>
    <numFmt numFmtId="171" formatCode="0.0000"/>
    <numFmt numFmtId="172" formatCode="0.000"/>
    <numFmt numFmtId="173" formatCode="_-* #,##0.000\ _F_-;\-* #,##0.000\ _F_-;_-* &quot;-&quot;???\ _F_-;_-@_-"/>
    <numFmt numFmtId="174" formatCode="0.0000000"/>
    <numFmt numFmtId="175" formatCode="0.00000000"/>
    <numFmt numFmtId="176" formatCode="_(* #,##0_);_(* \(#,##0\);_(* &quot;-&quot;??_);_(@_)"/>
    <numFmt numFmtId="177" formatCode="00000"/>
    <numFmt numFmtId="178" formatCode="_-* #,##0.0000\ _F_-;\-* #,##0.0000\ _F_-;_-* &quot;-&quot;??\ _F_-;_-@_-"/>
    <numFmt numFmtId="179" formatCode="General_)"/>
    <numFmt numFmtId="180" formatCode="yyyy"/>
    <numFmt numFmtId="181" formatCode="_-* #,##0.00000\ _F_-;\-* #,##0.00000\ _F_-;_-* &quot;-&quot;??\ _F_-;_-@_-"/>
    <numFmt numFmtId="182" formatCode="_-* #,##0.000000\ _F_-;\-* #,##0.000000\ _F_-;_-* &quot;-&quot;??\ _F_-;_-@_-"/>
    <numFmt numFmtId="183" formatCode="_-* #,##0.000000\ _F_-;\-* #,##0.000000\ _F_-;_-* &quot;-&quot;??????\ _F_-;_-@_-"/>
  </numFmts>
  <fonts count="19">
    <font>
      <sz val="10"/>
      <name val="Arial"/>
      <family val="0"/>
    </font>
    <font>
      <b/>
      <sz val="12"/>
      <name val="Times New Roman"/>
      <family val="1"/>
    </font>
    <font>
      <u val="single"/>
      <sz val="10"/>
      <name val="Arial"/>
      <family val="2"/>
    </font>
    <font>
      <sz val="10"/>
      <name val="Geneva"/>
      <family val="0"/>
    </font>
    <font>
      <i/>
      <sz val="10"/>
      <name val="Arial"/>
      <family val="2"/>
    </font>
    <font>
      <b/>
      <sz val="14"/>
      <name val="Times New Roman"/>
      <family val="1"/>
    </font>
    <font>
      <sz val="19.75"/>
      <name val="Arial"/>
      <family val="0"/>
    </font>
    <font>
      <sz val="11"/>
      <name val="Arial"/>
      <family val="2"/>
    </font>
    <font>
      <b/>
      <sz val="10"/>
      <name val="Arial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0"/>
    </font>
    <font>
      <sz val="9.75"/>
      <name val="Tms Rmn"/>
      <family val="0"/>
    </font>
    <font>
      <sz val="14"/>
      <name val="Times New Roman"/>
      <family val="1"/>
    </font>
    <font>
      <b/>
      <sz val="11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" applyBorder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11" xfId="22" applyNumberFormat="1" applyFont="1" applyBorder="1" applyAlignment="1">
      <alignment horizontal="center" vertical="justify"/>
      <protection/>
    </xf>
    <xf numFmtId="0" fontId="0" fillId="0" borderId="7" xfId="0" applyBorder="1" applyAlignment="1">
      <alignment/>
    </xf>
    <xf numFmtId="0" fontId="0" fillId="0" borderId="9" xfId="0" applyBorder="1" applyAlignment="1">
      <alignment horizontal="center"/>
    </xf>
    <xf numFmtId="43" fontId="0" fillId="0" borderId="9" xfId="16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6" xfId="0" applyNumberFormat="1" applyBorder="1" applyAlignment="1">
      <alignment horizontal="center"/>
    </xf>
    <xf numFmtId="164" fontId="0" fillId="0" borderId="5" xfId="16" applyNumberForma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43" fontId="0" fillId="0" borderId="12" xfId="16" applyNumberFormat="1" applyBorder="1" applyAlignment="1">
      <alignment/>
    </xf>
    <xf numFmtId="164" fontId="0" fillId="0" borderId="7" xfId="16" applyNumberFormat="1" applyBorder="1" applyAlignment="1">
      <alignment/>
    </xf>
    <xf numFmtId="165" fontId="0" fillId="0" borderId="8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8" fontId="9" fillId="0" borderId="10" xfId="16" applyNumberFormat="1" applyFont="1" applyBorder="1" applyAlignment="1">
      <alignment horizontal="center"/>
    </xf>
    <xf numFmtId="43" fontId="0" fillId="0" borderId="5" xfId="16" applyBorder="1" applyAlignment="1">
      <alignment horizontal="center"/>
    </xf>
    <xf numFmtId="165" fontId="0" fillId="0" borderId="0" xfId="0" applyNumberFormat="1" applyFont="1" applyAlignment="1">
      <alignment horizontal="center" vertical="justify"/>
    </xf>
    <xf numFmtId="165" fontId="0" fillId="0" borderId="10" xfId="0" applyNumberFormat="1" applyFont="1" applyBorder="1" applyAlignment="1">
      <alignment horizontal="center" vertical="justify"/>
    </xf>
    <xf numFmtId="165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168" fontId="9" fillId="0" borderId="5" xfId="16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 vertical="justify"/>
    </xf>
    <xf numFmtId="168" fontId="0" fillId="0" borderId="5" xfId="16" applyNumberFormat="1" applyBorder="1" applyAlignment="1">
      <alignment horizontal="center"/>
    </xf>
    <xf numFmtId="165" fontId="10" fillId="0" borderId="0" xfId="0" applyNumberFormat="1" applyFont="1" applyFill="1" applyAlignment="1" applyProtection="1">
      <alignment horizontal="center" vertical="justify"/>
      <protection locked="0"/>
    </xf>
    <xf numFmtId="165" fontId="10" fillId="0" borderId="5" xfId="0" applyNumberFormat="1" applyFont="1" applyFill="1" applyBorder="1" applyAlignment="1" applyProtection="1">
      <alignment horizontal="center" vertical="justify"/>
      <protection locked="0"/>
    </xf>
    <xf numFmtId="168" fontId="0" fillId="0" borderId="5" xfId="16" applyNumberFormat="1" applyBorder="1" applyAlignment="1" quotePrefix="1">
      <alignment horizontal="center"/>
    </xf>
    <xf numFmtId="43" fontId="0" fillId="0" borderId="5" xfId="16" applyBorder="1" applyAlignment="1" quotePrefix="1">
      <alignment horizontal="center"/>
    </xf>
    <xf numFmtId="43" fontId="0" fillId="0" borderId="6" xfId="16" applyBorder="1" applyAlignment="1" quotePrefix="1">
      <alignment horizontal="center"/>
    </xf>
    <xf numFmtId="43" fontId="0" fillId="0" borderId="6" xfId="16" applyBorder="1" applyAlignment="1">
      <alignment horizontal="center"/>
    </xf>
    <xf numFmtId="0" fontId="0" fillId="0" borderId="5" xfId="0" applyFill="1" applyBorder="1" applyAlignment="1">
      <alignment horizontal="center"/>
    </xf>
    <xf numFmtId="166" fontId="0" fillId="0" borderId="5" xfId="16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43" fontId="0" fillId="0" borderId="8" xfId="16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6" fontId="0" fillId="0" borderId="0" xfId="16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justify"/>
    </xf>
    <xf numFmtId="49" fontId="0" fillId="0" borderId="11" xfId="0" applyNumberFormat="1" applyFont="1" applyBorder="1" applyAlignment="1">
      <alignment horizontal="center" vertical="justify"/>
    </xf>
    <xf numFmtId="49" fontId="0" fillId="0" borderId="6" xfId="0" applyNumberFormat="1" applyFont="1" applyBorder="1" applyAlignment="1">
      <alignment horizontal="center" vertical="justify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 vertical="justify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justify"/>
    </xf>
    <xf numFmtId="43" fontId="0" fillId="0" borderId="6" xfId="16" applyBorder="1" applyAlignment="1">
      <alignment/>
    </xf>
    <xf numFmtId="43" fontId="0" fillId="0" borderId="11" xfId="16" applyBorder="1" applyAlignment="1">
      <alignment/>
    </xf>
    <xf numFmtId="0" fontId="0" fillId="0" borderId="5" xfId="0" applyFont="1" applyBorder="1" applyAlignment="1">
      <alignment horizontal="center" vertical="justify"/>
    </xf>
    <xf numFmtId="172" fontId="0" fillId="0" borderId="5" xfId="0" applyNumberFormat="1" applyFont="1" applyBorder="1" applyAlignment="1">
      <alignment horizontal="center" vertical="justify"/>
    </xf>
    <xf numFmtId="0" fontId="0" fillId="0" borderId="6" xfId="0" applyBorder="1" applyAlignment="1">
      <alignment/>
    </xf>
    <xf numFmtId="0" fontId="0" fillId="0" borderId="5" xfId="16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Font="1" applyBorder="1" applyAlignment="1">
      <alignment vertical="justify"/>
    </xf>
    <xf numFmtId="0" fontId="0" fillId="0" borderId="9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 horizontal="center"/>
    </xf>
    <xf numFmtId="49" fontId="0" fillId="0" borderId="10" xfId="22" applyNumberFormat="1" applyFont="1" applyBorder="1" applyAlignment="1">
      <alignment horizontal="center" vertical="justify"/>
      <protection/>
    </xf>
    <xf numFmtId="49" fontId="0" fillId="0" borderId="15" xfId="22" applyNumberFormat="1" applyFont="1" applyBorder="1" applyAlignment="1">
      <alignment horizontal="center" vertical="justify"/>
      <protection/>
    </xf>
    <xf numFmtId="49" fontId="0" fillId="0" borderId="0" xfId="22" applyNumberFormat="1" applyFont="1" applyAlignment="1">
      <alignment horizontal="center" vertical="justify"/>
      <protection/>
    </xf>
    <xf numFmtId="0" fontId="0" fillId="0" borderId="12" xfId="0" applyBorder="1" applyAlignment="1">
      <alignment/>
    </xf>
    <xf numFmtId="43" fontId="0" fillId="0" borderId="1" xfId="16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16" applyNumberFormat="1" applyBorder="1" applyAlignment="1">
      <alignment horizontal="center"/>
    </xf>
    <xf numFmtId="43" fontId="0" fillId="0" borderId="0" xfId="16" applyBorder="1" applyAlignment="1">
      <alignment horizontal="center"/>
    </xf>
    <xf numFmtId="43" fontId="0" fillId="0" borderId="10" xfId="16" applyBorder="1" applyAlignment="1">
      <alignment horizontal="center"/>
    </xf>
    <xf numFmtId="164" fontId="0" fillId="0" borderId="5" xfId="16" applyNumberFormat="1" applyBorder="1" applyAlignment="1">
      <alignment/>
    </xf>
    <xf numFmtId="164" fontId="0" fillId="0" borderId="0" xfId="16" applyNumberFormat="1" applyBorder="1" applyAlignment="1">
      <alignment/>
    </xf>
    <xf numFmtId="43" fontId="0" fillId="0" borderId="0" xfId="16" applyBorder="1" applyAlignment="1">
      <alignment/>
    </xf>
    <xf numFmtId="43" fontId="0" fillId="0" borderId="5" xfId="16" applyFont="1" applyBorder="1" applyAlignment="1">
      <alignment vertical="justify"/>
    </xf>
    <xf numFmtId="165" fontId="10" fillId="0" borderId="0" xfId="0" applyNumberFormat="1" applyFont="1" applyFill="1" applyBorder="1" applyAlignment="1" applyProtection="1">
      <alignment horizontal="center" vertical="justify"/>
      <protection locked="0"/>
    </xf>
    <xf numFmtId="164" fontId="0" fillId="0" borderId="0" xfId="16" applyNumberFormat="1" applyBorder="1" applyAlignment="1" quotePrefix="1">
      <alignment/>
    </xf>
    <xf numFmtId="43" fontId="0" fillId="0" borderId="0" xfId="16" applyBorder="1" applyAlignment="1" quotePrefix="1">
      <alignment/>
    </xf>
    <xf numFmtId="43" fontId="0" fillId="0" borderId="5" xfId="16" applyBorder="1" applyAlignment="1">
      <alignment/>
    </xf>
    <xf numFmtId="43" fontId="0" fillId="0" borderId="0" xfId="16" applyBorder="1" applyAlignment="1">
      <alignment/>
    </xf>
    <xf numFmtId="43" fontId="0" fillId="0" borderId="5" xfId="16" applyBorder="1" applyAlignment="1">
      <alignment/>
    </xf>
    <xf numFmtId="164" fontId="0" fillId="0" borderId="1" xfId="16" applyNumberFormat="1" applyBorder="1" applyAlignment="1">
      <alignment/>
    </xf>
    <xf numFmtId="164" fontId="0" fillId="0" borderId="7" xfId="16" applyNumberFormat="1" applyBorder="1" applyAlignment="1">
      <alignment/>
    </xf>
    <xf numFmtId="43" fontId="0" fillId="0" borderId="7" xfId="16" applyBorder="1" applyAlignment="1">
      <alignment/>
    </xf>
    <xf numFmtId="43" fontId="0" fillId="0" borderId="7" xfId="16" applyBorder="1" applyAlignment="1">
      <alignment/>
    </xf>
    <xf numFmtId="0" fontId="0" fillId="0" borderId="15" xfId="0" applyBorder="1" applyAlignment="1">
      <alignment horizontal="center"/>
    </xf>
    <xf numFmtId="0" fontId="8" fillId="0" borderId="0" xfId="0" applyFont="1" applyBorder="1" applyAlignment="1">
      <alignment/>
    </xf>
    <xf numFmtId="49" fontId="0" fillId="0" borderId="0" xfId="22" applyNumberFormat="1" applyFont="1" applyBorder="1" applyAlignment="1">
      <alignment horizontal="center" vertical="justify"/>
      <protection/>
    </xf>
    <xf numFmtId="164" fontId="0" fillId="0" borderId="0" xfId="16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21" applyNumberFormat="1" applyFont="1" applyBorder="1" applyAlignment="1" applyProtection="1">
      <alignment horizontal="center" vertical="justify"/>
      <protection locked="0"/>
    </xf>
    <xf numFmtId="165" fontId="0" fillId="0" borderId="0" xfId="0" applyNumberFormat="1" applyFont="1" applyBorder="1" applyAlignment="1">
      <alignment horizontal="center" vertical="justify"/>
    </xf>
    <xf numFmtId="164" fontId="0" fillId="0" borderId="0" xfId="0" applyNumberFormat="1" applyBorder="1" applyAlignment="1">
      <alignment/>
    </xf>
    <xf numFmtId="166" fontId="0" fillId="0" borderId="0" xfId="16" applyNumberFormat="1" applyBorder="1" applyAlignment="1">
      <alignment/>
    </xf>
    <xf numFmtId="165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4" fontId="0" fillId="0" borderId="0" xfId="16" applyNumberFormat="1" applyFont="1" applyBorder="1" applyAlignment="1">
      <alignment vertical="justify"/>
    </xf>
    <xf numFmtId="0" fontId="0" fillId="0" borderId="0" xfId="0" applyFont="1" applyBorder="1" applyAlignment="1">
      <alignment horizontal="center" vertical="justify"/>
    </xf>
    <xf numFmtId="165" fontId="0" fillId="0" borderId="0" xfId="21" applyNumberFormat="1" applyFont="1" applyBorder="1" applyAlignment="1">
      <alignment horizontal="center" vertical="justify"/>
      <protection/>
    </xf>
    <xf numFmtId="43" fontId="0" fillId="0" borderId="0" xfId="16" applyFont="1" applyBorder="1" applyAlignment="1" applyProtection="1">
      <alignment vertical="justify"/>
      <protection locked="0"/>
    </xf>
    <xf numFmtId="43" fontId="0" fillId="0" borderId="0" xfId="16" applyFont="1" applyBorder="1" applyAlignment="1">
      <alignment/>
    </xf>
    <xf numFmtId="43" fontId="0" fillId="0" borderId="0" xfId="16" applyFont="1" applyBorder="1" applyAlignment="1">
      <alignment horizontal="center" vertical="justify"/>
    </xf>
    <xf numFmtId="164" fontId="0" fillId="0" borderId="6" xfId="16" applyNumberFormat="1" applyBorder="1" applyAlignment="1">
      <alignment horizontal="center"/>
    </xf>
    <xf numFmtId="43" fontId="0" fillId="0" borderId="0" xfId="16" applyNumberFormat="1" applyFont="1" applyBorder="1" applyAlignment="1" applyProtection="1">
      <alignment vertical="justify"/>
      <protection locked="0"/>
    </xf>
    <xf numFmtId="164" fontId="0" fillId="0" borderId="0" xfId="16" applyNumberFormat="1" applyFill="1" applyBorder="1" applyAlignment="1">
      <alignment/>
    </xf>
    <xf numFmtId="164" fontId="0" fillId="0" borderId="0" xfId="16" applyNumberFormat="1" applyBorder="1" applyAlignment="1">
      <alignment horizontal="center"/>
    </xf>
    <xf numFmtId="164" fontId="0" fillId="0" borderId="8" xfId="16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0" fillId="0" borderId="9" xfId="0" applyFont="1" applyBorder="1" applyAlignment="1">
      <alignment vertical="justify"/>
    </xf>
    <xf numFmtId="0" fontId="0" fillId="0" borderId="0" xfId="0" applyFont="1" applyBorder="1" applyAlignment="1">
      <alignment vertical="justify"/>
    </xf>
    <xf numFmtId="49" fontId="0" fillId="0" borderId="14" xfId="0" applyNumberFormat="1" applyFont="1" applyBorder="1" applyAlignment="1">
      <alignment horizontal="center" vertical="justify"/>
    </xf>
    <xf numFmtId="49" fontId="0" fillId="0" borderId="4" xfId="0" applyNumberFormat="1" applyFont="1" applyBorder="1" applyAlignment="1">
      <alignment horizontal="center" vertical="justify"/>
    </xf>
    <xf numFmtId="49" fontId="0" fillId="0" borderId="3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 vertical="justify"/>
    </xf>
    <xf numFmtId="0" fontId="13" fillId="0" borderId="1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43" fontId="0" fillId="0" borderId="5" xfId="16" applyNumberFormat="1" applyBorder="1" applyAlignment="1" quotePrefix="1">
      <alignment horizontal="center"/>
    </xf>
    <xf numFmtId="43" fontId="0" fillId="0" borderId="7" xfId="16" applyNumberFormat="1" applyBorder="1" applyAlignment="1" quotePrefix="1">
      <alignment horizontal="center"/>
    </xf>
    <xf numFmtId="43" fontId="0" fillId="0" borderId="0" xfId="16" applyNumberFormat="1" applyBorder="1" applyAlignment="1" quotePrefix="1">
      <alignment horizontal="center"/>
    </xf>
    <xf numFmtId="166" fontId="0" fillId="0" borderId="6" xfId="16" applyNumberFormat="1" applyBorder="1" applyAlignment="1">
      <alignment/>
    </xf>
    <xf numFmtId="43" fontId="0" fillId="0" borderId="6" xfId="16" applyFont="1" applyBorder="1" applyAlignment="1">
      <alignment/>
    </xf>
    <xf numFmtId="166" fontId="0" fillId="0" borderId="8" xfId="16" applyNumberFormat="1" applyBorder="1" applyAlignment="1">
      <alignment/>
    </xf>
    <xf numFmtId="43" fontId="0" fillId="0" borderId="8" xfId="16" applyFont="1" applyBorder="1" applyAlignment="1">
      <alignment/>
    </xf>
    <xf numFmtId="43" fontId="0" fillId="0" borderId="8" xfId="16" applyBorder="1" applyAlignment="1">
      <alignment/>
    </xf>
    <xf numFmtId="14" fontId="0" fillId="0" borderId="0" xfId="0" applyNumberFormat="1" applyAlignment="1">
      <alignment/>
    </xf>
    <xf numFmtId="168" fontId="0" fillId="0" borderId="0" xfId="16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22" applyNumberFormat="1" applyFont="1" applyFill="1" applyBorder="1" applyAlignment="1">
      <alignment horizontal="center" vertical="justify"/>
      <protection/>
    </xf>
    <xf numFmtId="0" fontId="0" fillId="0" borderId="0" xfId="0" applyFill="1" applyBorder="1" applyAlignment="1">
      <alignment horizontal="left"/>
    </xf>
    <xf numFmtId="43" fontId="0" fillId="0" borderId="0" xfId="16" applyFill="1" applyBorder="1" applyAlignment="1">
      <alignment/>
    </xf>
    <xf numFmtId="166" fontId="0" fillId="0" borderId="0" xfId="0" applyNumberFormat="1" applyFill="1" applyBorder="1" applyAlignment="1">
      <alignment/>
    </xf>
    <xf numFmtId="43" fontId="0" fillId="0" borderId="0" xfId="16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justify"/>
    </xf>
    <xf numFmtId="164" fontId="0" fillId="0" borderId="0" xfId="0" applyNumberFormat="1" applyFill="1" applyBorder="1" applyAlignment="1">
      <alignment/>
    </xf>
    <xf numFmtId="43" fontId="0" fillId="0" borderId="0" xfId="16" applyAlignment="1">
      <alignment/>
    </xf>
    <xf numFmtId="43" fontId="0" fillId="0" borderId="0" xfId="0" applyNumberFormat="1" applyAlignment="1">
      <alignment/>
    </xf>
    <xf numFmtId="43" fontId="0" fillId="0" borderId="0" xfId="16" applyFill="1" applyBorder="1" applyAlignment="1">
      <alignment/>
    </xf>
    <xf numFmtId="43" fontId="0" fillId="0" borderId="0" xfId="16" applyFill="1" applyBorder="1" applyAlignment="1">
      <alignment/>
    </xf>
    <xf numFmtId="43" fontId="0" fillId="0" borderId="0" xfId="16" applyFill="1" applyBorder="1" applyAlignment="1" quotePrefix="1">
      <alignment/>
    </xf>
    <xf numFmtId="164" fontId="0" fillId="0" borderId="1" xfId="0" applyNumberFormat="1" applyBorder="1" applyAlignment="1">
      <alignment/>
    </xf>
    <xf numFmtId="164" fontId="0" fillId="0" borderId="3" xfId="16" applyNumberFormat="1" applyFont="1" applyBorder="1" applyAlignment="1">
      <alignment horizontal="center"/>
    </xf>
    <xf numFmtId="0" fontId="0" fillId="0" borderId="14" xfId="0" applyBorder="1" applyAlignment="1">
      <alignment/>
    </xf>
    <xf numFmtId="164" fontId="0" fillId="0" borderId="10" xfId="16" applyNumberFormat="1" applyBorder="1" applyAlignment="1">
      <alignment/>
    </xf>
    <xf numFmtId="164" fontId="0" fillId="0" borderId="15" xfId="16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0" xfId="16" applyNumberFormat="1" applyFont="1" applyAlignment="1">
      <alignment/>
    </xf>
    <xf numFmtId="164" fontId="0" fillId="0" borderId="0" xfId="16" applyNumberFormat="1" applyAlignment="1">
      <alignment/>
    </xf>
    <xf numFmtId="165" fontId="0" fillId="0" borderId="9" xfId="0" applyNumberFormat="1" applyFont="1" applyBorder="1" applyAlignment="1">
      <alignment horizontal="center" vertical="justify"/>
    </xf>
    <xf numFmtId="164" fontId="0" fillId="0" borderId="0" xfId="16" applyNumberFormat="1" applyFont="1" applyBorder="1" applyAlignment="1">
      <alignment/>
    </xf>
    <xf numFmtId="164" fontId="0" fillId="0" borderId="5" xfId="16" applyNumberFormat="1" applyFont="1" applyBorder="1" applyAlignment="1">
      <alignment/>
    </xf>
    <xf numFmtId="43" fontId="0" fillId="0" borderId="7" xfId="16" applyFont="1" applyBorder="1" applyAlignment="1">
      <alignment vertical="justify"/>
    </xf>
    <xf numFmtId="0" fontId="2" fillId="0" borderId="0" xfId="0" applyFont="1" applyAlignment="1">
      <alignment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LASH" xfId="20"/>
    <cellStyle name="Normal_InterwarVilla" xfId="21"/>
    <cellStyle name="Normal_Villa1890-198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worksheet" Target="worksheets/sheet4.xml" /><Relationship Id="rId26" Type="http://schemas.openxmlformats.org/officeDocument/2006/relationships/worksheet" Target="worksheets/sheet5.xml" /><Relationship Id="rId27" Type="http://schemas.openxmlformats.org/officeDocument/2006/relationships/worksheet" Target="worksheets/sheet6.xml" /><Relationship Id="rId28" Type="http://schemas.openxmlformats.org/officeDocument/2006/relationships/worksheet" Target="worksheets/sheet7.xml" /><Relationship Id="rId29" Type="http://schemas.openxmlformats.org/officeDocument/2006/relationships/worksheet" Target="worksheets/sheet8.xml" /><Relationship Id="rId30" Type="http://schemas.openxmlformats.org/officeDocument/2006/relationships/worksheet" Target="worksheets/sheet9.xml" /><Relationship Id="rId31" Type="http://schemas.openxmlformats.org/officeDocument/2006/relationships/worksheet" Target="worksheets/sheet10.xml" /><Relationship Id="rId32" Type="http://schemas.openxmlformats.org/officeDocument/2006/relationships/worksheet" Target="worksheets/sheet11.xml" /><Relationship Id="rId33" Type="http://schemas.openxmlformats.org/officeDocument/2006/relationships/worksheet" Target="worksheets/sheet12.xml" /><Relationship Id="rId34" Type="http://schemas.openxmlformats.org/officeDocument/2006/relationships/worksheet" Target="worksheets/sheet13.xml" /><Relationship Id="rId35" Type="http://schemas.openxmlformats.org/officeDocument/2006/relationships/worksheet" Target="worksheets/sheet14.xml" /><Relationship Id="rId36" Type="http://schemas.openxmlformats.org/officeDocument/2006/relationships/worksheet" Target="worksheets/sheet15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France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1-4'!$B$6:$B$14</c:f>
              <c:numCache>
                <c:ptCount val="9"/>
                <c:pt idx="0">
                  <c:v>1913</c:v>
                </c:pt>
                <c:pt idx="1">
                  <c:v>1929</c:v>
                </c:pt>
                <c:pt idx="2">
                  <c:v>1938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1999</c:v>
                </c:pt>
              </c:numCache>
            </c:numRef>
          </c:cat>
          <c:val>
            <c:numRef>
              <c:f>'données-graph 1-4'!$C$6:$C$14</c:f>
              <c:numCache>
                <c:ptCount val="9"/>
                <c:pt idx="0">
                  <c:v>0.78</c:v>
                </c:pt>
                <c:pt idx="2">
                  <c:v>0.19</c:v>
                </c:pt>
                <c:pt idx="3">
                  <c:v>0.08</c:v>
                </c:pt>
                <c:pt idx="4">
                  <c:v>0.28</c:v>
                </c:pt>
                <c:pt idx="5">
                  <c:v>0.16</c:v>
                </c:pt>
                <c:pt idx="6">
                  <c:v>0.09</c:v>
                </c:pt>
                <c:pt idx="7">
                  <c:v>0.24</c:v>
                </c:pt>
                <c:pt idx="8">
                  <c:v>1.17</c:v>
                </c:pt>
              </c:numCache>
            </c:numRef>
          </c:val>
          <c:smooth val="0"/>
        </c:ser>
        <c:ser>
          <c:idx val="1"/>
          <c:order val="1"/>
          <c:tx>
            <c:v>US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1-4'!$B$6:$B$14</c:f>
              <c:numCache>
                <c:ptCount val="9"/>
                <c:pt idx="0">
                  <c:v>1913</c:v>
                </c:pt>
                <c:pt idx="1">
                  <c:v>1929</c:v>
                </c:pt>
                <c:pt idx="2">
                  <c:v>1938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1999</c:v>
                </c:pt>
              </c:numCache>
            </c:numRef>
          </c:cat>
          <c:val>
            <c:numRef>
              <c:f>'données-graph 1-4'!$D$6:$D$14</c:f>
              <c:numCache>
                <c:ptCount val="9"/>
                <c:pt idx="0">
                  <c:v>0.39</c:v>
                </c:pt>
                <c:pt idx="1">
                  <c:v>0.75</c:v>
                </c:pt>
                <c:pt idx="2">
                  <c:v>0.56</c:v>
                </c:pt>
                <c:pt idx="3">
                  <c:v>0.33</c:v>
                </c:pt>
                <c:pt idx="4">
                  <c:v>0.61</c:v>
                </c:pt>
                <c:pt idx="5">
                  <c:v>0.66</c:v>
                </c:pt>
                <c:pt idx="6">
                  <c:v>0.46</c:v>
                </c:pt>
                <c:pt idx="7">
                  <c:v>0.54</c:v>
                </c:pt>
                <c:pt idx="8">
                  <c:v>1.52</c:v>
                </c:pt>
              </c:numCache>
            </c:numRef>
          </c:val>
          <c:smooth val="0"/>
        </c:ser>
        <c:ser>
          <c:idx val="2"/>
          <c:order val="2"/>
          <c:tx>
            <c:v>GB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1-4'!$B$6:$B$14</c:f>
              <c:numCache>
                <c:ptCount val="9"/>
                <c:pt idx="0">
                  <c:v>1913</c:v>
                </c:pt>
                <c:pt idx="1">
                  <c:v>1929</c:v>
                </c:pt>
                <c:pt idx="2">
                  <c:v>1938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1999</c:v>
                </c:pt>
              </c:numCache>
            </c:numRef>
          </c:cat>
          <c:val>
            <c:numRef>
              <c:f>'données-graph 1-4'!$E$6:$E$14</c:f>
              <c:numCache>
                <c:ptCount val="9"/>
                <c:pt idx="0">
                  <c:v>1.09</c:v>
                </c:pt>
                <c:pt idx="1">
                  <c:v>1.03</c:v>
                </c:pt>
                <c:pt idx="2">
                  <c:v>1.92</c:v>
                </c:pt>
                <c:pt idx="3">
                  <c:v>0.86</c:v>
                </c:pt>
                <c:pt idx="4">
                  <c:v>1.15</c:v>
                </c:pt>
                <c:pt idx="5">
                  <c:v>1.99</c:v>
                </c:pt>
                <c:pt idx="6">
                  <c:v>0.38</c:v>
                </c:pt>
                <c:pt idx="7">
                  <c:v>0.81</c:v>
                </c:pt>
                <c:pt idx="8">
                  <c:v>2.25</c:v>
                </c:pt>
              </c:numCache>
            </c:numRef>
          </c:val>
          <c:smooth val="0"/>
        </c:ser>
        <c:ser>
          <c:idx val="3"/>
          <c:order val="3"/>
          <c:tx>
            <c:v>All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1-4'!$B$6:$B$14</c:f>
              <c:numCache>
                <c:ptCount val="9"/>
                <c:pt idx="0">
                  <c:v>1913</c:v>
                </c:pt>
                <c:pt idx="1">
                  <c:v>1929</c:v>
                </c:pt>
                <c:pt idx="2">
                  <c:v>1938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1999</c:v>
                </c:pt>
              </c:numCache>
            </c:numRef>
          </c:cat>
          <c:val>
            <c:numRef>
              <c:f>'données-graph 1-4'!$F$6:$F$14</c:f>
              <c:numCache>
                <c:ptCount val="9"/>
                <c:pt idx="0">
                  <c:v>0.44</c:v>
                </c:pt>
                <c:pt idx="1">
                  <c:v>0.35</c:v>
                </c:pt>
                <c:pt idx="2">
                  <c:v>0.18</c:v>
                </c:pt>
                <c:pt idx="3">
                  <c:v>0.15</c:v>
                </c:pt>
                <c:pt idx="4">
                  <c:v>0.35</c:v>
                </c:pt>
                <c:pt idx="5">
                  <c:v>0.16</c:v>
                </c:pt>
                <c:pt idx="6">
                  <c:v>0.09</c:v>
                </c:pt>
                <c:pt idx="7">
                  <c:v>0.2</c:v>
                </c:pt>
                <c:pt idx="8">
                  <c:v>0.67</c:v>
                </c:pt>
              </c:numCache>
            </c:numRef>
          </c:val>
          <c:smooth val="0"/>
        </c:ser>
        <c:marker val="1"/>
        <c:axId val="59711481"/>
        <c:axId val="532418"/>
      </c:line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418"/>
        <c:crosses val="autoZero"/>
        <c:auto val="1"/>
        <c:lblOffset val="100"/>
        <c:noMultiLvlLbl val="0"/>
      </c:catAx>
      <c:valAx>
        <c:axId val="532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CB/PIB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1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'données-graph 9-10-11'!$AB$5</c:f>
              <c:strCache>
                <c:ptCount val="1"/>
                <c:pt idx="0">
                  <c:v>div saisi/div estime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9-10-11'!$W$6:$W$105</c:f>
              <c:numCache>
                <c:ptCount val="100"/>
                <c:pt idx="0">
                  <c:v>1900</c:v>
                </c:pt>
                <c:pt idx="5">
                  <c:v>1905</c:v>
                </c:pt>
                <c:pt idx="10">
                  <c:v>1910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</c:numCache>
            </c:numRef>
          </c:cat>
          <c:val>
            <c:numRef>
              <c:f>'données-graph 9-10-11'!$AB$6:$AB$105</c:f>
              <c:numCache>
                <c:ptCount val="100"/>
                <c:pt idx="0">
                  <c:v>74.17863628574771</c:v>
                </c:pt>
                <c:pt idx="5">
                  <c:v>84.97178517422509</c:v>
                </c:pt>
                <c:pt idx="10">
                  <c:v>81.68424355944742</c:v>
                </c:pt>
                <c:pt idx="13">
                  <c:v>89.6240131285171</c:v>
                </c:pt>
                <c:pt idx="20">
                  <c:v>120.29880067472767</c:v>
                </c:pt>
                <c:pt idx="21">
                  <c:v>100.59264980991387</c:v>
                </c:pt>
                <c:pt idx="22">
                  <c:v>75.83108758249972</c:v>
                </c:pt>
                <c:pt idx="23">
                  <c:v>85.51919852665183</c:v>
                </c:pt>
                <c:pt idx="24">
                  <c:v>92.44457800920792</c:v>
                </c:pt>
                <c:pt idx="25">
                  <c:v>83.08417577770196</c:v>
                </c:pt>
                <c:pt idx="26">
                  <c:v>89.66742763279416</c:v>
                </c:pt>
                <c:pt idx="27">
                  <c:v>75.76796379563126</c:v>
                </c:pt>
                <c:pt idx="28">
                  <c:v>81.50843753884227</c:v>
                </c:pt>
                <c:pt idx="29">
                  <c:v>80.02702059765733</c:v>
                </c:pt>
                <c:pt idx="30">
                  <c:v>103.85577209680852</c:v>
                </c:pt>
                <c:pt idx="31">
                  <c:v>117.58063397010427</c:v>
                </c:pt>
                <c:pt idx="32">
                  <c:v>78.82458088396456</c:v>
                </c:pt>
                <c:pt idx="33">
                  <c:v>92.83957849389503</c:v>
                </c:pt>
                <c:pt idx="34">
                  <c:v>95.24127446089578</c:v>
                </c:pt>
                <c:pt idx="35">
                  <c:v>96.20919725373334</c:v>
                </c:pt>
                <c:pt idx="36">
                  <c:v>75.46307579637624</c:v>
                </c:pt>
                <c:pt idx="37">
                  <c:v>104.30360206173954</c:v>
                </c:pt>
                <c:pt idx="38">
                  <c:v>83.0516883163501</c:v>
                </c:pt>
                <c:pt idx="63">
                  <c:v>112.6669332267093</c:v>
                </c:pt>
                <c:pt idx="64">
                  <c:v>91.08387721549256</c:v>
                </c:pt>
                <c:pt idx="65">
                  <c:v>90.13991226239527</c:v>
                </c:pt>
                <c:pt idx="66">
                  <c:v>99.67996781753669</c:v>
                </c:pt>
                <c:pt idx="67">
                  <c:v>94.60464011605482</c:v>
                </c:pt>
                <c:pt idx="68">
                  <c:v>91.7035027329301</c:v>
                </c:pt>
                <c:pt idx="69">
                  <c:v>83.17140823503605</c:v>
                </c:pt>
                <c:pt idx="70">
                  <c:v>93.70373110245549</c:v>
                </c:pt>
                <c:pt idx="71">
                  <c:v>89.41332181892847</c:v>
                </c:pt>
                <c:pt idx="72">
                  <c:v>92.73211697513368</c:v>
                </c:pt>
                <c:pt idx="73">
                  <c:v>97.87832863366683</c:v>
                </c:pt>
                <c:pt idx="74">
                  <c:v>95.9125225139685</c:v>
                </c:pt>
                <c:pt idx="75">
                  <c:v>87.05250824178518</c:v>
                </c:pt>
                <c:pt idx="76">
                  <c:v>98.82762769303083</c:v>
                </c:pt>
                <c:pt idx="77">
                  <c:v>96.84770707701253</c:v>
                </c:pt>
                <c:pt idx="78">
                  <c:v>85.40933643153309</c:v>
                </c:pt>
                <c:pt idx="79">
                  <c:v>93.51190390025236</c:v>
                </c:pt>
                <c:pt idx="80">
                  <c:v>94.18476559927738</c:v>
                </c:pt>
                <c:pt idx="81">
                  <c:v>95.92773059740627</c:v>
                </c:pt>
                <c:pt idx="82">
                  <c:v>92.99995126293297</c:v>
                </c:pt>
                <c:pt idx="83">
                  <c:v>72.48129279469177</c:v>
                </c:pt>
                <c:pt idx="84">
                  <c:v>77.35273243787967</c:v>
                </c:pt>
                <c:pt idx="85">
                  <c:v>72.03415954784825</c:v>
                </c:pt>
                <c:pt idx="86">
                  <c:v>74.56196422757576</c:v>
                </c:pt>
                <c:pt idx="87">
                  <c:v>97.71464477211967</c:v>
                </c:pt>
                <c:pt idx="88">
                  <c:v>63.31222476049426</c:v>
                </c:pt>
                <c:pt idx="89">
                  <c:v>79.24410679970148</c:v>
                </c:pt>
                <c:pt idx="90">
                  <c:v>81.27823280423601</c:v>
                </c:pt>
                <c:pt idx="91">
                  <c:v>95.2936148410731</c:v>
                </c:pt>
                <c:pt idx="92">
                  <c:v>99.72936113462958</c:v>
                </c:pt>
                <c:pt idx="93">
                  <c:v>103.8470923713314</c:v>
                </c:pt>
                <c:pt idx="94">
                  <c:v>95.09248673757095</c:v>
                </c:pt>
                <c:pt idx="95">
                  <c:v>100.96514839073625</c:v>
                </c:pt>
                <c:pt idx="96">
                  <c:v>107.56003718323007</c:v>
                </c:pt>
                <c:pt idx="97">
                  <c:v>106.005682458063</c:v>
                </c:pt>
                <c:pt idx="98">
                  <c:v>112.58334292183656</c:v>
                </c:pt>
                <c:pt idx="99">
                  <c:v>93.38914936369724</c:v>
                </c:pt>
              </c:numCache>
            </c:numRef>
          </c:val>
          <c:smooth val="0"/>
        </c:ser>
        <c:marker val="1"/>
        <c:axId val="51308835"/>
        <c:axId val="59126332"/>
      </c:lineChart>
      <c:dateAx>
        <c:axId val="513088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9126332"/>
        <c:crosses val="autoZero"/>
        <c:auto val="0"/>
        <c:noMultiLvlLbl val="0"/>
      </c:dateAx>
      <c:valAx>
        <c:axId val="59126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08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% des dividendes des sociétés cotées sur les dividendes totales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9-10-11'!$B$6:$B$105</c:f>
              <c:numCache>
                <c:ptCount val="10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</c:numCache>
            </c:numRef>
          </c:cat>
          <c:val>
            <c:numRef>
              <c:f>'données-graph 9-10-11'!$U$6:$U$105</c:f>
              <c:numCache>
                <c:ptCount val="100"/>
                <c:pt idx="0">
                  <c:v>81.47502028025869</c:v>
                </c:pt>
                <c:pt idx="1">
                  <c:v>90.01701364213415</c:v>
                </c:pt>
                <c:pt idx="2">
                  <c:v>102.39628614846619</c:v>
                </c:pt>
                <c:pt idx="3">
                  <c:v>102.04494196759593</c:v>
                </c:pt>
                <c:pt idx="4">
                  <c:v>103.02591961320682</c:v>
                </c:pt>
                <c:pt idx="5">
                  <c:v>95.41320377668634</c:v>
                </c:pt>
                <c:pt idx="6">
                  <c:v>90.60167693394146</c:v>
                </c:pt>
                <c:pt idx="7">
                  <c:v>83.45191693768878</c:v>
                </c:pt>
                <c:pt idx="8">
                  <c:v>91.3721653139727</c:v>
                </c:pt>
                <c:pt idx="9">
                  <c:v>88.71258891955452</c:v>
                </c:pt>
                <c:pt idx="10">
                  <c:v>81.7305727801227</c:v>
                </c:pt>
                <c:pt idx="11">
                  <c:v>77.6484098139562</c:v>
                </c:pt>
                <c:pt idx="12">
                  <c:v>75.62543691513837</c:v>
                </c:pt>
                <c:pt idx="13">
                  <c:v>76.06849610320657</c:v>
                </c:pt>
                <c:pt idx="20">
                  <c:v>28.133073488828124</c:v>
                </c:pt>
                <c:pt idx="21">
                  <c:v>34.73440526298295</c:v>
                </c:pt>
                <c:pt idx="22">
                  <c:v>48.26252765759992</c:v>
                </c:pt>
                <c:pt idx="23">
                  <c:v>47.059603628638186</c:v>
                </c:pt>
                <c:pt idx="24">
                  <c:v>37.73134212519956</c:v>
                </c:pt>
                <c:pt idx="25">
                  <c:v>42.947851454117654</c:v>
                </c:pt>
                <c:pt idx="26">
                  <c:v>41.6526698654495</c:v>
                </c:pt>
                <c:pt idx="27">
                  <c:v>45.77768218822223</c:v>
                </c:pt>
                <c:pt idx="28">
                  <c:v>53.520883597883596</c:v>
                </c:pt>
                <c:pt idx="29">
                  <c:v>51.49510714285716</c:v>
                </c:pt>
                <c:pt idx="30">
                  <c:v>52.4266798941799</c:v>
                </c:pt>
                <c:pt idx="31">
                  <c:v>50.1536390163721</c:v>
                </c:pt>
                <c:pt idx="32">
                  <c:v>84.03993739514485</c:v>
                </c:pt>
                <c:pt idx="33">
                  <c:v>73.14523062709091</c:v>
                </c:pt>
                <c:pt idx="34">
                  <c:v>56.36888789158163</c:v>
                </c:pt>
                <c:pt idx="35">
                  <c:v>63.02059396103896</c:v>
                </c:pt>
                <c:pt idx="36">
                  <c:v>62.19351297765119</c:v>
                </c:pt>
                <c:pt idx="37">
                  <c:v>44.94782192390805</c:v>
                </c:pt>
                <c:pt idx="38">
                  <c:v>61.2419819886875</c:v>
                </c:pt>
                <c:pt idx="63">
                  <c:v>27.39808835606207</c:v>
                </c:pt>
                <c:pt idx="64">
                  <c:v>29.57841596851374</c:v>
                </c:pt>
                <c:pt idx="65">
                  <c:v>30.066364223591034</c:v>
                </c:pt>
                <c:pt idx="66">
                  <c:v>40.703343760729</c:v>
                </c:pt>
                <c:pt idx="67">
                  <c:v>42.16526426807818</c:v>
                </c:pt>
                <c:pt idx="68">
                  <c:v>43.558978266962406</c:v>
                </c:pt>
                <c:pt idx="69">
                  <c:v>41.59565131387223</c:v>
                </c:pt>
                <c:pt idx="70">
                  <c:v>34.089583942005426</c:v>
                </c:pt>
                <c:pt idx="71">
                  <c:v>33.7870564012567</c:v>
                </c:pt>
                <c:pt idx="72">
                  <c:v>34.19173050188054</c:v>
                </c:pt>
                <c:pt idx="73">
                  <c:v>31.657214279659094</c:v>
                </c:pt>
                <c:pt idx="74">
                  <c:v>25.256489576202533</c:v>
                </c:pt>
                <c:pt idx="75">
                  <c:v>26.607726459316076</c:v>
                </c:pt>
                <c:pt idx="76">
                  <c:v>24.268378263468456</c:v>
                </c:pt>
                <c:pt idx="77">
                  <c:v>22.369841393223208</c:v>
                </c:pt>
                <c:pt idx="78">
                  <c:v>22.240877912243057</c:v>
                </c:pt>
                <c:pt idx="79">
                  <c:v>21.841575150694247</c:v>
                </c:pt>
                <c:pt idx="80">
                  <c:v>21.991125572229144</c:v>
                </c:pt>
                <c:pt idx="81">
                  <c:v>20.345485638769553</c:v>
                </c:pt>
                <c:pt idx="82">
                  <c:v>16.813343334688874</c:v>
                </c:pt>
                <c:pt idx="83">
                  <c:v>14.319963282199101</c:v>
                </c:pt>
                <c:pt idx="84">
                  <c:v>14.814653507319992</c:v>
                </c:pt>
                <c:pt idx="85">
                  <c:v>13.098999923641268</c:v>
                </c:pt>
                <c:pt idx="86">
                  <c:v>13.077394320675413</c:v>
                </c:pt>
                <c:pt idx="87">
                  <c:v>14.717337816665454</c:v>
                </c:pt>
                <c:pt idx="88">
                  <c:v>17.001173560946313</c:v>
                </c:pt>
                <c:pt idx="89">
                  <c:v>16.69826595615196</c:v>
                </c:pt>
                <c:pt idx="90">
                  <c:v>18.31367640008975</c:v>
                </c:pt>
                <c:pt idx="91">
                  <c:v>19.384339162980957</c:v>
                </c:pt>
                <c:pt idx="92">
                  <c:v>20.22239577957781</c:v>
                </c:pt>
                <c:pt idx="93">
                  <c:v>19.21457121429878</c:v>
                </c:pt>
                <c:pt idx="94">
                  <c:v>17.916084776111894</c:v>
                </c:pt>
                <c:pt idx="95">
                  <c:v>18.8327189831624</c:v>
                </c:pt>
                <c:pt idx="96">
                  <c:v>19.762379833585584</c:v>
                </c:pt>
                <c:pt idx="97">
                  <c:v>19.405857358164617</c:v>
                </c:pt>
                <c:pt idx="98">
                  <c:v>21.129736825033795</c:v>
                </c:pt>
                <c:pt idx="99">
                  <c:v>21.027840057912144</c:v>
                </c:pt>
              </c:numCache>
            </c:numRef>
          </c:val>
          <c:smooth val="0"/>
        </c:ser>
        <c:marker val="1"/>
        <c:axId val="62374941"/>
        <c:axId val="24503558"/>
      </c:lineChart>
      <c:dateAx>
        <c:axId val="623749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4503558"/>
        <c:crosses val="autoZero"/>
        <c:auto val="0"/>
        <c:noMultiLvlLbl val="0"/>
      </c:dateAx>
      <c:valAx>
        <c:axId val="24503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74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dividendes totaux % pib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9-10-11'!$B$6:$B$107</c:f>
              <c:numCache>
                <c:ptCount val="102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</c:numCache>
            </c:numRef>
          </c:cat>
          <c:val>
            <c:numRef>
              <c:f>'données-graph 9-10-11'!$S$6:$S$105</c:f>
              <c:numCache>
                <c:ptCount val="100"/>
                <c:pt idx="0">
                  <c:v>2.434349208201374</c:v>
                </c:pt>
                <c:pt idx="1">
                  <c:v>2.6256726585338015</c:v>
                </c:pt>
                <c:pt idx="2">
                  <c:v>2.4043063072250104</c:v>
                </c:pt>
                <c:pt idx="3">
                  <c:v>2.3061238016148713</c:v>
                </c:pt>
                <c:pt idx="4">
                  <c:v>2.3873748262568375</c:v>
                </c:pt>
                <c:pt idx="5">
                  <c:v>2.4135998544795383</c:v>
                </c:pt>
                <c:pt idx="6">
                  <c:v>2.599005677118355</c:v>
                </c:pt>
                <c:pt idx="7">
                  <c:v>2.8156799881505408</c:v>
                </c:pt>
                <c:pt idx="8">
                  <c:v>2.6836491898424413</c:v>
                </c:pt>
                <c:pt idx="9">
                  <c:v>2.564578789055191</c:v>
                </c:pt>
                <c:pt idx="10">
                  <c:v>2.7884915097029936</c:v>
                </c:pt>
                <c:pt idx="11">
                  <c:v>2.7574341043980306</c:v>
                </c:pt>
                <c:pt idx="12">
                  <c:v>2.6051695027977724</c:v>
                </c:pt>
                <c:pt idx="13">
                  <c:v>2.8944522432129025</c:v>
                </c:pt>
                <c:pt idx="20">
                  <c:v>2.0062695924764893</c:v>
                </c:pt>
                <c:pt idx="21">
                  <c:v>2.8160186625194403</c:v>
                </c:pt>
                <c:pt idx="22">
                  <c:v>2.1757348342714193</c:v>
                </c:pt>
                <c:pt idx="23">
                  <c:v>2.1329293993677556</c:v>
                </c:pt>
                <c:pt idx="24">
                  <c:v>2.2746071133167907</c:v>
                </c:pt>
                <c:pt idx="25">
                  <c:v>2.558314522197141</c:v>
                </c:pt>
                <c:pt idx="26">
                  <c:v>2.3593466424682394</c:v>
                </c:pt>
                <c:pt idx="27">
                  <c:v>2.6277372262773726</c:v>
                </c:pt>
                <c:pt idx="28">
                  <c:v>2.527379949452401</c:v>
                </c:pt>
                <c:pt idx="29">
                  <c:v>2.4987506246876565</c:v>
                </c:pt>
                <c:pt idx="30">
                  <c:v>2.294747577766446</c:v>
                </c:pt>
                <c:pt idx="31">
                  <c:v>2.133479212253829</c:v>
                </c:pt>
                <c:pt idx="32">
                  <c:v>1.8957345971563981</c:v>
                </c:pt>
                <c:pt idx="33">
                  <c:v>1.7583120204603582</c:v>
                </c:pt>
                <c:pt idx="34">
                  <c:v>2.119071644803229</c:v>
                </c:pt>
                <c:pt idx="35">
                  <c:v>1.9635844341306676</c:v>
                </c:pt>
                <c:pt idx="36">
                  <c:v>2.3169864960909736</c:v>
                </c:pt>
                <c:pt idx="37">
                  <c:v>2.075579730890352</c:v>
                </c:pt>
                <c:pt idx="38">
                  <c:v>2.0212228398180896</c:v>
                </c:pt>
                <c:pt idx="63">
                  <c:v>1.9742241309902406</c:v>
                </c:pt>
                <c:pt idx="64">
                  <c:v>1.8392765627187102</c:v>
                </c:pt>
                <c:pt idx="65">
                  <c:v>1.8519878158108933</c:v>
                </c:pt>
                <c:pt idx="66">
                  <c:v>1.6778745280690146</c:v>
                </c:pt>
                <c:pt idx="67">
                  <c:v>1.6321163848993656</c:v>
                </c:pt>
                <c:pt idx="68">
                  <c:v>1.5853382338559656</c:v>
                </c:pt>
                <c:pt idx="69">
                  <c:v>1.5196110807220145</c:v>
                </c:pt>
                <c:pt idx="70">
                  <c:v>1.9385796626223522</c:v>
                </c:pt>
                <c:pt idx="71">
                  <c:v>2.0395632933654753</c:v>
                </c:pt>
                <c:pt idx="72">
                  <c:v>2.0444281184777564</c:v>
                </c:pt>
                <c:pt idx="73">
                  <c:v>2.130989080835196</c:v>
                </c:pt>
                <c:pt idx="74">
                  <c:v>2.391164613023596</c:v>
                </c:pt>
                <c:pt idx="75">
                  <c:v>2.3491273926748883</c:v>
                </c:pt>
                <c:pt idx="76">
                  <c:v>2.1761747605406394</c:v>
                </c:pt>
                <c:pt idx="77">
                  <c:v>2.2248925110740982</c:v>
                </c:pt>
                <c:pt idx="78">
                  <c:v>2.2306146895337093</c:v>
                </c:pt>
                <c:pt idx="79">
                  <c:v>2.2887536234979926</c:v>
                </c:pt>
                <c:pt idx="80">
                  <c:v>2.4586460403910557</c:v>
                </c:pt>
                <c:pt idx="81">
                  <c:v>2.779025638238576</c:v>
                </c:pt>
                <c:pt idx="82">
                  <c:v>2.516175695893653</c:v>
                </c:pt>
                <c:pt idx="83">
                  <c:v>2.7092928627444715</c:v>
                </c:pt>
                <c:pt idx="84">
                  <c:v>2.6962144941909667</c:v>
                </c:pt>
                <c:pt idx="85">
                  <c:v>3.0735535091166373</c:v>
                </c:pt>
                <c:pt idx="86">
                  <c:v>3.299132595926534</c:v>
                </c:pt>
                <c:pt idx="87">
                  <c:v>3.6477619093394136</c:v>
                </c:pt>
                <c:pt idx="88">
                  <c:v>3.772693035264299</c:v>
                </c:pt>
                <c:pt idx="89">
                  <c:v>4.473731357797807</c:v>
                </c:pt>
                <c:pt idx="90">
                  <c:v>4.703108002349801</c:v>
                </c:pt>
                <c:pt idx="91">
                  <c:v>5.1346472956044265</c:v>
                </c:pt>
                <c:pt idx="92">
                  <c:v>5.11707760346171</c:v>
                </c:pt>
                <c:pt idx="93">
                  <c:v>5.524726902749676</c:v>
                </c:pt>
                <c:pt idx="94">
                  <c:v>5.544827133313684</c:v>
                </c:pt>
                <c:pt idx="95">
                  <c:v>5.697083637861863</c:v>
                </c:pt>
                <c:pt idx="96">
                  <c:v>5.70382101929042</c:v>
                </c:pt>
                <c:pt idx="97">
                  <c:v>6.0062526321158005</c:v>
                </c:pt>
                <c:pt idx="98">
                  <c:v>7.234621094540722</c:v>
                </c:pt>
                <c:pt idx="99">
                  <c:v>7.339753523725187</c:v>
                </c:pt>
              </c:numCache>
            </c:numRef>
          </c:val>
          <c:smooth val="0"/>
        </c:ser>
        <c:ser>
          <c:idx val="2"/>
          <c:order val="1"/>
          <c:tx>
            <c:v>dividendes estimés % PIB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'données-graph 9-10-11'!$B$6:$B$107</c:f>
              <c:numCache>
                <c:ptCount val="102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</c:numCache>
            </c:numRef>
          </c:cat>
          <c:val>
            <c:numRef>
              <c:f>'données-graph 9-10-11'!$T$6:$T$107</c:f>
              <c:numCache>
                <c:ptCount val="102"/>
                <c:pt idx="0">
                  <c:v>1.9833865110743862</c:v>
                </c:pt>
                <c:pt idx="1">
                  <c:v>2.3635521152301586</c:v>
                </c:pt>
                <c:pt idx="2">
                  <c:v>2.461920366231742</c:v>
                </c:pt>
                <c:pt idx="3">
                  <c:v>2.3532826950588124</c:v>
                </c:pt>
                <c:pt idx="4">
                  <c:v>2.4596148693653053</c:v>
                </c:pt>
                <c:pt idx="5">
                  <c:v>2.302892947508367</c:v>
                </c:pt>
                <c:pt idx="6">
                  <c:v>2.35474272707757</c:v>
                </c:pt>
                <c:pt idx="7">
                  <c:v>2.3497389249425145</c:v>
                </c:pt>
                <c:pt idx="8">
                  <c:v>2.4521083741899243</c:v>
                </c:pt>
                <c:pt idx="9">
                  <c:v>2.275104238652621</c:v>
                </c:pt>
                <c:pt idx="10">
                  <c:v>2.2790500828053473</c:v>
                </c:pt>
                <c:pt idx="11">
                  <c:v>2.1411037337327756</c:v>
                </c:pt>
                <c:pt idx="12">
                  <c:v>1.9701708188707534</c:v>
                </c:pt>
                <c:pt idx="13">
                  <c:v>2.2017662918375818</c:v>
                </c:pt>
                <c:pt idx="20">
                  <c:v>0.5644252988354233</c:v>
                </c:pt>
                <c:pt idx="21">
                  <c:v>0.9781273345207346</c:v>
                </c:pt>
                <c:pt idx="22">
                  <c:v>1.0500646261462796</c:v>
                </c:pt>
                <c:pt idx="23">
                  <c:v>1.003748121021159</c:v>
                </c:pt>
                <c:pt idx="24">
                  <c:v>0.858239791929684</c:v>
                </c:pt>
                <c:pt idx="25">
                  <c:v>1.0987411207223476</c:v>
                </c:pt>
                <c:pt idx="26">
                  <c:v>0.9827308679688628</c:v>
                </c:pt>
                <c:pt idx="27">
                  <c:v>1.2029171961868614</c:v>
                </c:pt>
                <c:pt idx="28">
                  <c:v>1.3526760808226688</c:v>
                </c:pt>
                <c:pt idx="29">
                  <c:v>1.286734311415721</c:v>
                </c:pt>
                <c:pt idx="30">
                  <c:v>1.2030599669750612</c:v>
                </c:pt>
                <c:pt idx="31">
                  <c:v>1.0700174626031247</c:v>
                </c:pt>
                <c:pt idx="32">
                  <c:v>1.5931741686283385</c:v>
                </c:pt>
                <c:pt idx="33">
                  <c:v>1.2861213825095907</c:v>
                </c:pt>
                <c:pt idx="34">
                  <c:v>1.1944971198014271</c:v>
                </c:pt>
                <c:pt idx="35">
                  <c:v>1.2374625733156526</c:v>
                </c:pt>
                <c:pt idx="36">
                  <c:v>1.4410152971367653</c:v>
                </c:pt>
                <c:pt idx="37">
                  <c:v>0.9329278813293254</c:v>
                </c:pt>
                <c:pt idx="38">
                  <c:v>1.2378369275126324</c:v>
                </c:pt>
                <c:pt idx="45">
                  <c:v>0.32138548585016025</c:v>
                </c:pt>
                <c:pt idx="46">
                  <c:v>0.13975418299595146</c:v>
                </c:pt>
                <c:pt idx="47">
                  <c:v>0.18815748067974858</c:v>
                </c:pt>
                <c:pt idx="48">
                  <c:v>0.1960883516275321</c:v>
                </c:pt>
                <c:pt idx="49">
                  <c:v>0.29208958239589655</c:v>
                </c:pt>
                <c:pt idx="50">
                  <c:v>0.3619083916202204</c:v>
                </c:pt>
                <c:pt idx="51">
                  <c:v>0.4496495248068196</c:v>
                </c:pt>
                <c:pt idx="52">
                  <c:v>0.4432576769025367</c:v>
                </c:pt>
                <c:pt idx="53">
                  <c:v>0.5283884345041243</c:v>
                </c:pt>
                <c:pt idx="54">
                  <c:v>0.7008784982149028</c:v>
                </c:pt>
                <c:pt idx="55">
                  <c:v>0.554793602674785</c:v>
                </c:pt>
                <c:pt idx="56">
                  <c:v>0.643580158327939</c:v>
                </c:pt>
                <c:pt idx="57">
                  <c:v>0.6922305222431682</c:v>
                </c:pt>
                <c:pt idx="58">
                  <c:v>0.7161465935117306</c:v>
                </c:pt>
                <c:pt idx="59">
                  <c:v>0.7403046718237059</c:v>
                </c:pt>
                <c:pt idx="60">
                  <c:v>0.5997997022870223</c:v>
                </c:pt>
                <c:pt idx="61">
                  <c:v>0.5651379398303376</c:v>
                </c:pt>
                <c:pt idx="62">
                  <c:v>0.5242568703783693</c:v>
                </c:pt>
                <c:pt idx="63">
                  <c:v>0.5408996717554048</c:v>
                </c:pt>
                <c:pt idx="64">
                  <c:v>0.5440288725323217</c:v>
                </c:pt>
                <c:pt idx="65">
                  <c:v>0.5568254020782315</c:v>
                </c:pt>
                <c:pt idx="66">
                  <c:v>0.6829510370336405</c:v>
                </c:pt>
                <c:pt idx="67">
                  <c:v>0.6881861868554217</c:v>
                </c:pt>
                <c:pt idx="68">
                  <c:v>0.6905571367431655</c:v>
                </c:pt>
                <c:pt idx="69">
                  <c:v>0.6320921264640946</c:v>
                </c:pt>
                <c:pt idx="70">
                  <c:v>0.6608537413722922</c:v>
                </c:pt>
                <c:pt idx="71">
                  <c:v>0.6891084002687217</c:v>
                </c:pt>
                <c:pt idx="72">
                  <c:v>0.6990253525745814</c:v>
                </c:pt>
                <c:pt idx="73">
                  <c:v>0.6746117795961357</c:v>
                </c:pt>
                <c:pt idx="74">
                  <c:v>0.6039242412381483</c:v>
                </c:pt>
                <c:pt idx="75">
                  <c:v>0.6250493908237981</c:v>
                </c:pt>
                <c:pt idx="76">
                  <c:v>0.5281223225621312</c:v>
                </c:pt>
                <c:pt idx="77">
                  <c:v>0.49770492589697685</c:v>
                </c:pt>
                <c:pt idx="78">
                  <c:v>0.49610828979175176</c:v>
                </c:pt>
                <c:pt idx="79">
                  <c:v>0.49989984269055177</c:v>
                </c:pt>
                <c:pt idx="80">
                  <c:v>0.5406839381190366</c:v>
                </c:pt>
                <c:pt idx="81">
                  <c:v>0.5654062621255533</c:v>
                </c:pt>
                <c:pt idx="82">
                  <c:v>0.42305325865459686</c:v>
                </c:pt>
                <c:pt idx="83">
                  <c:v>0.3879697431522492</c:v>
                </c:pt>
                <c:pt idx="84">
                  <c:v>0.39943483512853195</c:v>
                </c:pt>
                <c:pt idx="85">
                  <c:v>0.40260477181226184</c:v>
                </c:pt>
                <c:pt idx="86">
                  <c:v>0.4314405787312479</c:v>
                </c:pt>
                <c:pt idx="87">
                  <c:v>0.5368534429451274</c:v>
                </c:pt>
                <c:pt idx="88">
                  <c:v>0.641402090847017</c:v>
                </c:pt>
                <c:pt idx="89">
                  <c:v>0.7470355602888461</c:v>
                </c:pt>
                <c:pt idx="90">
                  <c:v>0.8613119802970679</c:v>
                </c:pt>
                <c:pt idx="91">
                  <c:v>0.9953174466027914</c:v>
                </c:pt>
                <c:pt idx="92">
                  <c:v>1.034795685320162</c:v>
                </c:pt>
                <c:pt idx="93">
                  <c:v>1.0615525851243597</c:v>
                </c:pt>
                <c:pt idx="94">
                  <c:v>0.9934159298933347</c:v>
                </c:pt>
                <c:pt idx="95">
                  <c:v>1.0729157517542502</c:v>
                </c:pt>
                <c:pt idx="96">
                  <c:v>1.1272107748600657</c:v>
                </c:pt>
                <c:pt idx="97">
                  <c:v>1.1655648183594</c:v>
                </c:pt>
                <c:pt idx="98">
                  <c:v>1.5286563975648337</c:v>
                </c:pt>
                <c:pt idx="99">
                  <c:v>1.543391631613903</c:v>
                </c:pt>
                <c:pt idx="100">
                  <c:v>1.8162679088150189</c:v>
                </c:pt>
                <c:pt idx="101">
                  <c:v>2.054601352736216</c:v>
                </c:pt>
              </c:numCache>
            </c:numRef>
          </c:val>
          <c:smooth val="0"/>
        </c:ser>
        <c:marker val="1"/>
        <c:axId val="19205431"/>
        <c:axId val="38631152"/>
      </c:lineChart>
      <c:dateAx>
        <c:axId val="192054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8631152"/>
        <c:crosses val="autoZero"/>
        <c:auto val="0"/>
        <c:noMultiLvlLbl val="0"/>
      </c:dateAx>
      <c:valAx>
        <c:axId val="38631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05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'données-graph12'!$B$2</c:f>
              <c:strCache>
                <c:ptCount val="1"/>
                <c:pt idx="0">
                  <c:v>Graphique 12 : Rapport entre notre série capitalisation et l'estimation de Saint-Marc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'données-graph12'!$B$5:$B$37</c:f>
              <c:numCache>
                <c:ptCount val="3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</c:numCache>
            </c:numRef>
          </c:cat>
          <c:val>
            <c:numRef>
              <c:f>'données-graph12'!$E$5:$E$37</c:f>
              <c:numCache>
                <c:ptCount val="33"/>
                <c:pt idx="0">
                  <c:v>85.62673782085561</c:v>
                </c:pt>
                <c:pt idx="1">
                  <c:v>97.31598354347828</c:v>
                </c:pt>
                <c:pt idx="2">
                  <c:v>118.0626174789916</c:v>
                </c:pt>
                <c:pt idx="3">
                  <c:v>121.53518832642918</c:v>
                </c:pt>
                <c:pt idx="4">
                  <c:v>106.17460404166667</c:v>
                </c:pt>
                <c:pt idx="5">
                  <c:v>103.77683452707109</c:v>
                </c:pt>
                <c:pt idx="6">
                  <c:v>96.55403579670975</c:v>
                </c:pt>
                <c:pt idx="7">
                  <c:v>83.74323482567901</c:v>
                </c:pt>
                <c:pt idx="8">
                  <c:v>95.84711190679825</c:v>
                </c:pt>
                <c:pt idx="9">
                  <c:v>93.54296816311688</c:v>
                </c:pt>
                <c:pt idx="10">
                  <c:v>84.85132569139193</c:v>
                </c:pt>
                <c:pt idx="11">
                  <c:v>77.87512944488397</c:v>
                </c:pt>
                <c:pt idx="12">
                  <c:v>76.62549969240195</c:v>
                </c:pt>
                <c:pt idx="13">
                  <c:v>77.5923778095238</c:v>
                </c:pt>
                <c:pt idx="20">
                  <c:v>54.76074000933707</c:v>
                </c:pt>
                <c:pt idx="21">
                  <c:v>35.51844277042916</c:v>
                </c:pt>
                <c:pt idx="22">
                  <c:v>55.34205450483092</c:v>
                </c:pt>
                <c:pt idx="23">
                  <c:v>57.570439911634764</c:v>
                </c:pt>
                <c:pt idx="24">
                  <c:v>77.52827118284493</c:v>
                </c:pt>
                <c:pt idx="25">
                  <c:v>82.30896856060606</c:v>
                </c:pt>
                <c:pt idx="26">
                  <c:v>77.7446180941656</c:v>
                </c:pt>
                <c:pt idx="27">
                  <c:v>85.79025897342996</c:v>
                </c:pt>
                <c:pt idx="28">
                  <c:v>86.63452380952381</c:v>
                </c:pt>
                <c:pt idx="29">
                  <c:v>76.28904761904762</c:v>
                </c:pt>
                <c:pt idx="30">
                  <c:v>70.00595238095238</c:v>
                </c:pt>
                <c:pt idx="31">
                  <c:v>61.88281199818122</c:v>
                </c:pt>
                <c:pt idx="32">
                  <c:v>82.86327883567822</c:v>
                </c:pt>
              </c:numCache>
            </c:numRef>
          </c:val>
          <c:smooth val="0"/>
        </c:ser>
        <c:marker val="1"/>
        <c:axId val="12136049"/>
        <c:axId val="42115578"/>
      </c:lineChart>
      <c:dateAx>
        <c:axId val="121360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2115578"/>
        <c:crosses val="autoZero"/>
        <c:auto val="0"/>
        <c:noMultiLvlLbl val="0"/>
      </c:dateAx>
      <c:valAx>
        <c:axId val="42115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36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indice de cours/capitalisation boursière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13-14'!$A$6:$A$108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13-14'!$E$6:$E$108</c:f>
              <c:numCache>
                <c:ptCount val="103"/>
                <c:pt idx="0">
                  <c:v>100</c:v>
                </c:pt>
                <c:pt idx="1">
                  <c:v>85.4766638649725</c:v>
                </c:pt>
                <c:pt idx="2">
                  <c:v>76.85134895000284</c:v>
                </c:pt>
                <c:pt idx="3">
                  <c:v>74.65550955875389</c:v>
                </c:pt>
                <c:pt idx="4">
                  <c:v>73.67539734154383</c:v>
                </c:pt>
                <c:pt idx="5">
                  <c:v>79.87707641881639</c:v>
                </c:pt>
                <c:pt idx="6">
                  <c:v>81.85975961506524</c:v>
                </c:pt>
                <c:pt idx="7">
                  <c:v>80.39984941829576</c:v>
                </c:pt>
                <c:pt idx="8">
                  <c:v>76.63276538690482</c:v>
                </c:pt>
                <c:pt idx="9">
                  <c:v>80.0907857819654</c:v>
                </c:pt>
                <c:pt idx="10">
                  <c:v>84.39942983116462</c:v>
                </c:pt>
                <c:pt idx="11">
                  <c:v>84.00200055264786</c:v>
                </c:pt>
                <c:pt idx="12">
                  <c:v>86.27058018970364</c:v>
                </c:pt>
                <c:pt idx="13">
                  <c:v>81.13863147519342</c:v>
                </c:pt>
                <c:pt idx="20">
                  <c:v>119.13853256866027</c:v>
                </c:pt>
                <c:pt idx="21">
                  <c:v>86.54745298860293</c:v>
                </c:pt>
                <c:pt idx="22">
                  <c:v>68.66847089140434</c:v>
                </c:pt>
                <c:pt idx="23">
                  <c:v>67.86907784184247</c:v>
                </c:pt>
                <c:pt idx="24">
                  <c:v>75.79200854298274</c:v>
                </c:pt>
                <c:pt idx="25">
                  <c:v>60.84360634371454</c:v>
                </c:pt>
                <c:pt idx="26">
                  <c:v>59.49457842101064</c:v>
                </c:pt>
                <c:pt idx="27">
                  <c:v>53.417014964817454</c:v>
                </c:pt>
                <c:pt idx="28">
                  <c:v>52.776658781054564</c:v>
                </c:pt>
                <c:pt idx="29">
                  <c:v>58.57611189208173</c:v>
                </c:pt>
                <c:pt idx="30">
                  <c:v>68.77510415780971</c:v>
                </c:pt>
                <c:pt idx="31">
                  <c:v>76.16105792006385</c:v>
                </c:pt>
                <c:pt idx="32">
                  <c:v>49.35655315786248</c:v>
                </c:pt>
                <c:pt idx="33">
                  <c:v>48.03368054248842</c:v>
                </c:pt>
                <c:pt idx="34">
                  <c:v>48.75189716088617</c:v>
                </c:pt>
                <c:pt idx="35">
                  <c:v>44.341850578132515</c:v>
                </c:pt>
                <c:pt idx="36">
                  <c:v>38.73377188699109</c:v>
                </c:pt>
                <c:pt idx="37">
                  <c:v>50.03934114642781</c:v>
                </c:pt>
                <c:pt idx="38">
                  <c:v>40.325442120017954</c:v>
                </c:pt>
                <c:pt idx="45">
                  <c:v>65.51963227633951</c:v>
                </c:pt>
                <c:pt idx="46">
                  <c:v>46.75140039756705</c:v>
                </c:pt>
                <c:pt idx="47">
                  <c:v>58.22970129326529</c:v>
                </c:pt>
                <c:pt idx="48">
                  <c:v>51.778788692168135</c:v>
                </c:pt>
                <c:pt idx="49">
                  <c:v>56.94756934684443</c:v>
                </c:pt>
                <c:pt idx="50">
                  <c:v>52.54410274111246</c:v>
                </c:pt>
                <c:pt idx="51">
                  <c:v>42.11773016576609</c:v>
                </c:pt>
                <c:pt idx="52">
                  <c:v>47.686491436251686</c:v>
                </c:pt>
                <c:pt idx="53">
                  <c:v>43.61907680594073</c:v>
                </c:pt>
                <c:pt idx="54">
                  <c:v>33.39900216335738</c:v>
                </c:pt>
                <c:pt idx="55">
                  <c:v>42.18484827529901</c:v>
                </c:pt>
                <c:pt idx="56">
                  <c:v>38.26527290419303</c:v>
                </c:pt>
                <c:pt idx="57">
                  <c:v>35.79756250032277</c:v>
                </c:pt>
                <c:pt idx="58">
                  <c:v>31.08355286817039</c:v>
                </c:pt>
                <c:pt idx="59">
                  <c:v>25.27180021452503</c:v>
                </c:pt>
                <c:pt idx="60">
                  <c:v>28.89244882376102</c:v>
                </c:pt>
                <c:pt idx="61">
                  <c:v>28.051956710845722</c:v>
                </c:pt>
                <c:pt idx="62">
                  <c:v>27.820176879220547</c:v>
                </c:pt>
                <c:pt idx="63">
                  <c:v>28.13690405809756</c:v>
                </c:pt>
                <c:pt idx="64">
                  <c:v>25.193342324882696</c:v>
                </c:pt>
                <c:pt idx="65">
                  <c:v>24.736241959105538</c:v>
                </c:pt>
                <c:pt idx="66">
                  <c:v>23.816919652225955</c:v>
                </c:pt>
                <c:pt idx="67">
                  <c:v>23.393786440832248</c:v>
                </c:pt>
                <c:pt idx="68">
                  <c:v>22.459076973987923</c:v>
                </c:pt>
                <c:pt idx="69">
                  <c:v>21.76750677333961</c:v>
                </c:pt>
                <c:pt idx="70">
                  <c:v>20.14570163774792</c:v>
                </c:pt>
                <c:pt idx="71">
                  <c:v>18.898257134808127</c:v>
                </c:pt>
                <c:pt idx="72">
                  <c:v>17.45558980535407</c:v>
                </c:pt>
                <c:pt idx="73">
                  <c:v>16.539912485424203</c:v>
                </c:pt>
                <c:pt idx="74">
                  <c:v>15.693772551625122</c:v>
                </c:pt>
                <c:pt idx="75">
                  <c:v>15.558610126135692</c:v>
                </c:pt>
                <c:pt idx="76">
                  <c:v>14.976006345076154</c:v>
                </c:pt>
                <c:pt idx="77">
                  <c:v>14.595585467492134</c:v>
                </c:pt>
                <c:pt idx="78">
                  <c:v>14.596133391865399</c:v>
                </c:pt>
                <c:pt idx="79">
                  <c:v>14.536295027576324</c:v>
                </c:pt>
                <c:pt idx="80">
                  <c:v>14.16529181411125</c:v>
                </c:pt>
                <c:pt idx="81">
                  <c:v>13.204335925452474</c:v>
                </c:pt>
                <c:pt idx="82">
                  <c:v>14.5606019560706</c:v>
                </c:pt>
                <c:pt idx="83">
                  <c:v>13.910148783446804</c:v>
                </c:pt>
                <c:pt idx="84">
                  <c:v>12.712881103425694</c:v>
                </c:pt>
                <c:pt idx="85">
                  <c:v>11.837200598893743</c:v>
                </c:pt>
                <c:pt idx="86">
                  <c:v>10.400389027439932</c:v>
                </c:pt>
                <c:pt idx="87">
                  <c:v>8.724006847960455</c:v>
                </c:pt>
                <c:pt idx="88">
                  <c:v>8.131676229458392</c:v>
                </c:pt>
                <c:pt idx="89">
                  <c:v>7.600852398693625</c:v>
                </c:pt>
                <c:pt idx="90">
                  <c:v>7.148310645712394</c:v>
                </c:pt>
                <c:pt idx="91">
                  <c:v>7.190690473944238</c:v>
                </c:pt>
                <c:pt idx="92">
                  <c:v>7.543555805289221</c:v>
                </c:pt>
                <c:pt idx="93">
                  <c:v>7.199419369890908</c:v>
                </c:pt>
                <c:pt idx="94">
                  <c:v>6.656841728294127</c:v>
                </c:pt>
                <c:pt idx="95">
                  <c:v>6.535645996049549</c:v>
                </c:pt>
                <c:pt idx="96">
                  <c:v>6.4224706629948916</c:v>
                </c:pt>
                <c:pt idx="97">
                  <c:v>6.295262185155114</c:v>
                </c:pt>
                <c:pt idx="98">
                  <c:v>6.077025432285476</c:v>
                </c:pt>
                <c:pt idx="99">
                  <c:v>5.160196128494706</c:v>
                </c:pt>
                <c:pt idx="100">
                  <c:v>4.9726968017660145</c:v>
                </c:pt>
                <c:pt idx="101">
                  <c:v>4.533459011769268</c:v>
                </c:pt>
                <c:pt idx="102">
                  <c:v>4.382733593714808</c:v>
                </c:pt>
              </c:numCache>
            </c:numRef>
          </c:val>
          <c:smooth val="0"/>
        </c:ser>
        <c:marker val="1"/>
        <c:axId val="43495883"/>
        <c:axId val="55918628"/>
      </c:lineChart>
      <c:dateAx>
        <c:axId val="434958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5918628"/>
        <c:crosses val="autoZero"/>
        <c:auto val="0"/>
        <c:noMultiLvlLbl val="0"/>
      </c:dateAx>
      <c:valAx>
        <c:axId val="55918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95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85"/>
          <c:w val="0.93325"/>
          <c:h val="0.85175"/>
        </c:manualLayout>
      </c:layout>
      <c:lineChart>
        <c:grouping val="standard"/>
        <c:varyColors val="0"/>
        <c:ser>
          <c:idx val="6"/>
          <c:order val="0"/>
          <c:tx>
            <c:strRef>
              <c:f>'données-graph 13-14'!$G$3:$G$5</c:f>
              <c:strCache>
                <c:ptCount val="1"/>
                <c:pt idx="0">
                  <c:v>(6) indice cours  réels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13-14'!$A$6:$A$108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13-14'!$G$6:$G$108</c:f>
              <c:numCache>
                <c:ptCount val="103"/>
                <c:pt idx="0">
                  <c:v>100</c:v>
                </c:pt>
                <c:pt idx="1">
                  <c:v>87.86476971865818</c:v>
                </c:pt>
                <c:pt idx="2">
                  <c:v>82.37009596027927</c:v>
                </c:pt>
                <c:pt idx="3">
                  <c:v>82.78401604048167</c:v>
                </c:pt>
                <c:pt idx="4">
                  <c:v>85.15886900716023</c:v>
                </c:pt>
                <c:pt idx="5">
                  <c:v>94.84908361270648</c:v>
                </c:pt>
                <c:pt idx="6">
                  <c:v>97.78011668622197</c:v>
                </c:pt>
                <c:pt idx="7">
                  <c:v>96.43009535130372</c:v>
                </c:pt>
                <c:pt idx="8">
                  <c:v>91.40564149535587</c:v>
                </c:pt>
                <c:pt idx="9">
                  <c:v>97.31312032947456</c:v>
                </c:pt>
                <c:pt idx="10">
                  <c:v>101.04973982977333</c:v>
                </c:pt>
                <c:pt idx="11">
                  <c:v>95.988613863037</c:v>
                </c:pt>
                <c:pt idx="12">
                  <c:v>104.20774428215393</c:v>
                </c:pt>
                <c:pt idx="13">
                  <c:v>98.80508237773914</c:v>
                </c:pt>
                <c:pt idx="14">
                  <c:v>91.8887266112974</c:v>
                </c:pt>
                <c:pt idx="15">
                  <c:v>65.75906914777921</c:v>
                </c:pt>
                <c:pt idx="16">
                  <c:v>66.51714159952802</c:v>
                </c:pt>
                <c:pt idx="17">
                  <c:v>64.82910341398306</c:v>
                </c:pt>
                <c:pt idx="18">
                  <c:v>54.04956366572906</c:v>
                </c:pt>
                <c:pt idx="19">
                  <c:v>47.066168714227786</c:v>
                </c:pt>
                <c:pt idx="20">
                  <c:v>42.052706333939206</c:v>
                </c:pt>
                <c:pt idx="21">
                  <c:v>35.924550301907615</c:v>
                </c:pt>
                <c:pt idx="22">
                  <c:v>39.36737622063122</c:v>
                </c:pt>
                <c:pt idx="23">
                  <c:v>51.26193284842584</c:v>
                </c:pt>
                <c:pt idx="24">
                  <c:v>54.42596541474863</c:v>
                </c:pt>
                <c:pt idx="25">
                  <c:v>48.772282434895544</c:v>
                </c:pt>
                <c:pt idx="26">
                  <c:v>43.67387320265435</c:v>
                </c:pt>
                <c:pt idx="27">
                  <c:v>51.528462701896785</c:v>
                </c:pt>
                <c:pt idx="28">
                  <c:v>74.659116216011</c:v>
                </c:pt>
                <c:pt idx="29">
                  <c:v>85.88517214965529</c:v>
                </c:pt>
                <c:pt idx="30">
                  <c:v>73.43974090784447</c:v>
                </c:pt>
                <c:pt idx="31">
                  <c:v>53.86132437277173</c:v>
                </c:pt>
                <c:pt idx="32">
                  <c:v>47.02989604448185</c:v>
                </c:pt>
                <c:pt idx="33">
                  <c:v>46.006644806543214</c:v>
                </c:pt>
                <c:pt idx="34">
                  <c:v>40.157696946176415</c:v>
                </c:pt>
                <c:pt idx="35">
                  <c:v>41.98659699372006</c:v>
                </c:pt>
                <c:pt idx="36">
                  <c:v>37.86783843344262</c:v>
                </c:pt>
                <c:pt idx="37">
                  <c:v>37.96148791905792</c:v>
                </c:pt>
                <c:pt idx="38">
                  <c:v>30.767012219562826</c:v>
                </c:pt>
                <c:pt idx="39">
                  <c:v>31.624037443916293</c:v>
                </c:pt>
                <c:pt idx="40">
                  <c:v>32.71925934203436</c:v>
                </c:pt>
                <c:pt idx="41">
                  <c:v>67.00433555676868</c:v>
                </c:pt>
                <c:pt idx="42">
                  <c:v>91.66165002307515</c:v>
                </c:pt>
                <c:pt idx="43">
                  <c:v>70.79310393316881</c:v>
                </c:pt>
                <c:pt idx="44">
                  <c:v>60.34588292287906</c:v>
                </c:pt>
                <c:pt idx="45">
                  <c:v>46.099735981839785</c:v>
                </c:pt>
                <c:pt idx="46">
                  <c:v>38.0883787492397</c:v>
                </c:pt>
                <c:pt idx="47">
                  <c:v>33.4775652575073</c:v>
                </c:pt>
                <c:pt idx="48">
                  <c:v>23.088419755172744</c:v>
                </c:pt>
                <c:pt idx="49">
                  <c:v>19.9576786752966</c:v>
                </c:pt>
                <c:pt idx="50">
                  <c:v>15.205569225205632</c:v>
                </c:pt>
                <c:pt idx="51">
                  <c:v>16.270360455765864</c:v>
                </c:pt>
                <c:pt idx="52">
                  <c:v>18.564578906345893</c:v>
                </c:pt>
                <c:pt idx="53">
                  <c:v>20.998712704145277</c:v>
                </c:pt>
                <c:pt idx="54">
                  <c:v>28.149819080201762</c:v>
                </c:pt>
                <c:pt idx="55">
                  <c:v>39.371105666853154</c:v>
                </c:pt>
                <c:pt idx="56">
                  <c:v>38.53484938983478</c:v>
                </c:pt>
                <c:pt idx="57">
                  <c:v>47.37293929528296</c:v>
                </c:pt>
                <c:pt idx="58">
                  <c:v>38.62526628366318</c:v>
                </c:pt>
                <c:pt idx="59">
                  <c:v>46.233823124768364</c:v>
                </c:pt>
                <c:pt idx="60">
                  <c:v>55.11590999619309</c:v>
                </c:pt>
                <c:pt idx="61">
                  <c:v>64.02622652026302</c:v>
                </c:pt>
                <c:pt idx="62">
                  <c:v>63.598161557212556</c:v>
                </c:pt>
                <c:pt idx="63">
                  <c:v>55.43365887345121</c:v>
                </c:pt>
                <c:pt idx="64">
                  <c:v>46.27466178991142</c:v>
                </c:pt>
                <c:pt idx="65">
                  <c:v>41.84264480705852</c:v>
                </c:pt>
                <c:pt idx="66">
                  <c:v>36.38648546945813</c:v>
                </c:pt>
                <c:pt idx="67">
                  <c:v>34.81506242238739</c:v>
                </c:pt>
                <c:pt idx="68">
                  <c:v>35.719413015553904</c:v>
                </c:pt>
                <c:pt idx="69">
                  <c:v>42.4622581980487</c:v>
                </c:pt>
                <c:pt idx="70">
                  <c:v>37.50766600780818</c:v>
                </c:pt>
                <c:pt idx="71">
                  <c:v>32.764667311861736</c:v>
                </c:pt>
                <c:pt idx="72">
                  <c:v>36.139654545513146</c:v>
                </c:pt>
                <c:pt idx="73">
                  <c:v>32.72369759700655</c:v>
                </c:pt>
                <c:pt idx="74">
                  <c:v>19.925125388881604</c:v>
                </c:pt>
                <c:pt idx="75">
                  <c:v>23.288680182468884</c:v>
                </c:pt>
                <c:pt idx="76">
                  <c:v>17.635228120165802</c:v>
                </c:pt>
                <c:pt idx="77">
                  <c:v>15.0964635252863</c:v>
                </c:pt>
                <c:pt idx="78">
                  <c:v>20.276187171616026</c:v>
                </c:pt>
                <c:pt idx="79">
                  <c:v>21.417125353521694</c:v>
                </c:pt>
                <c:pt idx="80">
                  <c:v>20.547002972095004</c:v>
                </c:pt>
                <c:pt idx="81">
                  <c:v>14.937386842491907</c:v>
                </c:pt>
                <c:pt idx="82">
                  <c:v>13.387532751499903</c:v>
                </c:pt>
                <c:pt idx="83">
                  <c:v>19.102546568906295</c:v>
                </c:pt>
                <c:pt idx="84">
                  <c:v>20.70345483469289</c:v>
                </c:pt>
                <c:pt idx="85">
                  <c:v>28.51591412474179</c:v>
                </c:pt>
                <c:pt idx="86">
                  <c:v>41.55532246654946</c:v>
                </c:pt>
                <c:pt idx="87">
                  <c:v>28.44104996579254</c:v>
                </c:pt>
                <c:pt idx="88">
                  <c:v>41.0023084096109</c:v>
                </c:pt>
                <c:pt idx="89">
                  <c:v>52.68742382947989</c:v>
                </c:pt>
                <c:pt idx="90">
                  <c:v>37.9999937858132</c:v>
                </c:pt>
                <c:pt idx="91">
                  <c:v>42.50097846560702</c:v>
                </c:pt>
                <c:pt idx="92">
                  <c:v>42.1839847572393</c:v>
                </c:pt>
                <c:pt idx="93">
                  <c:v>54.95467206279095</c:v>
                </c:pt>
                <c:pt idx="94">
                  <c:v>44.819194017587336</c:v>
                </c:pt>
                <c:pt idx="95">
                  <c:v>43.85494261227786</c:v>
                </c:pt>
                <c:pt idx="96">
                  <c:v>53.18723488819642</c:v>
                </c:pt>
                <c:pt idx="97">
                  <c:v>68.06164017162001</c:v>
                </c:pt>
                <c:pt idx="98">
                  <c:v>88.85847069256063</c:v>
                </c:pt>
                <c:pt idx="99">
                  <c:v>132.69468891082425</c:v>
                </c:pt>
                <c:pt idx="100">
                  <c:v>129.9300306377893</c:v>
                </c:pt>
                <c:pt idx="101">
                  <c:v>99.16988505341341</c:v>
                </c:pt>
                <c:pt idx="102">
                  <c:v>83.2719031129666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'données-graph 13-14'!$I$3:$I$5</c:f>
              <c:strCache>
                <c:ptCount val="1"/>
                <c:pt idx="0">
                  <c:v>(8) cours/inflation CB/PIB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13-14'!$A$6:$A$108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13-14'!$I$6:$I$108</c:f>
              <c:numCache>
                <c:ptCount val="103"/>
                <c:pt idx="0">
                  <c:v>100</c:v>
                </c:pt>
                <c:pt idx="1">
                  <c:v>80.5319457163711</c:v>
                </c:pt>
                <c:pt idx="2">
                  <c:v>73.52722401874374</c:v>
                </c:pt>
                <c:pt idx="3">
                  <c:v>75.10454181183297</c:v>
                </c:pt>
                <c:pt idx="4">
                  <c:v>77.17224832593426</c:v>
                </c:pt>
                <c:pt idx="5">
                  <c:v>86.42829499807854</c:v>
                </c:pt>
                <c:pt idx="6">
                  <c:v>88.22100466252027</c:v>
                </c:pt>
                <c:pt idx="7">
                  <c:v>93.18644517903716</c:v>
                </c:pt>
                <c:pt idx="8">
                  <c:v>85.42173019050416</c:v>
                </c:pt>
                <c:pt idx="9">
                  <c:v>93.32905825882068</c:v>
                </c:pt>
                <c:pt idx="10">
                  <c:v>93.73609495722951</c:v>
                </c:pt>
                <c:pt idx="11">
                  <c:v>92.6718217162874</c:v>
                </c:pt>
                <c:pt idx="12">
                  <c:v>106.85075147687513</c:v>
                </c:pt>
                <c:pt idx="13">
                  <c:v>96.53126781628258</c:v>
                </c:pt>
                <c:pt idx="20">
                  <c:v>125.36769941887933</c:v>
                </c:pt>
                <c:pt idx="21">
                  <c:v>83.82313052397711</c:v>
                </c:pt>
                <c:pt idx="22">
                  <c:v>86.0500384882062</c:v>
                </c:pt>
                <c:pt idx="23">
                  <c:v>90.94742474964785</c:v>
                </c:pt>
                <c:pt idx="24">
                  <c:v>113.59997571264611</c:v>
                </c:pt>
                <c:pt idx="25">
                  <c:v>93.42620931704839</c:v>
                </c:pt>
                <c:pt idx="26">
                  <c:v>87.33769940627964</c:v>
                </c:pt>
                <c:pt idx="27">
                  <c:v>77.8146197447967</c:v>
                </c:pt>
                <c:pt idx="28">
                  <c:v>80.09480216589255</c:v>
                </c:pt>
                <c:pt idx="29">
                  <c:v>94.07269282696247</c:v>
                </c:pt>
                <c:pt idx="30">
                  <c:v>107.38515898376954</c:v>
                </c:pt>
                <c:pt idx="31">
                  <c:v>115.35095268995268</c:v>
                </c:pt>
                <c:pt idx="32">
                  <c:v>71.03660394946034</c:v>
                </c:pt>
                <c:pt idx="33">
                  <c:v>70.58312885627018</c:v>
                </c:pt>
                <c:pt idx="34">
                  <c:v>71.07374786138027</c:v>
                </c:pt>
                <c:pt idx="35">
                  <c:v>66.41717122400782</c:v>
                </c:pt>
                <c:pt idx="36">
                  <c:v>54.320982114535234</c:v>
                </c:pt>
                <c:pt idx="37">
                  <c:v>69.24417686988969</c:v>
                </c:pt>
                <c:pt idx="38">
                  <c:v>55.660830835523335</c:v>
                </c:pt>
                <c:pt idx="45">
                  <c:v>62.81839646119383</c:v>
                </c:pt>
                <c:pt idx="46">
                  <c:v>64.95316268433346</c:v>
                </c:pt>
                <c:pt idx="47">
                  <c:v>80.76202903727689</c:v>
                </c:pt>
                <c:pt idx="48">
                  <c:v>81.71064625466913</c:v>
                </c:pt>
                <c:pt idx="49">
                  <c:v>102.82760298817931</c:v>
                </c:pt>
                <c:pt idx="50">
                  <c:v>101.13135862216018</c:v>
                </c:pt>
                <c:pt idx="51">
                  <c:v>87.68161144937467</c:v>
                </c:pt>
                <c:pt idx="52">
                  <c:v>103.45323500164334</c:v>
                </c:pt>
                <c:pt idx="53">
                  <c:v>99.54477071272154</c:v>
                </c:pt>
                <c:pt idx="54">
                  <c:v>80.40124655895076</c:v>
                </c:pt>
                <c:pt idx="55">
                  <c:v>107.84648268238837</c:v>
                </c:pt>
                <c:pt idx="56">
                  <c:v>103.41834088147606</c:v>
                </c:pt>
                <c:pt idx="57">
                  <c:v>105.82897537908127</c:v>
                </c:pt>
                <c:pt idx="58">
                  <c:v>92.20878533615482</c:v>
                </c:pt>
                <c:pt idx="59">
                  <c:v>76.85575076981851</c:v>
                </c:pt>
                <c:pt idx="60">
                  <c:v>94.01503471957489</c:v>
                </c:pt>
                <c:pt idx="61">
                  <c:v>96.39656313533979</c:v>
                </c:pt>
                <c:pt idx="62">
                  <c:v>101.95224889916462</c:v>
                </c:pt>
                <c:pt idx="63">
                  <c:v>110.29984264009673</c:v>
                </c:pt>
                <c:pt idx="64">
                  <c:v>105.95820872644693</c:v>
                </c:pt>
                <c:pt idx="65">
                  <c:v>109.25622779664263</c:v>
                </c:pt>
                <c:pt idx="66">
                  <c:v>110.88911673263173</c:v>
                </c:pt>
                <c:pt idx="67">
                  <c:v>114.67185907257387</c:v>
                </c:pt>
                <c:pt idx="68">
                  <c:v>114.39396108826631</c:v>
                </c:pt>
                <c:pt idx="69">
                  <c:v>118.70299403408762</c:v>
                </c:pt>
                <c:pt idx="70">
                  <c:v>118.26375744178786</c:v>
                </c:pt>
                <c:pt idx="71">
                  <c:v>117.172278138265</c:v>
                </c:pt>
                <c:pt idx="72">
                  <c:v>113.86838044063951</c:v>
                </c:pt>
                <c:pt idx="73">
                  <c:v>114.99619713335233</c:v>
                </c:pt>
                <c:pt idx="74">
                  <c:v>110.67237238053849</c:v>
                </c:pt>
                <c:pt idx="75">
                  <c:v>110.559359447735</c:v>
                </c:pt>
                <c:pt idx="76">
                  <c:v>112.48862599051257</c:v>
                </c:pt>
                <c:pt idx="77">
                  <c:v>113.01357591161386</c:v>
                </c:pt>
                <c:pt idx="78">
                  <c:v>117.89352113073967</c:v>
                </c:pt>
                <c:pt idx="79">
                  <c:v>120.4586701342543</c:v>
                </c:pt>
                <c:pt idx="80">
                  <c:v>116.95815611812593</c:v>
                </c:pt>
                <c:pt idx="81">
                  <c:v>108.34592687142897</c:v>
                </c:pt>
                <c:pt idx="82">
                  <c:v>122.43823122094715</c:v>
                </c:pt>
                <c:pt idx="83">
                  <c:v>117.92165173122751</c:v>
                </c:pt>
                <c:pt idx="84">
                  <c:v>109.24801413575977</c:v>
                </c:pt>
                <c:pt idx="85">
                  <c:v>103.60172293615248</c:v>
                </c:pt>
                <c:pt idx="86">
                  <c:v>95.59467272735742</c:v>
                </c:pt>
                <c:pt idx="87">
                  <c:v>81.87714141761549</c:v>
                </c:pt>
                <c:pt idx="88">
                  <c:v>79.85972570492207</c:v>
                </c:pt>
                <c:pt idx="89">
                  <c:v>77.31237950901972</c:v>
                </c:pt>
                <c:pt idx="90">
                  <c:v>74.31188875302763</c:v>
                </c:pt>
                <c:pt idx="91">
                  <c:v>75.40496966189761</c:v>
                </c:pt>
                <c:pt idx="92">
                  <c:v>79.79476077911846</c:v>
                </c:pt>
                <c:pt idx="93">
                  <c:v>75.48840209291458</c:v>
                </c:pt>
                <c:pt idx="94">
                  <c:v>71.66376294598555</c:v>
                </c:pt>
                <c:pt idx="95">
                  <c:v>71.7363292622112</c:v>
                </c:pt>
                <c:pt idx="96">
                  <c:v>71.00002831626084</c:v>
                </c:pt>
                <c:pt idx="97">
                  <c:v>71.08669294451046</c:v>
                </c:pt>
                <c:pt idx="98">
                  <c:v>71.73859949649017</c:v>
                </c:pt>
                <c:pt idx="99">
                  <c:v>62.868859394692734</c:v>
                </c:pt>
                <c:pt idx="100">
                  <c:v>62.36150754988765</c:v>
                </c:pt>
                <c:pt idx="101">
                  <c:v>57.44570850106111</c:v>
                </c:pt>
                <c:pt idx="102">
                  <c:v>55.546530618037394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'données-graph 13-14'!$H$3:$H$5</c:f>
              <c:strCache>
                <c:ptCount val="1"/>
                <c:pt idx="0">
                  <c:v>(7)  indice CB/PIB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'données-graph 13-14'!$A$6:$A$108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13-14'!$H$6:$H$108</c:f>
              <c:numCache>
                <c:ptCount val="103"/>
                <c:pt idx="0">
                  <c:v>100</c:v>
                </c:pt>
                <c:pt idx="1">
                  <c:v>109.10548470803484</c:v>
                </c:pt>
                <c:pt idx="2">
                  <c:v>112.02666367396283</c:v>
                </c:pt>
                <c:pt idx="3">
                  <c:v>110.22504637321252</c:v>
                </c:pt>
                <c:pt idx="4">
                  <c:v>110.34908384098746</c:v>
                </c:pt>
                <c:pt idx="5">
                  <c:v>109.74309236901543</c:v>
                </c:pt>
                <c:pt idx="6">
                  <c:v>110.83541505820413</c:v>
                </c:pt>
                <c:pt idx="7">
                  <c:v>103.48081758675802</c:v>
                </c:pt>
                <c:pt idx="8">
                  <c:v>107.0051394317425</c:v>
                </c:pt>
                <c:pt idx="9">
                  <c:v>104.26883346406994</c:v>
                </c:pt>
                <c:pt idx="10">
                  <c:v>107.80237844971133</c:v>
                </c:pt>
                <c:pt idx="11">
                  <c:v>103.57907299686401</c:v>
                </c:pt>
                <c:pt idx="12">
                  <c:v>97.52644959610488</c:v>
                </c:pt>
                <c:pt idx="13">
                  <c:v>102.35552128641268</c:v>
                </c:pt>
                <c:pt idx="20">
                  <c:v>33.543493682078704</c:v>
                </c:pt>
                <c:pt idx="21">
                  <c:v>42.85756219953108</c:v>
                </c:pt>
                <c:pt idx="22">
                  <c:v>45.74939989832406</c:v>
                </c:pt>
                <c:pt idx="23">
                  <c:v>56.36435884747174</c:v>
                </c:pt>
                <c:pt idx="24">
                  <c:v>47.910191065903426</c:v>
                </c:pt>
                <c:pt idx="25">
                  <c:v>52.20406863494095</c:v>
                </c:pt>
                <c:pt idx="26">
                  <c:v>50.00575181112931</c:v>
                </c:pt>
                <c:pt idx="27">
                  <c:v>66.21951359640536</c:v>
                </c:pt>
                <c:pt idx="28">
                  <c:v>93.21343482611626</c:v>
                </c:pt>
                <c:pt idx="29">
                  <c:v>91.29660220063295</c:v>
                </c:pt>
                <c:pt idx="30">
                  <c:v>68.38909734160222</c:v>
                </c:pt>
                <c:pt idx="31">
                  <c:v>46.6934369562976</c:v>
                </c:pt>
                <c:pt idx="32">
                  <c:v>66.20515822792107</c:v>
                </c:pt>
                <c:pt idx="33">
                  <c:v>65.18079539974411</c:v>
                </c:pt>
                <c:pt idx="34">
                  <c:v>56.501448361072185</c:v>
                </c:pt>
                <c:pt idx="35">
                  <c:v>63.21647884115721</c:v>
                </c:pt>
                <c:pt idx="36">
                  <c:v>69.71125513452365</c:v>
                </c:pt>
                <c:pt idx="37">
                  <c:v>54.8226430511086</c:v>
                </c:pt>
                <c:pt idx="38">
                  <c:v>55.275876694113215</c:v>
                </c:pt>
                <c:pt idx="45">
                  <c:v>73.38572548619253</c:v>
                </c:pt>
                <c:pt idx="46">
                  <c:v>58.639760059638355</c:v>
                </c:pt>
                <c:pt idx="47">
                  <c:v>41.45211017674561</c:v>
                </c:pt>
                <c:pt idx="48">
                  <c:v>28.25631764459753</c:v>
                </c:pt>
                <c:pt idx="49">
                  <c:v>19.408872807811015</c:v>
                </c:pt>
                <c:pt idx="50">
                  <c:v>15.035464204545695</c:v>
                </c:pt>
                <c:pt idx="51">
                  <c:v>18.556183202860034</c:v>
                </c:pt>
                <c:pt idx="52">
                  <c:v>17.944899360615448</c:v>
                </c:pt>
                <c:pt idx="53">
                  <c:v>21.094742148481036</c:v>
                </c:pt>
                <c:pt idx="54">
                  <c:v>35.01166994912463</c:v>
                </c:pt>
                <c:pt idx="55">
                  <c:v>36.50662004694435</c:v>
                </c:pt>
                <c:pt idx="56">
                  <c:v>37.261136720418044</c:v>
                </c:pt>
                <c:pt idx="57">
                  <c:v>44.76367566216365</c:v>
                </c:pt>
                <c:pt idx="58">
                  <c:v>41.88892212694436</c:v>
                </c:pt>
                <c:pt idx="59">
                  <c:v>60.156621543178694</c:v>
                </c:pt>
                <c:pt idx="60">
                  <c:v>58.62457016645381</c:v>
                </c:pt>
                <c:pt idx="61">
                  <c:v>66.41961542795966</c:v>
                </c:pt>
                <c:pt idx="62">
                  <c:v>62.380342016892655</c:v>
                </c:pt>
                <c:pt idx="63">
                  <c:v>50.257242029191886</c:v>
                </c:pt>
                <c:pt idx="64">
                  <c:v>43.67255953654242</c:v>
                </c:pt>
                <c:pt idx="65">
                  <c:v>38.29772055185701</c:v>
                </c:pt>
                <c:pt idx="66">
                  <c:v>32.81339642842565</c:v>
                </c:pt>
                <c:pt idx="67">
                  <c:v>30.360598235660877</c:v>
                </c:pt>
                <c:pt idx="68">
                  <c:v>31.224911416427677</c:v>
                </c:pt>
                <c:pt idx="69">
                  <c:v>35.771851033390895</c:v>
                </c:pt>
                <c:pt idx="70">
                  <c:v>31.715266637177766</c:v>
                </c:pt>
                <c:pt idx="71">
                  <c:v>27.96281495286705</c:v>
                </c:pt>
                <c:pt idx="72">
                  <c:v>31.738094812328548</c:v>
                </c:pt>
                <c:pt idx="73">
                  <c:v>28.456330220258828</c:v>
                </c:pt>
                <c:pt idx="74">
                  <c:v>18.003703146771432</c:v>
                </c:pt>
                <c:pt idx="75">
                  <c:v>21.064413088860377</c:v>
                </c:pt>
                <c:pt idx="76">
                  <c:v>15.677343344609062</c:v>
                </c:pt>
                <c:pt idx="77">
                  <c:v>13.35809738211718</c:v>
                </c:pt>
                <c:pt idx="78">
                  <c:v>17.198728969279376</c:v>
                </c:pt>
                <c:pt idx="79">
                  <c:v>17.779646188731583</c:v>
                </c:pt>
                <c:pt idx="80">
                  <c:v>17.567823958632566</c:v>
                </c:pt>
                <c:pt idx="81">
                  <c:v>13.786754402145343</c:v>
                </c:pt>
                <c:pt idx="82">
                  <c:v>10.934111525460782</c:v>
                </c:pt>
                <c:pt idx="83">
                  <c:v>16.199354646461114</c:v>
                </c:pt>
                <c:pt idx="84">
                  <c:v>18.950875215878273</c:v>
                </c:pt>
                <c:pt idx="85">
                  <c:v>27.524555882449498</c:v>
                </c:pt>
                <c:pt idx="86">
                  <c:v>43.470332897177336</c:v>
                </c:pt>
                <c:pt idx="87">
                  <c:v>34.73625174666098</c:v>
                </c:pt>
                <c:pt idx="88">
                  <c:v>51.34291164624394</c:v>
                </c:pt>
                <c:pt idx="89">
                  <c:v>68.14875465491663</c:v>
                </c:pt>
                <c:pt idx="90">
                  <c:v>51.135820154032885</c:v>
                </c:pt>
                <c:pt idx="91">
                  <c:v>56.36363048241223</c:v>
                </c:pt>
                <c:pt idx="92">
                  <c:v>52.86560714682718</c:v>
                </c:pt>
                <c:pt idx="93">
                  <c:v>72.79882808375017</c:v>
                </c:pt>
                <c:pt idx="94">
                  <c:v>62.54094423058482</c:v>
                </c:pt>
                <c:pt idx="95">
                  <c:v>61.133519185208</c:v>
                </c:pt>
                <c:pt idx="96">
                  <c:v>74.9115685578046</c:v>
                </c:pt>
                <c:pt idx="97">
                  <c:v>95.74455830256194</c:v>
                </c:pt>
                <c:pt idx="98">
                  <c:v>123.86423949760555</c:v>
                </c:pt>
                <c:pt idx="99">
                  <c:v>211.06584434395845</c:v>
                </c:pt>
                <c:pt idx="100">
                  <c:v>208.34972684688307</c:v>
                </c:pt>
                <c:pt idx="101">
                  <c:v>172.6323647859293</c:v>
                </c:pt>
                <c:pt idx="102">
                  <c:v>149.91377892812275</c:v>
                </c:pt>
              </c:numCache>
            </c:numRef>
          </c:val>
          <c:smooth val="0"/>
        </c:ser>
        <c:marker val="1"/>
        <c:axId val="33505605"/>
        <c:axId val="33114990"/>
      </c:lineChart>
      <c:catAx>
        <c:axId val="335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14990"/>
        <c:crosses val="autoZero"/>
        <c:auto val="1"/>
        <c:lblOffset val="100"/>
        <c:noMultiLvlLbl val="0"/>
      </c:catAx>
      <c:valAx>
        <c:axId val="33114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05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75"/>
          <c:y val="0.95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'données-graph 15'!$B$1</c:f>
              <c:strCache>
                <c:ptCount val="1"/>
                <c:pt idx="0">
                  <c:v> 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'données-graph 15'!$A$2:$A$370</c:f>
              <c:strCache>
                <c:ptCount val="369"/>
                <c:pt idx="0">
                  <c:v>26237</c:v>
                </c:pt>
                <c:pt idx="1">
                  <c:v>26267</c:v>
                </c:pt>
                <c:pt idx="2">
                  <c:v>26298</c:v>
                </c:pt>
                <c:pt idx="3">
                  <c:v>26329</c:v>
                </c:pt>
                <c:pt idx="4">
                  <c:v>26358</c:v>
                </c:pt>
                <c:pt idx="5">
                  <c:v>26389</c:v>
                </c:pt>
                <c:pt idx="6">
                  <c:v>26419</c:v>
                </c:pt>
                <c:pt idx="7">
                  <c:v>26450</c:v>
                </c:pt>
                <c:pt idx="8">
                  <c:v>26480</c:v>
                </c:pt>
                <c:pt idx="9">
                  <c:v>26511</c:v>
                </c:pt>
                <c:pt idx="10">
                  <c:v>26542</c:v>
                </c:pt>
                <c:pt idx="11">
                  <c:v>26572</c:v>
                </c:pt>
                <c:pt idx="12">
                  <c:v>26603</c:v>
                </c:pt>
                <c:pt idx="13">
                  <c:v>26633</c:v>
                </c:pt>
                <c:pt idx="14">
                  <c:v>26664</c:v>
                </c:pt>
                <c:pt idx="15">
                  <c:v>26695</c:v>
                </c:pt>
                <c:pt idx="16">
                  <c:v>26723</c:v>
                </c:pt>
                <c:pt idx="17">
                  <c:v>26754</c:v>
                </c:pt>
                <c:pt idx="18">
                  <c:v>26784</c:v>
                </c:pt>
                <c:pt idx="19">
                  <c:v>26815</c:v>
                </c:pt>
                <c:pt idx="20">
                  <c:v>26845</c:v>
                </c:pt>
                <c:pt idx="21">
                  <c:v>26876</c:v>
                </c:pt>
                <c:pt idx="22">
                  <c:v>26907</c:v>
                </c:pt>
                <c:pt idx="23">
                  <c:v>26937</c:v>
                </c:pt>
                <c:pt idx="24">
                  <c:v>26968</c:v>
                </c:pt>
                <c:pt idx="25">
                  <c:v>26998</c:v>
                </c:pt>
                <c:pt idx="26">
                  <c:v>27029</c:v>
                </c:pt>
                <c:pt idx="27">
                  <c:v>27060</c:v>
                </c:pt>
                <c:pt idx="28">
                  <c:v>27088</c:v>
                </c:pt>
                <c:pt idx="29">
                  <c:v>27119</c:v>
                </c:pt>
                <c:pt idx="30">
                  <c:v>27149</c:v>
                </c:pt>
                <c:pt idx="31">
                  <c:v>27180</c:v>
                </c:pt>
                <c:pt idx="32">
                  <c:v>27210</c:v>
                </c:pt>
                <c:pt idx="33">
                  <c:v>27241</c:v>
                </c:pt>
                <c:pt idx="34">
                  <c:v>27272</c:v>
                </c:pt>
                <c:pt idx="35">
                  <c:v>27302</c:v>
                </c:pt>
                <c:pt idx="36">
                  <c:v>27333</c:v>
                </c:pt>
                <c:pt idx="37">
                  <c:v>27363</c:v>
                </c:pt>
                <c:pt idx="38">
                  <c:v>27394</c:v>
                </c:pt>
                <c:pt idx="39">
                  <c:v>27425</c:v>
                </c:pt>
                <c:pt idx="40">
                  <c:v>27453</c:v>
                </c:pt>
                <c:pt idx="41">
                  <c:v>27484</c:v>
                </c:pt>
                <c:pt idx="42">
                  <c:v>27514</c:v>
                </c:pt>
                <c:pt idx="43">
                  <c:v>27545</c:v>
                </c:pt>
                <c:pt idx="44">
                  <c:v>27575</c:v>
                </c:pt>
                <c:pt idx="45">
                  <c:v>27606</c:v>
                </c:pt>
                <c:pt idx="46">
                  <c:v>27637</c:v>
                </c:pt>
                <c:pt idx="47">
                  <c:v>27667</c:v>
                </c:pt>
                <c:pt idx="48">
                  <c:v>27698</c:v>
                </c:pt>
                <c:pt idx="49">
                  <c:v>27728</c:v>
                </c:pt>
                <c:pt idx="50">
                  <c:v>27759</c:v>
                </c:pt>
                <c:pt idx="51">
                  <c:v>27790</c:v>
                </c:pt>
                <c:pt idx="52">
                  <c:v>27819</c:v>
                </c:pt>
                <c:pt idx="53">
                  <c:v>27850</c:v>
                </c:pt>
                <c:pt idx="54">
                  <c:v>27880</c:v>
                </c:pt>
                <c:pt idx="55">
                  <c:v>27911</c:v>
                </c:pt>
                <c:pt idx="56">
                  <c:v>27941</c:v>
                </c:pt>
                <c:pt idx="57">
                  <c:v>27972</c:v>
                </c:pt>
                <c:pt idx="58">
                  <c:v>28002</c:v>
                </c:pt>
                <c:pt idx="59">
                  <c:v>28033</c:v>
                </c:pt>
                <c:pt idx="60">
                  <c:v>28064</c:v>
                </c:pt>
                <c:pt idx="61">
                  <c:v>28094</c:v>
                </c:pt>
                <c:pt idx="62">
                  <c:v>28125</c:v>
                </c:pt>
                <c:pt idx="63">
                  <c:v>28156</c:v>
                </c:pt>
                <c:pt idx="64">
                  <c:v>28184</c:v>
                </c:pt>
                <c:pt idx="65">
                  <c:v>28215</c:v>
                </c:pt>
                <c:pt idx="66">
                  <c:v>28245</c:v>
                </c:pt>
                <c:pt idx="67">
                  <c:v>28276</c:v>
                </c:pt>
                <c:pt idx="68">
                  <c:v>28306</c:v>
                </c:pt>
                <c:pt idx="69">
                  <c:v>28337</c:v>
                </c:pt>
                <c:pt idx="70">
                  <c:v>28368</c:v>
                </c:pt>
                <c:pt idx="71">
                  <c:v>28398</c:v>
                </c:pt>
                <c:pt idx="72">
                  <c:v>28429</c:v>
                </c:pt>
                <c:pt idx="73">
                  <c:v>28459</c:v>
                </c:pt>
                <c:pt idx="74">
                  <c:v>28490</c:v>
                </c:pt>
                <c:pt idx="75">
                  <c:v>28521</c:v>
                </c:pt>
                <c:pt idx="76">
                  <c:v>28549</c:v>
                </c:pt>
                <c:pt idx="77">
                  <c:v>28580</c:v>
                </c:pt>
                <c:pt idx="78">
                  <c:v>28610</c:v>
                </c:pt>
                <c:pt idx="79">
                  <c:v>28641</c:v>
                </c:pt>
                <c:pt idx="80">
                  <c:v>28671</c:v>
                </c:pt>
                <c:pt idx="81">
                  <c:v>28702</c:v>
                </c:pt>
                <c:pt idx="82">
                  <c:v>28733</c:v>
                </c:pt>
                <c:pt idx="83">
                  <c:v>28763</c:v>
                </c:pt>
                <c:pt idx="84">
                  <c:v>28794</c:v>
                </c:pt>
                <c:pt idx="85">
                  <c:v>28824</c:v>
                </c:pt>
                <c:pt idx="86">
                  <c:v>28855</c:v>
                </c:pt>
                <c:pt idx="87">
                  <c:v>28886</c:v>
                </c:pt>
                <c:pt idx="88">
                  <c:v>28914</c:v>
                </c:pt>
                <c:pt idx="89">
                  <c:v>28945</c:v>
                </c:pt>
                <c:pt idx="90">
                  <c:v>28975</c:v>
                </c:pt>
                <c:pt idx="91">
                  <c:v>29006</c:v>
                </c:pt>
                <c:pt idx="92">
                  <c:v>29036</c:v>
                </c:pt>
                <c:pt idx="93">
                  <c:v>29067</c:v>
                </c:pt>
                <c:pt idx="94">
                  <c:v>29098</c:v>
                </c:pt>
                <c:pt idx="95">
                  <c:v>29128</c:v>
                </c:pt>
                <c:pt idx="96">
                  <c:v>29159</c:v>
                </c:pt>
                <c:pt idx="97">
                  <c:v>29189</c:v>
                </c:pt>
                <c:pt idx="98">
                  <c:v>29220</c:v>
                </c:pt>
                <c:pt idx="99">
                  <c:v>29251</c:v>
                </c:pt>
                <c:pt idx="100">
                  <c:v>29280</c:v>
                </c:pt>
                <c:pt idx="101">
                  <c:v>29311</c:v>
                </c:pt>
                <c:pt idx="102">
                  <c:v>29341</c:v>
                </c:pt>
                <c:pt idx="103">
                  <c:v>29372</c:v>
                </c:pt>
                <c:pt idx="104">
                  <c:v>29402</c:v>
                </c:pt>
                <c:pt idx="105">
                  <c:v>29433</c:v>
                </c:pt>
                <c:pt idx="106">
                  <c:v>29464</c:v>
                </c:pt>
                <c:pt idx="107">
                  <c:v>29494</c:v>
                </c:pt>
                <c:pt idx="108">
                  <c:v>29525</c:v>
                </c:pt>
                <c:pt idx="109">
                  <c:v>29555</c:v>
                </c:pt>
                <c:pt idx="110">
                  <c:v>29586</c:v>
                </c:pt>
                <c:pt idx="111">
                  <c:v>29617</c:v>
                </c:pt>
                <c:pt idx="112">
                  <c:v>29645</c:v>
                </c:pt>
                <c:pt idx="113">
                  <c:v>29676</c:v>
                </c:pt>
                <c:pt idx="114">
                  <c:v>29706</c:v>
                </c:pt>
                <c:pt idx="115">
                  <c:v>29737</c:v>
                </c:pt>
                <c:pt idx="116">
                  <c:v>29767</c:v>
                </c:pt>
                <c:pt idx="117">
                  <c:v>29798</c:v>
                </c:pt>
                <c:pt idx="118">
                  <c:v>29829</c:v>
                </c:pt>
                <c:pt idx="119">
                  <c:v>29859</c:v>
                </c:pt>
                <c:pt idx="120">
                  <c:v>29890</c:v>
                </c:pt>
                <c:pt idx="121">
                  <c:v>29920</c:v>
                </c:pt>
                <c:pt idx="122">
                  <c:v>29951</c:v>
                </c:pt>
                <c:pt idx="123">
                  <c:v>29982</c:v>
                </c:pt>
                <c:pt idx="124">
                  <c:v>30010</c:v>
                </c:pt>
                <c:pt idx="125">
                  <c:v>30041</c:v>
                </c:pt>
                <c:pt idx="126">
                  <c:v>30071</c:v>
                </c:pt>
                <c:pt idx="127">
                  <c:v>30102</c:v>
                </c:pt>
                <c:pt idx="128">
                  <c:v>30132</c:v>
                </c:pt>
                <c:pt idx="129">
                  <c:v>30163</c:v>
                </c:pt>
                <c:pt idx="130">
                  <c:v>30194</c:v>
                </c:pt>
                <c:pt idx="131">
                  <c:v>30224</c:v>
                </c:pt>
                <c:pt idx="132">
                  <c:v>30255</c:v>
                </c:pt>
                <c:pt idx="133">
                  <c:v>30285</c:v>
                </c:pt>
                <c:pt idx="134">
                  <c:v>30316</c:v>
                </c:pt>
                <c:pt idx="135">
                  <c:v>30347</c:v>
                </c:pt>
                <c:pt idx="151">
                  <c:v>30833</c:v>
                </c:pt>
                <c:pt idx="152">
                  <c:v>30863</c:v>
                </c:pt>
                <c:pt idx="153">
                  <c:v>30894</c:v>
                </c:pt>
                <c:pt idx="154">
                  <c:v>30925</c:v>
                </c:pt>
                <c:pt idx="155">
                  <c:v>30955</c:v>
                </c:pt>
                <c:pt idx="156">
                  <c:v>30986</c:v>
                </c:pt>
                <c:pt idx="157">
                  <c:v>31016</c:v>
                </c:pt>
                <c:pt idx="158">
                  <c:v>31047</c:v>
                </c:pt>
                <c:pt idx="159">
                  <c:v>31078</c:v>
                </c:pt>
                <c:pt idx="160">
                  <c:v>31106</c:v>
                </c:pt>
                <c:pt idx="161">
                  <c:v>31137</c:v>
                </c:pt>
                <c:pt idx="162">
                  <c:v>31167</c:v>
                </c:pt>
                <c:pt idx="163">
                  <c:v>31198</c:v>
                </c:pt>
                <c:pt idx="164">
                  <c:v>31228</c:v>
                </c:pt>
                <c:pt idx="165">
                  <c:v>31259</c:v>
                </c:pt>
                <c:pt idx="166">
                  <c:v>31290</c:v>
                </c:pt>
                <c:pt idx="167">
                  <c:v>31320</c:v>
                </c:pt>
                <c:pt idx="168">
                  <c:v>31351</c:v>
                </c:pt>
                <c:pt idx="169">
                  <c:v>31381</c:v>
                </c:pt>
                <c:pt idx="170">
                  <c:v>31412</c:v>
                </c:pt>
                <c:pt idx="171">
                  <c:v>31443</c:v>
                </c:pt>
                <c:pt idx="172">
                  <c:v>31471</c:v>
                </c:pt>
                <c:pt idx="173">
                  <c:v>31502</c:v>
                </c:pt>
                <c:pt idx="174">
                  <c:v>31532</c:v>
                </c:pt>
                <c:pt idx="175">
                  <c:v>31563</c:v>
                </c:pt>
                <c:pt idx="176">
                  <c:v>31593</c:v>
                </c:pt>
                <c:pt idx="177">
                  <c:v>31624</c:v>
                </c:pt>
                <c:pt idx="178">
                  <c:v>31655</c:v>
                </c:pt>
                <c:pt idx="179">
                  <c:v>31685</c:v>
                </c:pt>
                <c:pt idx="180">
                  <c:v>31716</c:v>
                </c:pt>
                <c:pt idx="181">
                  <c:v>31746</c:v>
                </c:pt>
                <c:pt idx="182">
                  <c:v>31777</c:v>
                </c:pt>
                <c:pt idx="183">
                  <c:v>31808</c:v>
                </c:pt>
                <c:pt idx="184">
                  <c:v>31836</c:v>
                </c:pt>
                <c:pt idx="185">
                  <c:v>31867</c:v>
                </c:pt>
                <c:pt idx="186">
                  <c:v>31897</c:v>
                </c:pt>
                <c:pt idx="187">
                  <c:v>31928</c:v>
                </c:pt>
                <c:pt idx="188">
                  <c:v>31958</c:v>
                </c:pt>
                <c:pt idx="189">
                  <c:v>31989</c:v>
                </c:pt>
                <c:pt idx="190">
                  <c:v>32020</c:v>
                </c:pt>
                <c:pt idx="191">
                  <c:v>32050</c:v>
                </c:pt>
                <c:pt idx="192">
                  <c:v>32081</c:v>
                </c:pt>
                <c:pt idx="193">
                  <c:v>32111</c:v>
                </c:pt>
                <c:pt idx="194">
                  <c:v>32142</c:v>
                </c:pt>
                <c:pt idx="195">
                  <c:v>32173</c:v>
                </c:pt>
                <c:pt idx="196">
                  <c:v>32202</c:v>
                </c:pt>
                <c:pt idx="197">
                  <c:v>32233</c:v>
                </c:pt>
                <c:pt idx="198">
                  <c:v>32263</c:v>
                </c:pt>
                <c:pt idx="199">
                  <c:v>32294</c:v>
                </c:pt>
                <c:pt idx="200">
                  <c:v>32324</c:v>
                </c:pt>
                <c:pt idx="201">
                  <c:v>32355</c:v>
                </c:pt>
                <c:pt idx="202">
                  <c:v>32386</c:v>
                </c:pt>
                <c:pt idx="203">
                  <c:v>32416</c:v>
                </c:pt>
                <c:pt idx="204">
                  <c:v>32447</c:v>
                </c:pt>
                <c:pt idx="205">
                  <c:v>32477</c:v>
                </c:pt>
                <c:pt idx="206">
                  <c:v>32508</c:v>
                </c:pt>
                <c:pt idx="207">
                  <c:v>32539</c:v>
                </c:pt>
                <c:pt idx="208">
                  <c:v>32567</c:v>
                </c:pt>
                <c:pt idx="209">
                  <c:v>32598</c:v>
                </c:pt>
                <c:pt idx="210">
                  <c:v>32628</c:v>
                </c:pt>
                <c:pt idx="211">
                  <c:v>32659</c:v>
                </c:pt>
                <c:pt idx="212">
                  <c:v>32689</c:v>
                </c:pt>
                <c:pt idx="213">
                  <c:v>32720</c:v>
                </c:pt>
                <c:pt idx="214">
                  <c:v>32751</c:v>
                </c:pt>
                <c:pt idx="215">
                  <c:v>32781</c:v>
                </c:pt>
                <c:pt idx="216">
                  <c:v>32812</c:v>
                </c:pt>
                <c:pt idx="217">
                  <c:v>32842</c:v>
                </c:pt>
                <c:pt idx="218">
                  <c:v>32873</c:v>
                </c:pt>
                <c:pt idx="219">
                  <c:v>32904</c:v>
                </c:pt>
                <c:pt idx="220">
                  <c:v>32932</c:v>
                </c:pt>
                <c:pt idx="221">
                  <c:v>32963</c:v>
                </c:pt>
                <c:pt idx="222">
                  <c:v>32993</c:v>
                </c:pt>
                <c:pt idx="223">
                  <c:v>33024</c:v>
                </c:pt>
                <c:pt idx="224">
                  <c:v>33054</c:v>
                </c:pt>
                <c:pt idx="225">
                  <c:v>33085</c:v>
                </c:pt>
                <c:pt idx="226">
                  <c:v>33116</c:v>
                </c:pt>
                <c:pt idx="227">
                  <c:v>33146</c:v>
                </c:pt>
                <c:pt idx="228">
                  <c:v>33177</c:v>
                </c:pt>
                <c:pt idx="229">
                  <c:v>33207</c:v>
                </c:pt>
                <c:pt idx="230">
                  <c:v>33238</c:v>
                </c:pt>
                <c:pt idx="231">
                  <c:v>33269</c:v>
                </c:pt>
                <c:pt idx="232">
                  <c:v>33297</c:v>
                </c:pt>
                <c:pt idx="233">
                  <c:v>33328</c:v>
                </c:pt>
                <c:pt idx="234">
                  <c:v>33358</c:v>
                </c:pt>
                <c:pt idx="235">
                  <c:v>33389</c:v>
                </c:pt>
                <c:pt idx="236">
                  <c:v>33419</c:v>
                </c:pt>
                <c:pt idx="237">
                  <c:v>33450</c:v>
                </c:pt>
                <c:pt idx="238">
                  <c:v>33481</c:v>
                </c:pt>
                <c:pt idx="239">
                  <c:v>33511</c:v>
                </c:pt>
                <c:pt idx="240">
                  <c:v>33542</c:v>
                </c:pt>
                <c:pt idx="241">
                  <c:v>33572</c:v>
                </c:pt>
                <c:pt idx="242">
                  <c:v>33603</c:v>
                </c:pt>
                <c:pt idx="243">
                  <c:v>33634</c:v>
                </c:pt>
                <c:pt idx="244">
                  <c:v>33662</c:v>
                </c:pt>
                <c:pt idx="245">
                  <c:v>33694</c:v>
                </c:pt>
                <c:pt idx="246">
                  <c:v>33724</c:v>
                </c:pt>
                <c:pt idx="247">
                  <c:v>33755</c:v>
                </c:pt>
                <c:pt idx="248">
                  <c:v>33785</c:v>
                </c:pt>
                <c:pt idx="249">
                  <c:v>33816</c:v>
                </c:pt>
                <c:pt idx="250">
                  <c:v>33847</c:v>
                </c:pt>
                <c:pt idx="251">
                  <c:v>33877</c:v>
                </c:pt>
                <c:pt idx="252">
                  <c:v>33908</c:v>
                </c:pt>
                <c:pt idx="253">
                  <c:v>33938</c:v>
                </c:pt>
                <c:pt idx="254">
                  <c:v>33969</c:v>
                </c:pt>
                <c:pt idx="255">
                  <c:v>34000</c:v>
                </c:pt>
                <c:pt idx="256">
                  <c:v>34028</c:v>
                </c:pt>
                <c:pt idx="257">
                  <c:v>34059</c:v>
                </c:pt>
                <c:pt idx="258">
                  <c:v>34089</c:v>
                </c:pt>
                <c:pt idx="259">
                  <c:v>34120</c:v>
                </c:pt>
                <c:pt idx="260">
                  <c:v>34150</c:v>
                </c:pt>
                <c:pt idx="261">
                  <c:v>34181</c:v>
                </c:pt>
                <c:pt idx="262">
                  <c:v>34212</c:v>
                </c:pt>
                <c:pt idx="263">
                  <c:v>34242</c:v>
                </c:pt>
                <c:pt idx="264">
                  <c:v>34273</c:v>
                </c:pt>
                <c:pt idx="265">
                  <c:v>34303</c:v>
                </c:pt>
                <c:pt idx="266">
                  <c:v>34334</c:v>
                </c:pt>
                <c:pt idx="267">
                  <c:v>34365</c:v>
                </c:pt>
                <c:pt idx="268">
                  <c:v>34393</c:v>
                </c:pt>
                <c:pt idx="269">
                  <c:v>34424</c:v>
                </c:pt>
                <c:pt idx="270">
                  <c:v>34454</c:v>
                </c:pt>
                <c:pt idx="271">
                  <c:v>34485</c:v>
                </c:pt>
                <c:pt idx="272">
                  <c:v>34515</c:v>
                </c:pt>
                <c:pt idx="273">
                  <c:v>34546</c:v>
                </c:pt>
                <c:pt idx="274">
                  <c:v>34577</c:v>
                </c:pt>
                <c:pt idx="275">
                  <c:v>34607</c:v>
                </c:pt>
                <c:pt idx="276">
                  <c:v>34638</c:v>
                </c:pt>
                <c:pt idx="277">
                  <c:v>34668</c:v>
                </c:pt>
                <c:pt idx="278">
                  <c:v>34699</c:v>
                </c:pt>
                <c:pt idx="279">
                  <c:v>34730</c:v>
                </c:pt>
                <c:pt idx="280">
                  <c:v>34758</c:v>
                </c:pt>
                <c:pt idx="281">
                  <c:v>34789</c:v>
                </c:pt>
                <c:pt idx="282">
                  <c:v>34819</c:v>
                </c:pt>
                <c:pt idx="283">
                  <c:v>34850</c:v>
                </c:pt>
                <c:pt idx="284">
                  <c:v>34880</c:v>
                </c:pt>
                <c:pt idx="285">
                  <c:v>34911</c:v>
                </c:pt>
                <c:pt idx="286">
                  <c:v>34942</c:v>
                </c:pt>
                <c:pt idx="287">
                  <c:v>34972</c:v>
                </c:pt>
                <c:pt idx="288">
                  <c:v>35003</c:v>
                </c:pt>
                <c:pt idx="289">
                  <c:v>35033</c:v>
                </c:pt>
                <c:pt idx="290">
                  <c:v>35064</c:v>
                </c:pt>
                <c:pt idx="291">
                  <c:v>35095</c:v>
                </c:pt>
                <c:pt idx="305">
                  <c:v>35520</c:v>
                </c:pt>
                <c:pt idx="306">
                  <c:v>35550</c:v>
                </c:pt>
                <c:pt idx="307">
                  <c:v>35581</c:v>
                </c:pt>
                <c:pt idx="308">
                  <c:v>35611</c:v>
                </c:pt>
                <c:pt idx="309">
                  <c:v>35642</c:v>
                </c:pt>
                <c:pt idx="310">
                  <c:v>35673</c:v>
                </c:pt>
                <c:pt idx="311">
                  <c:v>35703</c:v>
                </c:pt>
                <c:pt idx="312">
                  <c:v>35734</c:v>
                </c:pt>
                <c:pt idx="313">
                  <c:v>35764</c:v>
                </c:pt>
                <c:pt idx="314">
                  <c:v>35795</c:v>
                </c:pt>
                <c:pt idx="315">
                  <c:v>35825</c:v>
                </c:pt>
                <c:pt idx="316">
                  <c:v>35853</c:v>
                </c:pt>
                <c:pt idx="317">
                  <c:v>35885</c:v>
                </c:pt>
                <c:pt idx="318">
                  <c:v>35915</c:v>
                </c:pt>
                <c:pt idx="319">
                  <c:v>35944</c:v>
                </c:pt>
                <c:pt idx="320">
                  <c:v>35976</c:v>
                </c:pt>
                <c:pt idx="321">
                  <c:v>36007</c:v>
                </c:pt>
                <c:pt idx="322">
                  <c:v>36038</c:v>
                </c:pt>
                <c:pt idx="323">
                  <c:v>36068</c:v>
                </c:pt>
                <c:pt idx="324">
                  <c:v>36098</c:v>
                </c:pt>
                <c:pt idx="325">
                  <c:v>36129</c:v>
                </c:pt>
                <c:pt idx="326">
                  <c:v>36160</c:v>
                </c:pt>
                <c:pt idx="327">
                  <c:v>36189</c:v>
                </c:pt>
                <c:pt idx="328">
                  <c:v>36217</c:v>
                </c:pt>
                <c:pt idx="329">
                  <c:v>36250</c:v>
                </c:pt>
                <c:pt idx="330">
                  <c:v>36280</c:v>
                </c:pt>
                <c:pt idx="331">
                  <c:v>36311</c:v>
                </c:pt>
                <c:pt idx="332">
                  <c:v>36341</c:v>
                </c:pt>
                <c:pt idx="333">
                  <c:v>36372</c:v>
                </c:pt>
                <c:pt idx="334">
                  <c:v>36403</c:v>
                </c:pt>
                <c:pt idx="335">
                  <c:v>36433</c:v>
                </c:pt>
                <c:pt idx="336">
                  <c:v>36464</c:v>
                </c:pt>
                <c:pt idx="337">
                  <c:v>36494</c:v>
                </c:pt>
                <c:pt idx="338">
                  <c:v>36525</c:v>
                </c:pt>
                <c:pt idx="339">
                  <c:v>36556</c:v>
                </c:pt>
                <c:pt idx="340">
                  <c:v>36585</c:v>
                </c:pt>
                <c:pt idx="341">
                  <c:v>36616</c:v>
                </c:pt>
                <c:pt idx="342">
                  <c:v>36644</c:v>
                </c:pt>
                <c:pt idx="343">
                  <c:v>36677</c:v>
                </c:pt>
                <c:pt idx="344">
                  <c:v>36707</c:v>
                </c:pt>
                <c:pt idx="345">
                  <c:v>36738</c:v>
                </c:pt>
                <c:pt idx="346">
                  <c:v>36769</c:v>
                </c:pt>
                <c:pt idx="347">
                  <c:v>36798</c:v>
                </c:pt>
                <c:pt idx="348">
                  <c:v>36830</c:v>
                </c:pt>
                <c:pt idx="349">
                  <c:v>36860</c:v>
                </c:pt>
                <c:pt idx="350">
                  <c:v>36889</c:v>
                </c:pt>
                <c:pt idx="351">
                  <c:v>36922</c:v>
                </c:pt>
                <c:pt idx="352">
                  <c:v>36950</c:v>
                </c:pt>
                <c:pt idx="353">
                  <c:v>36980</c:v>
                </c:pt>
                <c:pt idx="354">
                  <c:v>37011</c:v>
                </c:pt>
                <c:pt idx="355">
                  <c:v>37042</c:v>
                </c:pt>
                <c:pt idx="356">
                  <c:v>37071</c:v>
                </c:pt>
                <c:pt idx="357">
                  <c:v>37103</c:v>
                </c:pt>
                <c:pt idx="358">
                  <c:v>37134</c:v>
                </c:pt>
                <c:pt idx="359">
                  <c:v>37162</c:v>
                </c:pt>
                <c:pt idx="360">
                  <c:v>37195</c:v>
                </c:pt>
                <c:pt idx="361">
                  <c:v>37225</c:v>
                </c:pt>
                <c:pt idx="362">
                  <c:v>37256</c:v>
                </c:pt>
                <c:pt idx="363">
                  <c:v>37287</c:v>
                </c:pt>
                <c:pt idx="364">
                  <c:v>37315</c:v>
                </c:pt>
                <c:pt idx="365">
                  <c:v>37344</c:v>
                </c:pt>
                <c:pt idx="366">
                  <c:v>37376</c:v>
                </c:pt>
                <c:pt idx="367">
                  <c:v>37407</c:v>
                </c:pt>
                <c:pt idx="368">
                  <c:v>37435</c:v>
                </c:pt>
              </c:strCache>
            </c:strRef>
          </c:cat>
          <c:val>
            <c:numRef>
              <c:f>'données-graph 15'!$B$2:$B$370</c:f>
              <c:numCache>
                <c:ptCount val="369"/>
                <c:pt idx="0">
                  <c:v>10</c:v>
                </c:pt>
                <c:pt idx="1">
                  <c:v>10.6</c:v>
                </c:pt>
                <c:pt idx="2">
                  <c:v>10.8</c:v>
                </c:pt>
                <c:pt idx="3">
                  <c:v>11.4</c:v>
                </c:pt>
                <c:pt idx="4">
                  <c:v>11.6</c:v>
                </c:pt>
                <c:pt idx="5">
                  <c:v>13.2</c:v>
                </c:pt>
                <c:pt idx="6">
                  <c:v>13.1</c:v>
                </c:pt>
                <c:pt idx="7">
                  <c:v>13.6</c:v>
                </c:pt>
                <c:pt idx="8">
                  <c:v>13.6</c:v>
                </c:pt>
                <c:pt idx="9">
                  <c:v>14.5</c:v>
                </c:pt>
                <c:pt idx="10">
                  <c:v>15.3</c:v>
                </c:pt>
                <c:pt idx="11">
                  <c:v>15.2</c:v>
                </c:pt>
                <c:pt idx="12">
                  <c:v>14.8</c:v>
                </c:pt>
                <c:pt idx="13">
                  <c:v>13.5</c:v>
                </c:pt>
                <c:pt idx="14">
                  <c:v>13.3</c:v>
                </c:pt>
                <c:pt idx="15">
                  <c:v>14.6</c:v>
                </c:pt>
                <c:pt idx="16">
                  <c:v>14.7</c:v>
                </c:pt>
                <c:pt idx="17">
                  <c:v>15.6</c:v>
                </c:pt>
                <c:pt idx="18">
                  <c:v>16.7</c:v>
                </c:pt>
                <c:pt idx="19">
                  <c:v>16.5</c:v>
                </c:pt>
                <c:pt idx="20">
                  <c:v>16.1</c:v>
                </c:pt>
                <c:pt idx="21">
                  <c:v>14.8</c:v>
                </c:pt>
                <c:pt idx="22">
                  <c:v>14.4</c:v>
                </c:pt>
                <c:pt idx="23">
                  <c:v>14.7</c:v>
                </c:pt>
                <c:pt idx="24">
                  <c:v>15</c:v>
                </c:pt>
                <c:pt idx="25">
                  <c:v>12.9</c:v>
                </c:pt>
                <c:pt idx="26">
                  <c:v>12.7</c:v>
                </c:pt>
                <c:pt idx="27">
                  <c:v>12.9</c:v>
                </c:pt>
                <c:pt idx="28">
                  <c:v>12.6</c:v>
                </c:pt>
                <c:pt idx="29">
                  <c:v>11.4</c:v>
                </c:pt>
                <c:pt idx="30">
                  <c:v>10.3</c:v>
                </c:pt>
                <c:pt idx="31">
                  <c:v>9.7</c:v>
                </c:pt>
                <c:pt idx="32">
                  <c:v>8.5</c:v>
                </c:pt>
                <c:pt idx="33">
                  <c:v>7.7</c:v>
                </c:pt>
                <c:pt idx="34">
                  <c:v>6.9</c:v>
                </c:pt>
                <c:pt idx="35">
                  <c:v>5.7</c:v>
                </c:pt>
                <c:pt idx="36">
                  <c:v>6.1</c:v>
                </c:pt>
                <c:pt idx="37">
                  <c:v>5.6</c:v>
                </c:pt>
                <c:pt idx="38">
                  <c:v>5.9</c:v>
                </c:pt>
                <c:pt idx="39">
                  <c:v>7.2</c:v>
                </c:pt>
                <c:pt idx="40">
                  <c:v>7.1</c:v>
                </c:pt>
                <c:pt idx="41">
                  <c:v>5.8</c:v>
                </c:pt>
                <c:pt idx="42">
                  <c:v>8.4</c:v>
                </c:pt>
                <c:pt idx="43">
                  <c:v>8.3</c:v>
                </c:pt>
                <c:pt idx="44">
                  <c:v>7</c:v>
                </c:pt>
                <c:pt idx="45">
                  <c:v>7.7</c:v>
                </c:pt>
                <c:pt idx="46">
                  <c:v>7.7</c:v>
                </c:pt>
                <c:pt idx="47">
                  <c:v>7.3</c:v>
                </c:pt>
                <c:pt idx="48">
                  <c:v>9.3</c:v>
                </c:pt>
                <c:pt idx="49">
                  <c:v>12.7</c:v>
                </c:pt>
                <c:pt idx="50">
                  <c:v>12.5</c:v>
                </c:pt>
                <c:pt idx="51">
                  <c:v>16.4</c:v>
                </c:pt>
                <c:pt idx="52">
                  <c:v>21.1</c:v>
                </c:pt>
                <c:pt idx="53">
                  <c:v>17.3</c:v>
                </c:pt>
                <c:pt idx="54">
                  <c:v>23.9</c:v>
                </c:pt>
                <c:pt idx="55">
                  <c:v>28.3</c:v>
                </c:pt>
                <c:pt idx="56">
                  <c:v>31.9</c:v>
                </c:pt>
                <c:pt idx="57">
                  <c:v>21.6</c:v>
                </c:pt>
                <c:pt idx="58">
                  <c:v>20.9</c:v>
                </c:pt>
                <c:pt idx="59">
                  <c:v>19.6</c:v>
                </c:pt>
                <c:pt idx="60">
                  <c:v>16.5</c:v>
                </c:pt>
                <c:pt idx="61">
                  <c:v>15.9</c:v>
                </c:pt>
                <c:pt idx="62">
                  <c:v>17.8</c:v>
                </c:pt>
                <c:pt idx="63">
                  <c:v>17.3</c:v>
                </c:pt>
                <c:pt idx="64">
                  <c:v>16.1</c:v>
                </c:pt>
                <c:pt idx="65">
                  <c:v>13.6</c:v>
                </c:pt>
                <c:pt idx="66">
                  <c:v>11.6</c:v>
                </c:pt>
                <c:pt idx="67">
                  <c:v>8.8</c:v>
                </c:pt>
                <c:pt idx="68">
                  <c:v>12.1</c:v>
                </c:pt>
                <c:pt idx="69">
                  <c:v>10.9</c:v>
                </c:pt>
                <c:pt idx="70">
                  <c:v>11.8</c:v>
                </c:pt>
                <c:pt idx="71">
                  <c:v>12.3</c:v>
                </c:pt>
                <c:pt idx="72">
                  <c:v>12.5</c:v>
                </c:pt>
                <c:pt idx="73">
                  <c:v>11.4</c:v>
                </c:pt>
                <c:pt idx="74">
                  <c:v>10.4</c:v>
                </c:pt>
                <c:pt idx="75">
                  <c:v>9.7</c:v>
                </c:pt>
                <c:pt idx="76">
                  <c:v>9.9</c:v>
                </c:pt>
                <c:pt idx="77">
                  <c:v>12.2</c:v>
                </c:pt>
                <c:pt idx="78">
                  <c:v>12.3</c:v>
                </c:pt>
                <c:pt idx="79">
                  <c:v>12.7</c:v>
                </c:pt>
                <c:pt idx="80">
                  <c:v>13.4</c:v>
                </c:pt>
                <c:pt idx="81">
                  <c:v>15.2</c:v>
                </c:pt>
                <c:pt idx="82">
                  <c:v>14.8</c:v>
                </c:pt>
                <c:pt idx="83">
                  <c:v>17.3</c:v>
                </c:pt>
                <c:pt idx="84">
                  <c:v>15</c:v>
                </c:pt>
                <c:pt idx="85">
                  <c:v>15.5</c:v>
                </c:pt>
                <c:pt idx="86">
                  <c:v>15.8</c:v>
                </c:pt>
                <c:pt idx="87">
                  <c:v>15.7</c:v>
                </c:pt>
                <c:pt idx="88">
                  <c:v>14.8</c:v>
                </c:pt>
                <c:pt idx="89">
                  <c:v>15.6</c:v>
                </c:pt>
                <c:pt idx="90">
                  <c:v>14.4</c:v>
                </c:pt>
                <c:pt idx="91">
                  <c:v>13.5</c:v>
                </c:pt>
                <c:pt idx="92">
                  <c:v>15.2</c:v>
                </c:pt>
                <c:pt idx="93">
                  <c:v>13</c:v>
                </c:pt>
                <c:pt idx="94">
                  <c:v>14</c:v>
                </c:pt>
                <c:pt idx="95">
                  <c:v>15.2</c:v>
                </c:pt>
                <c:pt idx="96">
                  <c:v>13.1</c:v>
                </c:pt>
                <c:pt idx="97">
                  <c:v>13.2</c:v>
                </c:pt>
                <c:pt idx="98">
                  <c:v>11.2</c:v>
                </c:pt>
                <c:pt idx="99">
                  <c:v>12</c:v>
                </c:pt>
                <c:pt idx="100">
                  <c:v>11.4</c:v>
                </c:pt>
                <c:pt idx="101">
                  <c:v>9.9</c:v>
                </c:pt>
                <c:pt idx="102">
                  <c:v>9.3</c:v>
                </c:pt>
                <c:pt idx="103">
                  <c:v>6.1</c:v>
                </c:pt>
                <c:pt idx="104">
                  <c:v>6.1</c:v>
                </c:pt>
                <c:pt idx="105">
                  <c:v>5.8</c:v>
                </c:pt>
                <c:pt idx="106">
                  <c:v>5.9</c:v>
                </c:pt>
                <c:pt idx="107">
                  <c:v>6.2</c:v>
                </c:pt>
                <c:pt idx="108">
                  <c:v>6.1</c:v>
                </c:pt>
                <c:pt idx="109">
                  <c:v>5.6</c:v>
                </c:pt>
                <c:pt idx="110">
                  <c:v>5.2</c:v>
                </c:pt>
                <c:pt idx="111">
                  <c:v>4.8</c:v>
                </c:pt>
                <c:pt idx="112">
                  <c:v>6.6</c:v>
                </c:pt>
                <c:pt idx="113">
                  <c:v>5.2</c:v>
                </c:pt>
                <c:pt idx="114">
                  <c:v>5.5</c:v>
                </c:pt>
                <c:pt idx="115">
                  <c:v>4.2</c:v>
                </c:pt>
                <c:pt idx="116">
                  <c:v>4.4</c:v>
                </c:pt>
                <c:pt idx="117">
                  <c:v>6.6</c:v>
                </c:pt>
                <c:pt idx="118">
                  <c:v>5.8</c:v>
                </c:pt>
                <c:pt idx="119">
                  <c:v>5.6</c:v>
                </c:pt>
                <c:pt idx="120">
                  <c:v>9.1</c:v>
                </c:pt>
                <c:pt idx="121">
                  <c:v>6</c:v>
                </c:pt>
                <c:pt idx="122">
                  <c:v>7.5</c:v>
                </c:pt>
                <c:pt idx="123">
                  <c:v>8.8</c:v>
                </c:pt>
                <c:pt idx="124">
                  <c:v>8.7</c:v>
                </c:pt>
                <c:pt idx="125">
                  <c:v>11.2</c:v>
                </c:pt>
                <c:pt idx="126">
                  <c:v>12.1</c:v>
                </c:pt>
                <c:pt idx="127">
                  <c:v>11.3</c:v>
                </c:pt>
                <c:pt idx="128">
                  <c:v>11.4</c:v>
                </c:pt>
                <c:pt idx="129">
                  <c:v>9.1</c:v>
                </c:pt>
                <c:pt idx="130">
                  <c:v>9.8</c:v>
                </c:pt>
                <c:pt idx="131">
                  <c:v>9.5</c:v>
                </c:pt>
                <c:pt idx="132">
                  <c:v>10.7</c:v>
                </c:pt>
                <c:pt idx="133">
                  <c:v>13.3</c:v>
                </c:pt>
                <c:pt idx="134">
                  <c:v>13.2</c:v>
                </c:pt>
                <c:pt idx="135">
                  <c:v>16.9</c:v>
                </c:pt>
                <c:pt idx="151">
                  <c:v>24.9</c:v>
                </c:pt>
                <c:pt idx="152">
                  <c:v>25.2</c:v>
                </c:pt>
                <c:pt idx="153">
                  <c:v>20.9</c:v>
                </c:pt>
                <c:pt idx="154">
                  <c:v>23</c:v>
                </c:pt>
                <c:pt idx="155">
                  <c:v>18</c:v>
                </c:pt>
                <c:pt idx="156">
                  <c:v>18</c:v>
                </c:pt>
                <c:pt idx="157">
                  <c:v>15.8</c:v>
                </c:pt>
                <c:pt idx="158">
                  <c:v>15.3</c:v>
                </c:pt>
                <c:pt idx="159">
                  <c:v>14.9</c:v>
                </c:pt>
                <c:pt idx="160">
                  <c:v>14.9</c:v>
                </c:pt>
                <c:pt idx="161">
                  <c:v>16</c:v>
                </c:pt>
                <c:pt idx="162">
                  <c:v>14.8</c:v>
                </c:pt>
                <c:pt idx="163">
                  <c:v>15.5</c:v>
                </c:pt>
                <c:pt idx="164">
                  <c:v>13.4</c:v>
                </c:pt>
                <c:pt idx="165">
                  <c:v>12.6</c:v>
                </c:pt>
                <c:pt idx="166">
                  <c:v>11.7</c:v>
                </c:pt>
                <c:pt idx="167">
                  <c:v>11.9</c:v>
                </c:pt>
                <c:pt idx="168">
                  <c:v>12.4</c:v>
                </c:pt>
                <c:pt idx="169">
                  <c:v>14.1</c:v>
                </c:pt>
                <c:pt idx="170">
                  <c:v>15.3</c:v>
                </c:pt>
                <c:pt idx="171">
                  <c:v>15.8</c:v>
                </c:pt>
                <c:pt idx="172">
                  <c:v>17.4</c:v>
                </c:pt>
                <c:pt idx="173">
                  <c:v>19.7</c:v>
                </c:pt>
                <c:pt idx="174">
                  <c:v>20.4</c:v>
                </c:pt>
                <c:pt idx="175">
                  <c:v>18.9</c:v>
                </c:pt>
                <c:pt idx="176">
                  <c:v>18</c:v>
                </c:pt>
                <c:pt idx="177">
                  <c:v>17.8</c:v>
                </c:pt>
                <c:pt idx="178">
                  <c:v>19.3</c:v>
                </c:pt>
                <c:pt idx="179">
                  <c:v>17.3</c:v>
                </c:pt>
                <c:pt idx="180">
                  <c:v>17.6</c:v>
                </c:pt>
                <c:pt idx="181">
                  <c:v>19.2</c:v>
                </c:pt>
                <c:pt idx="182">
                  <c:v>19</c:v>
                </c:pt>
                <c:pt idx="183">
                  <c:v>19.2</c:v>
                </c:pt>
                <c:pt idx="184">
                  <c:v>19.4</c:v>
                </c:pt>
                <c:pt idx="185">
                  <c:v>20.1</c:v>
                </c:pt>
                <c:pt idx="186">
                  <c:v>21.1</c:v>
                </c:pt>
                <c:pt idx="187">
                  <c:v>18</c:v>
                </c:pt>
                <c:pt idx="188">
                  <c:v>16.3</c:v>
                </c:pt>
                <c:pt idx="189">
                  <c:v>16.1</c:v>
                </c:pt>
                <c:pt idx="190">
                  <c:v>16.7</c:v>
                </c:pt>
                <c:pt idx="191">
                  <c:v>16.1</c:v>
                </c:pt>
                <c:pt idx="192">
                  <c:v>12.1</c:v>
                </c:pt>
                <c:pt idx="193">
                  <c:v>10.4</c:v>
                </c:pt>
                <c:pt idx="194">
                  <c:v>10</c:v>
                </c:pt>
                <c:pt idx="195">
                  <c:v>8.8</c:v>
                </c:pt>
                <c:pt idx="196">
                  <c:v>10.6</c:v>
                </c:pt>
                <c:pt idx="197">
                  <c:v>9.8</c:v>
                </c:pt>
                <c:pt idx="198">
                  <c:v>9.6</c:v>
                </c:pt>
                <c:pt idx="199">
                  <c:v>10.3</c:v>
                </c:pt>
                <c:pt idx="200">
                  <c:v>10.9</c:v>
                </c:pt>
                <c:pt idx="201">
                  <c:v>11</c:v>
                </c:pt>
                <c:pt idx="202">
                  <c:v>10.8</c:v>
                </c:pt>
                <c:pt idx="203">
                  <c:v>11.4</c:v>
                </c:pt>
                <c:pt idx="204">
                  <c:v>11.7</c:v>
                </c:pt>
                <c:pt idx="205">
                  <c:v>11.8</c:v>
                </c:pt>
                <c:pt idx="206">
                  <c:v>12.6</c:v>
                </c:pt>
                <c:pt idx="207">
                  <c:v>13.2</c:v>
                </c:pt>
                <c:pt idx="208">
                  <c:v>12.5</c:v>
                </c:pt>
                <c:pt idx="209">
                  <c:v>12.1</c:v>
                </c:pt>
                <c:pt idx="210">
                  <c:v>12</c:v>
                </c:pt>
                <c:pt idx="211">
                  <c:v>12.1</c:v>
                </c:pt>
                <c:pt idx="212">
                  <c:v>11.8</c:v>
                </c:pt>
                <c:pt idx="213">
                  <c:v>12.5</c:v>
                </c:pt>
                <c:pt idx="214">
                  <c:v>13.3</c:v>
                </c:pt>
                <c:pt idx="215">
                  <c:v>12.9</c:v>
                </c:pt>
                <c:pt idx="216">
                  <c:v>11.4</c:v>
                </c:pt>
                <c:pt idx="217">
                  <c:v>11.8</c:v>
                </c:pt>
                <c:pt idx="218">
                  <c:v>12.5</c:v>
                </c:pt>
                <c:pt idx="219">
                  <c:v>11.7</c:v>
                </c:pt>
                <c:pt idx="220">
                  <c:v>11.5</c:v>
                </c:pt>
                <c:pt idx="221">
                  <c:v>12.4</c:v>
                </c:pt>
                <c:pt idx="222">
                  <c:v>13.4</c:v>
                </c:pt>
                <c:pt idx="223">
                  <c:v>13</c:v>
                </c:pt>
                <c:pt idx="224">
                  <c:v>12.7</c:v>
                </c:pt>
                <c:pt idx="225">
                  <c:v>12.1</c:v>
                </c:pt>
                <c:pt idx="226">
                  <c:v>10.6</c:v>
                </c:pt>
                <c:pt idx="227">
                  <c:v>9.6</c:v>
                </c:pt>
                <c:pt idx="228">
                  <c:v>10.1</c:v>
                </c:pt>
                <c:pt idx="229">
                  <c:v>9.8</c:v>
                </c:pt>
                <c:pt idx="230">
                  <c:v>9.3</c:v>
                </c:pt>
                <c:pt idx="231">
                  <c:v>9.5</c:v>
                </c:pt>
                <c:pt idx="232">
                  <c:v>10.4</c:v>
                </c:pt>
                <c:pt idx="233">
                  <c:v>10.9</c:v>
                </c:pt>
                <c:pt idx="234">
                  <c:v>11.9</c:v>
                </c:pt>
                <c:pt idx="235">
                  <c:v>12.4</c:v>
                </c:pt>
                <c:pt idx="236">
                  <c:v>11.7</c:v>
                </c:pt>
                <c:pt idx="237">
                  <c:v>11.8</c:v>
                </c:pt>
                <c:pt idx="238">
                  <c:v>12.5</c:v>
                </c:pt>
                <c:pt idx="239">
                  <c:v>12.8</c:v>
                </c:pt>
                <c:pt idx="240">
                  <c:v>13.3</c:v>
                </c:pt>
                <c:pt idx="241">
                  <c:v>12.6</c:v>
                </c:pt>
                <c:pt idx="242">
                  <c:v>12.7</c:v>
                </c:pt>
                <c:pt idx="243">
                  <c:v>13.9</c:v>
                </c:pt>
                <c:pt idx="244">
                  <c:v>15</c:v>
                </c:pt>
                <c:pt idx="245">
                  <c:v>14.9</c:v>
                </c:pt>
                <c:pt idx="246">
                  <c:v>15.6</c:v>
                </c:pt>
                <c:pt idx="247">
                  <c:v>16</c:v>
                </c:pt>
                <c:pt idx="248">
                  <c:v>14.9</c:v>
                </c:pt>
                <c:pt idx="249">
                  <c:v>13.8</c:v>
                </c:pt>
                <c:pt idx="250">
                  <c:v>13.7</c:v>
                </c:pt>
                <c:pt idx="251">
                  <c:v>14</c:v>
                </c:pt>
                <c:pt idx="252">
                  <c:v>14.7</c:v>
                </c:pt>
                <c:pt idx="253">
                  <c:v>14.9</c:v>
                </c:pt>
                <c:pt idx="254">
                  <c:v>15.8</c:v>
                </c:pt>
                <c:pt idx="255">
                  <c:v>15.4</c:v>
                </c:pt>
                <c:pt idx="256">
                  <c:v>17.4</c:v>
                </c:pt>
                <c:pt idx="257">
                  <c:v>17.7</c:v>
                </c:pt>
                <c:pt idx="258">
                  <c:v>18.9</c:v>
                </c:pt>
                <c:pt idx="259">
                  <c:v>18.6</c:v>
                </c:pt>
                <c:pt idx="260">
                  <c:v>19.5</c:v>
                </c:pt>
                <c:pt idx="261">
                  <c:v>20.8</c:v>
                </c:pt>
                <c:pt idx="262">
                  <c:v>22.8</c:v>
                </c:pt>
                <c:pt idx="263">
                  <c:v>24.2</c:v>
                </c:pt>
                <c:pt idx="264">
                  <c:v>25.6</c:v>
                </c:pt>
                <c:pt idx="265">
                  <c:v>25.2</c:v>
                </c:pt>
                <c:pt idx="266">
                  <c:v>27.5</c:v>
                </c:pt>
                <c:pt idx="267">
                  <c:v>30.9</c:v>
                </c:pt>
                <c:pt idx="268">
                  <c:v>29.5</c:v>
                </c:pt>
                <c:pt idx="269">
                  <c:v>26.8</c:v>
                </c:pt>
                <c:pt idx="270">
                  <c:v>28.3</c:v>
                </c:pt>
                <c:pt idx="271">
                  <c:v>27.2</c:v>
                </c:pt>
                <c:pt idx="272">
                  <c:v>25.6</c:v>
                </c:pt>
                <c:pt idx="273">
                  <c:v>30.2</c:v>
                </c:pt>
                <c:pt idx="274">
                  <c:v>30.2</c:v>
                </c:pt>
                <c:pt idx="275">
                  <c:v>24.8</c:v>
                </c:pt>
                <c:pt idx="276">
                  <c:v>25.4</c:v>
                </c:pt>
                <c:pt idx="277">
                  <c:v>25.9</c:v>
                </c:pt>
                <c:pt idx="278">
                  <c:v>24.5</c:v>
                </c:pt>
                <c:pt idx="279">
                  <c:v>23</c:v>
                </c:pt>
                <c:pt idx="280">
                  <c:v>22.3</c:v>
                </c:pt>
                <c:pt idx="281">
                  <c:v>28.1</c:v>
                </c:pt>
                <c:pt idx="282">
                  <c:v>26.3</c:v>
                </c:pt>
                <c:pt idx="283">
                  <c:v>23.6</c:v>
                </c:pt>
                <c:pt idx="284">
                  <c:v>22.4</c:v>
                </c:pt>
                <c:pt idx="285">
                  <c:v>22.9</c:v>
                </c:pt>
                <c:pt idx="286">
                  <c:v>22</c:v>
                </c:pt>
                <c:pt idx="287">
                  <c:v>21.1</c:v>
                </c:pt>
                <c:pt idx="288">
                  <c:v>22.8</c:v>
                </c:pt>
                <c:pt idx="289">
                  <c:v>23.1</c:v>
                </c:pt>
                <c:pt idx="290">
                  <c:v>23.8</c:v>
                </c:pt>
                <c:pt idx="291">
                  <c:v>26.3</c:v>
                </c:pt>
                <c:pt idx="305">
                  <c:v>27</c:v>
                </c:pt>
                <c:pt idx="306">
                  <c:v>25.1</c:v>
                </c:pt>
                <c:pt idx="307">
                  <c:v>24.4</c:v>
                </c:pt>
                <c:pt idx="308">
                  <c:v>26.8</c:v>
                </c:pt>
                <c:pt idx="309">
                  <c:v>28.4</c:v>
                </c:pt>
                <c:pt idx="310">
                  <c:v>25.7</c:v>
                </c:pt>
                <c:pt idx="311">
                  <c:v>24.9</c:v>
                </c:pt>
                <c:pt idx="312">
                  <c:v>21.6</c:v>
                </c:pt>
                <c:pt idx="313">
                  <c:v>23.4</c:v>
                </c:pt>
                <c:pt idx="314">
                  <c:v>24</c:v>
                </c:pt>
                <c:pt idx="315">
                  <c:v>25.1</c:v>
                </c:pt>
                <c:pt idx="316">
                  <c:v>26</c:v>
                </c:pt>
                <c:pt idx="317">
                  <c:v>26.8</c:v>
                </c:pt>
                <c:pt idx="318">
                  <c:v>28</c:v>
                </c:pt>
                <c:pt idx="319">
                  <c:v>28</c:v>
                </c:pt>
                <c:pt idx="320">
                  <c:v>29</c:v>
                </c:pt>
                <c:pt idx="321">
                  <c:v>29.1</c:v>
                </c:pt>
                <c:pt idx="322">
                  <c:v>25.4</c:v>
                </c:pt>
                <c:pt idx="323">
                  <c:v>22</c:v>
                </c:pt>
                <c:pt idx="324">
                  <c:v>23.5</c:v>
                </c:pt>
                <c:pt idx="325">
                  <c:v>25.5</c:v>
                </c:pt>
                <c:pt idx="326">
                  <c:v>26.2</c:v>
                </c:pt>
                <c:pt idx="327">
                  <c:v>28</c:v>
                </c:pt>
                <c:pt idx="328">
                  <c:v>27.1</c:v>
                </c:pt>
                <c:pt idx="329">
                  <c:v>27.8</c:v>
                </c:pt>
                <c:pt idx="330">
                  <c:v>27</c:v>
                </c:pt>
                <c:pt idx="331">
                  <c:v>27</c:v>
                </c:pt>
                <c:pt idx="332">
                  <c:v>26</c:v>
                </c:pt>
                <c:pt idx="333">
                  <c:v>25</c:v>
                </c:pt>
                <c:pt idx="334">
                  <c:v>26</c:v>
                </c:pt>
                <c:pt idx="335">
                  <c:v>30.6</c:v>
                </c:pt>
                <c:pt idx="336">
                  <c:v>28.2</c:v>
                </c:pt>
                <c:pt idx="337">
                  <c:v>31.6</c:v>
                </c:pt>
                <c:pt idx="338">
                  <c:v>36</c:v>
                </c:pt>
                <c:pt idx="339">
                  <c:v>34.5</c:v>
                </c:pt>
                <c:pt idx="340">
                  <c:v>37.8</c:v>
                </c:pt>
                <c:pt idx="341">
                  <c:v>37.3</c:v>
                </c:pt>
                <c:pt idx="342">
                  <c:v>37.8</c:v>
                </c:pt>
                <c:pt idx="343">
                  <c:v>37.1</c:v>
                </c:pt>
                <c:pt idx="344">
                  <c:v>36.8</c:v>
                </c:pt>
                <c:pt idx="345">
                  <c:v>37.4</c:v>
                </c:pt>
                <c:pt idx="346">
                  <c:v>37.9</c:v>
                </c:pt>
                <c:pt idx="347">
                  <c:v>32.6</c:v>
                </c:pt>
                <c:pt idx="348">
                  <c:v>32.2</c:v>
                </c:pt>
                <c:pt idx="349">
                  <c:v>28.8</c:v>
                </c:pt>
                <c:pt idx="350">
                  <c:v>28.8</c:v>
                </c:pt>
                <c:pt idx="351">
                  <c:v>28.1</c:v>
                </c:pt>
                <c:pt idx="352">
                  <c:v>23.1</c:v>
                </c:pt>
                <c:pt idx="353">
                  <c:v>21.3</c:v>
                </c:pt>
                <c:pt idx="354">
                  <c:v>23.5</c:v>
                </c:pt>
                <c:pt idx="355">
                  <c:v>22.7</c:v>
                </c:pt>
                <c:pt idx="356">
                  <c:v>21.8</c:v>
                </c:pt>
                <c:pt idx="357">
                  <c:v>22.9</c:v>
                </c:pt>
                <c:pt idx="358">
                  <c:v>21.2</c:v>
                </c:pt>
                <c:pt idx="359">
                  <c:v>18.3</c:v>
                </c:pt>
                <c:pt idx="360">
                  <c:v>20.4</c:v>
                </c:pt>
                <c:pt idx="361">
                  <c:v>22.2</c:v>
                </c:pt>
                <c:pt idx="362">
                  <c:v>22.7</c:v>
                </c:pt>
                <c:pt idx="363">
                  <c:v>21.9</c:v>
                </c:pt>
                <c:pt idx="364">
                  <c:v>22.8</c:v>
                </c:pt>
                <c:pt idx="365">
                  <c:v>24.3</c:v>
                </c:pt>
                <c:pt idx="366">
                  <c:v>15.4</c:v>
                </c:pt>
                <c:pt idx="367">
                  <c:v>14.8</c:v>
                </c:pt>
                <c:pt idx="368">
                  <c:v>13</c:v>
                </c:pt>
              </c:numCache>
            </c:numRef>
          </c:val>
          <c:smooth val="0"/>
        </c:ser>
        <c:marker val="1"/>
        <c:axId val="29599455"/>
        <c:axId val="65068504"/>
      </c:lineChart>
      <c:dateAx>
        <c:axId val="2959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68504"/>
        <c:crosses val="autoZero"/>
        <c:auto val="0"/>
        <c:noMultiLvlLbl val="0"/>
      </c:dateAx>
      <c:valAx>
        <c:axId val="65068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99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price-dividend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16'!$B$6:$B$107</c:f>
              <c:numCache>
                <c:ptCount val="102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</c:numCache>
            </c:numRef>
          </c:cat>
          <c:val>
            <c:numRef>
              <c:f>'données-graph 16'!$E$6:$E$107</c:f>
              <c:numCache>
                <c:ptCount val="102"/>
                <c:pt idx="0">
                  <c:v>26.315789473684212</c:v>
                </c:pt>
                <c:pt idx="1">
                  <c:v>24.096385542168672</c:v>
                </c:pt>
                <c:pt idx="2">
                  <c:v>23.752969121140147</c:v>
                </c:pt>
                <c:pt idx="3">
                  <c:v>24.44987775061125</c:v>
                </c:pt>
                <c:pt idx="4">
                  <c:v>23.419203747072604</c:v>
                </c:pt>
                <c:pt idx="5">
                  <c:v>24.87562189054727</c:v>
                </c:pt>
                <c:pt idx="6">
                  <c:v>24.570024570024568</c:v>
                </c:pt>
                <c:pt idx="7">
                  <c:v>22.98850574712644</c:v>
                </c:pt>
                <c:pt idx="8">
                  <c:v>22.779043280182233</c:v>
                </c:pt>
                <c:pt idx="9">
                  <c:v>23.92344497607656</c:v>
                </c:pt>
                <c:pt idx="10">
                  <c:v>24.69135802469136</c:v>
                </c:pt>
                <c:pt idx="11">
                  <c:v>25.252525252525256</c:v>
                </c:pt>
                <c:pt idx="12">
                  <c:v>25.839793281653744</c:v>
                </c:pt>
                <c:pt idx="13">
                  <c:v>24.570024570024568</c:v>
                </c:pt>
                <c:pt idx="20">
                  <c:v>32.57328990228013</c:v>
                </c:pt>
                <c:pt idx="21">
                  <c:v>23.86634844868735</c:v>
                </c:pt>
                <c:pt idx="22">
                  <c:v>23.584905660377352</c:v>
                </c:pt>
                <c:pt idx="23">
                  <c:v>30.211480362537763</c:v>
                </c:pt>
                <c:pt idx="24">
                  <c:v>29.850746268656717</c:v>
                </c:pt>
                <c:pt idx="25">
                  <c:v>25.252525252525253</c:v>
                </c:pt>
                <c:pt idx="26">
                  <c:v>26.881720430107524</c:v>
                </c:pt>
                <c:pt idx="27">
                  <c:v>28.735632183908045</c:v>
                </c:pt>
                <c:pt idx="28">
                  <c:v>35.97122302158274</c:v>
                </c:pt>
                <c:pt idx="29">
                  <c:v>37.03703703703704</c:v>
                </c:pt>
                <c:pt idx="30">
                  <c:v>29.673590504451038</c:v>
                </c:pt>
                <c:pt idx="31">
                  <c:v>22.779043280182233</c:v>
                </c:pt>
                <c:pt idx="32">
                  <c:v>21.69197396963123</c:v>
                </c:pt>
                <c:pt idx="33">
                  <c:v>26.45502645502646</c:v>
                </c:pt>
                <c:pt idx="34">
                  <c:v>24.69135802469136</c:v>
                </c:pt>
                <c:pt idx="35">
                  <c:v>26.666666666666664</c:v>
                </c:pt>
                <c:pt idx="36">
                  <c:v>25.252525252525256</c:v>
                </c:pt>
                <c:pt idx="37">
                  <c:v>30.674846625766875</c:v>
                </c:pt>
                <c:pt idx="38">
                  <c:v>23.31002331002331</c:v>
                </c:pt>
                <c:pt idx="49">
                  <c:v>35.21126760563381</c:v>
                </c:pt>
                <c:pt idx="50">
                  <c:v>20.79002079002079</c:v>
                </c:pt>
                <c:pt idx="51">
                  <c:v>20.408163265306122</c:v>
                </c:pt>
                <c:pt idx="52">
                  <c:v>20.242914979757085</c:v>
                </c:pt>
                <c:pt idx="53">
                  <c:v>20.120724346076457</c:v>
                </c:pt>
                <c:pt idx="54">
                  <c:v>25.252525252525253</c:v>
                </c:pt>
                <c:pt idx="55">
                  <c:v>33.44481605351171</c:v>
                </c:pt>
                <c:pt idx="56">
                  <c:v>29.58579881656805</c:v>
                </c:pt>
                <c:pt idx="57">
                  <c:v>33.22259136212624</c:v>
                </c:pt>
                <c:pt idx="58">
                  <c:v>30.21148036253776</c:v>
                </c:pt>
                <c:pt idx="59">
                  <c:v>42.19409282700422</c:v>
                </c:pt>
                <c:pt idx="60">
                  <c:v>51.02040816326531</c:v>
                </c:pt>
                <c:pt idx="61">
                  <c:v>61.34969325153374</c:v>
                </c:pt>
                <c:pt idx="62">
                  <c:v>62.11180124223603</c:v>
                </c:pt>
                <c:pt idx="63">
                  <c:v>48.50119478553008</c:v>
                </c:pt>
                <c:pt idx="64">
                  <c:v>41.90416580642186</c:v>
                </c:pt>
                <c:pt idx="65">
                  <c:v>35.9024750908556</c:v>
                </c:pt>
                <c:pt idx="66">
                  <c:v>25.08026491918846</c:v>
                </c:pt>
                <c:pt idx="67">
                  <c:v>23.028989220826183</c:v>
                </c:pt>
                <c:pt idx="68">
                  <c:v>23.60326596036235</c:v>
                </c:pt>
                <c:pt idx="69">
                  <c:v>29.541431474373447</c:v>
                </c:pt>
                <c:pt idx="70">
                  <c:v>25.051487414187644</c:v>
                </c:pt>
                <c:pt idx="71">
                  <c:v>21.181848022320697</c:v>
                </c:pt>
                <c:pt idx="72">
                  <c:v>23.700550246162756</c:v>
                </c:pt>
                <c:pt idx="73">
                  <c:v>22.018892679086854</c:v>
                </c:pt>
                <c:pt idx="74">
                  <c:v>15.561443639598425</c:v>
                </c:pt>
                <c:pt idx="75">
                  <c:v>17.591607629427795</c:v>
                </c:pt>
                <c:pt idx="76">
                  <c:v>15.495601826077273</c:v>
                </c:pt>
                <c:pt idx="77">
                  <c:v>14.010162388685176</c:v>
                </c:pt>
                <c:pt idx="78">
                  <c:v>18.096324344292572</c:v>
                </c:pt>
                <c:pt idx="79">
                  <c:v>18.56566959606547</c:v>
                </c:pt>
                <c:pt idx="80">
                  <c:v>16.960748155953635</c:v>
                </c:pt>
                <c:pt idx="81">
                  <c:v>12.728344696546328</c:v>
                </c:pt>
                <c:pt idx="82">
                  <c:v>13.491460234680574</c:v>
                </c:pt>
                <c:pt idx="83">
                  <c:v>21.795676788471432</c:v>
                </c:pt>
                <c:pt idx="84">
                  <c:v>24.765884176089077</c:v>
                </c:pt>
                <c:pt idx="85">
                  <c:v>35.68715319980976</c:v>
                </c:pt>
                <c:pt idx="86">
                  <c:v>52.59476018471949</c:v>
                </c:pt>
                <c:pt idx="87">
                  <c:v>33.775183246073304</c:v>
                </c:pt>
                <c:pt idx="88">
                  <c:v>41.78502106837026</c:v>
                </c:pt>
                <c:pt idx="89">
                  <c:v>47.61975442790394</c:v>
                </c:pt>
                <c:pt idx="90">
                  <c:v>30.99097508338238</c:v>
                </c:pt>
                <c:pt idx="91">
                  <c:v>29.560232478835236</c:v>
                </c:pt>
                <c:pt idx="92">
                  <c:v>26.667918432715275</c:v>
                </c:pt>
                <c:pt idx="93">
                  <c:v>35.79755613827252</c:v>
                </c:pt>
                <c:pt idx="94">
                  <c:v>32.8627434954366</c:v>
                </c:pt>
                <c:pt idx="95">
                  <c:v>29.7429662697206</c:v>
                </c:pt>
                <c:pt idx="96">
                  <c:v>34.69079577599711</c:v>
                </c:pt>
                <c:pt idx="97">
                  <c:v>42.879347975074595</c:v>
                </c:pt>
                <c:pt idx="98">
                  <c:v>42.29670782835804</c:v>
                </c:pt>
                <c:pt idx="99">
                  <c:v>71.38588060914675</c:v>
                </c:pt>
                <c:pt idx="100">
                  <c:v>59.880239520958085</c:v>
                </c:pt>
                <c:pt idx="101">
                  <c:v>43.859649122807014</c:v>
                </c:pt>
              </c:numCache>
            </c:numRef>
          </c:val>
          <c:smooth val="0"/>
        </c:ser>
        <c:marker val="1"/>
        <c:axId val="48745625"/>
        <c:axId val="36057442"/>
      </c:lineChart>
      <c:dateAx>
        <c:axId val="487456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6057442"/>
        <c:crosses val="autoZero"/>
        <c:auto val="0"/>
        <c:noMultiLvlLbl val="0"/>
      </c:dateAx>
      <c:valAx>
        <c:axId val="36057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45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part de l'effet champ en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'[1]log'!$B$6:$B$107</c:f>
              <c:numCache>
                <c:ptCount val="100"/>
                <c:pt idx="0">
                  <c:v>1900</c:v>
                </c:pt>
                <c:pt idx="5">
                  <c:v>1905</c:v>
                </c:pt>
                <c:pt idx="10">
                  <c:v>1910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</c:numCache>
            </c:numRef>
          </c:cat>
          <c:val>
            <c:numRef>
              <c:f>'[1]log'!$O$6:$O$105</c:f>
              <c:numCache>
                <c:ptCount val="100"/>
                <c:pt idx="0">
                  <c:v>0.5452118968817002</c:v>
                </c:pt>
                <c:pt idx="1">
                  <c:v>0.5406335582299222</c:v>
                </c:pt>
                <c:pt idx="2">
                  <c:v>0.5390371041227926</c:v>
                </c:pt>
                <c:pt idx="3">
                  <c:v>0.5397880064679408</c:v>
                </c:pt>
                <c:pt idx="4">
                  <c:v>0.54021223383044</c:v>
                </c:pt>
                <c:pt idx="5">
                  <c:v>0.5398800539938032</c:v>
                </c:pt>
                <c:pt idx="6">
                  <c:v>0.5393662294012193</c:v>
                </c:pt>
                <c:pt idx="7">
                  <c:v>0.5447200198663779</c:v>
                </c:pt>
                <c:pt idx="8">
                  <c:v>0.5426086954212961</c:v>
                </c:pt>
                <c:pt idx="9">
                  <c:v>0.543711202317075</c:v>
                </c:pt>
                <c:pt idx="10">
                  <c:v>0.5411397597582648</c:v>
                </c:pt>
                <c:pt idx="11">
                  <c:v>0.5434710969578822</c:v>
                </c:pt>
                <c:pt idx="12">
                  <c:v>0.5470216946347375</c:v>
                </c:pt>
                <c:pt idx="13">
                  <c:v>0.5437754595982718</c:v>
                </c:pt>
                <c:pt idx="20">
                  <c:v>0.597777453799113</c:v>
                </c:pt>
                <c:pt idx="21">
                  <c:v>0.593260374326432</c:v>
                </c:pt>
                <c:pt idx="22">
                  <c:v>0.5904318421783986</c:v>
                </c:pt>
                <c:pt idx="23">
                  <c:v>0.5744855840098871</c:v>
                </c:pt>
                <c:pt idx="24">
                  <c:v>0.5835044174212998</c:v>
                </c:pt>
                <c:pt idx="25">
                  <c:v>0.5828223723055643</c:v>
                </c:pt>
                <c:pt idx="26">
                  <c:v>0.5841001693416296</c:v>
                </c:pt>
                <c:pt idx="27">
                  <c:v>0.5682827476146391</c:v>
                </c:pt>
                <c:pt idx="28">
                  <c:v>0.5456748586893971</c:v>
                </c:pt>
                <c:pt idx="29">
                  <c:v>0.5465251764989202</c:v>
                </c:pt>
                <c:pt idx="30">
                  <c:v>0.5659392250534213</c:v>
                </c:pt>
                <c:pt idx="31">
                  <c:v>0.5921044194114538</c:v>
                </c:pt>
                <c:pt idx="32">
                  <c:v>0.5736171658352955</c:v>
                </c:pt>
                <c:pt idx="33">
                  <c:v>0.5706576923859722</c:v>
                </c:pt>
                <c:pt idx="34">
                  <c:v>0.5799716979634544</c:v>
                </c:pt>
                <c:pt idx="35">
                  <c:v>0.5722226405062842</c:v>
                </c:pt>
                <c:pt idx="36">
                  <c:v>0.5676750665985758</c:v>
                </c:pt>
                <c:pt idx="37">
                  <c:v>0.5772504512395922</c:v>
                </c:pt>
                <c:pt idx="38">
                  <c:v>0.5824143140239562</c:v>
                </c:pt>
                <c:pt idx="45">
                  <c:v>0.5450438602528476</c:v>
                </c:pt>
                <c:pt idx="46">
                  <c:v>0.5498271608586697</c:v>
                </c:pt>
                <c:pt idx="47">
                  <c:v>0.5700650246640667</c:v>
                </c:pt>
                <c:pt idx="48">
                  <c:v>0.5911105027029336</c:v>
                </c:pt>
                <c:pt idx="49">
                  <c:v>0.6210196266170979</c:v>
                </c:pt>
                <c:pt idx="50">
                  <c:v>0.6494373277983945</c:v>
                </c:pt>
                <c:pt idx="51">
                  <c:v>0.6418296225676726</c:v>
                </c:pt>
                <c:pt idx="52">
                  <c:v>0.6430574216390992</c:v>
                </c:pt>
                <c:pt idx="53">
                  <c:v>0.6359239422928645</c:v>
                </c:pt>
                <c:pt idx="54">
                  <c:v>0.6057244732308311</c:v>
                </c:pt>
                <c:pt idx="55">
                  <c:v>0.5967594642163148</c:v>
                </c:pt>
                <c:pt idx="56">
                  <c:v>0.5983369090740136</c:v>
                </c:pt>
                <c:pt idx="57">
                  <c:v>0.5866998180587965</c:v>
                </c:pt>
                <c:pt idx="58">
                  <c:v>0.5916958445288589</c:v>
                </c:pt>
                <c:pt idx="59">
                  <c:v>0.5672735925021626</c:v>
                </c:pt>
                <c:pt idx="60">
                  <c:v>0.5654305537682135</c:v>
                </c:pt>
                <c:pt idx="61">
                  <c:v>0.5569960522072952</c:v>
                </c:pt>
                <c:pt idx="62">
                  <c:v>0.5598092789756947</c:v>
                </c:pt>
                <c:pt idx="63">
                  <c:v>0.57351181416254</c:v>
                </c:pt>
                <c:pt idx="64">
                  <c:v>0.5826062660976823</c:v>
                </c:pt>
                <c:pt idx="65">
                  <c:v>0.5917671535088277</c:v>
                </c:pt>
                <c:pt idx="66">
                  <c:v>0.6074741458938209</c:v>
                </c:pt>
                <c:pt idx="67">
                  <c:v>0.6134917757573681</c:v>
                </c:pt>
                <c:pt idx="68">
                  <c:v>0.6114712797754349</c:v>
                </c:pt>
                <c:pt idx="69">
                  <c:v>0.599299368338065</c:v>
                </c:pt>
                <c:pt idx="70">
                  <c:v>0.6091255181009433</c:v>
                </c:pt>
                <c:pt idx="71">
                  <c:v>0.6198145320148388</c:v>
                </c:pt>
                <c:pt idx="72">
                  <c:v>0.610579309604653</c:v>
                </c:pt>
                <c:pt idx="73">
                  <c:v>0.6178445529089044</c:v>
                </c:pt>
                <c:pt idx="74">
                  <c:v>0.6505346459806861</c:v>
                </c:pt>
                <c:pt idx="75">
                  <c:v>0.6389781674772669</c:v>
                </c:pt>
                <c:pt idx="76">
                  <c:v>0.6567505698846657</c:v>
                </c:pt>
                <c:pt idx="77">
                  <c:v>0.6676466934588678</c:v>
                </c:pt>
                <c:pt idx="78">
                  <c:v>0.6469440009818004</c:v>
                </c:pt>
                <c:pt idx="79">
                  <c:v>0.644601713774652</c:v>
                </c:pt>
                <c:pt idx="80">
                  <c:v>0.6483785313833805</c:v>
                </c:pt>
                <c:pt idx="81">
                  <c:v>0.6704545401682821</c:v>
                </c:pt>
                <c:pt idx="82">
                  <c:v>0.677463653562692</c:v>
                </c:pt>
                <c:pt idx="83">
                  <c:v>0.6430605466531858</c:v>
                </c:pt>
                <c:pt idx="84">
                  <c:v>0.6324620467411275</c:v>
                </c:pt>
                <c:pt idx="85">
                  <c:v>0.6067233427604413</c:v>
                </c:pt>
                <c:pt idx="86">
                  <c:v>0.5788219705439172</c:v>
                </c:pt>
                <c:pt idx="87">
                  <c:v>0.5976042264764277</c:v>
                </c:pt>
                <c:pt idx="88">
                  <c:v>0.5749692525349857</c:v>
                </c:pt>
                <c:pt idx="89">
                  <c:v>0.5589930291636976</c:v>
                </c:pt>
                <c:pt idx="90">
                  <c:v>0.5806513235784256</c:v>
                </c:pt>
                <c:pt idx="91">
                  <c:v>0.5765000525532368</c:v>
                </c:pt>
                <c:pt idx="92">
                  <c:v>0.5819604549771822</c:v>
                </c:pt>
                <c:pt idx="93">
                  <c:v>0.5595543659818516</c:v>
                </c:pt>
                <c:pt idx="94">
                  <c:v>0.5690659214880662</c:v>
                </c:pt>
                <c:pt idx="95">
                  <c:v>0.5720412762719256</c:v>
                </c:pt>
                <c:pt idx="96">
                  <c:v>0.5584512841602253</c:v>
                </c:pt>
                <c:pt idx="97">
                  <c:v>0.5422377660855617</c:v>
                </c:pt>
                <c:pt idx="98">
                  <c:v>0.5275107116162793</c:v>
                </c:pt>
                <c:pt idx="99">
                  <c:v>0.4942582675820042</c:v>
                </c:pt>
              </c:numCache>
            </c:numRef>
          </c:val>
          <c:smooth val="0"/>
        </c:ser>
        <c:marker val="1"/>
        <c:axId val="56081523"/>
        <c:axId val="34971660"/>
      </c:lineChart>
      <c:dateAx>
        <c:axId val="560815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4971660"/>
        <c:crosses val="autoZero"/>
        <c:auto val="0"/>
        <c:noMultiLvlLbl val="0"/>
      </c:dateAx>
      <c:valAx>
        <c:axId val="34971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8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'données graph 18'!$I$3</c:f>
              <c:strCache>
                <c:ptCount val="1"/>
                <c:pt idx="0">
                  <c:v>rendement net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graph 18'!$A$4:$A$40</c:f>
              <c:numCache>
                <c:ptCount val="3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</c:numCache>
            </c:numRef>
          </c:cat>
          <c:val>
            <c:numRef>
              <c:f>'données graph 18'!$I$4:$I$40</c:f>
              <c:numCache>
                <c:ptCount val="37"/>
                <c:pt idx="0">
                  <c:v>100</c:v>
                </c:pt>
                <c:pt idx="1">
                  <c:v>87.76389894736842</c:v>
                </c:pt>
                <c:pt idx="2">
                  <c:v>96.0511085175875</c:v>
                </c:pt>
                <c:pt idx="3">
                  <c:v>94.56465286271904</c:v>
                </c:pt>
                <c:pt idx="4">
                  <c:v>106.75974618458719</c:v>
                </c:pt>
                <c:pt idx="5">
                  <c:v>120.13833893467871</c:v>
                </c:pt>
                <c:pt idx="6">
                  <c:v>145.81188996737654</c:v>
                </c:pt>
                <c:pt idx="7">
                  <c:v>109.48677289040448</c:v>
                </c:pt>
                <c:pt idx="8">
                  <c:v>111.54256183971543</c:v>
                </c:pt>
                <c:pt idx="9">
                  <c:v>146.37523250612105</c:v>
                </c:pt>
                <c:pt idx="10">
                  <c:v>124.93528839360299</c:v>
                </c:pt>
                <c:pt idx="11">
                  <c:v>91.81979627705559</c:v>
                </c:pt>
                <c:pt idx="12">
                  <c:v>181.0542739678121</c:v>
                </c:pt>
                <c:pt idx="13">
                  <c:v>119.5473418685498</c:v>
                </c:pt>
                <c:pt idx="14">
                  <c:v>141.02388866958984</c:v>
                </c:pt>
                <c:pt idx="15">
                  <c:v>231.75326957924534</c:v>
                </c:pt>
                <c:pt idx="16">
                  <c:v>192.33614906528723</c:v>
                </c:pt>
                <c:pt idx="17">
                  <c:v>185.890027224612</c:v>
                </c:pt>
                <c:pt idx="18">
                  <c:v>146.46154545988037</c:v>
                </c:pt>
                <c:pt idx="19">
                  <c:v>187.80478962921967</c:v>
                </c:pt>
                <c:pt idx="20">
                  <c:v>308.57965337984797</c:v>
                </c:pt>
                <c:pt idx="21">
                  <c:v>237.23218168889218</c:v>
                </c:pt>
                <c:pt idx="22">
                  <c:v>305.58401162148704</c:v>
                </c:pt>
                <c:pt idx="23">
                  <c:v>320.13631898191915</c:v>
                </c:pt>
                <c:pt idx="24">
                  <c:v>152.99353365767257</c:v>
                </c:pt>
                <c:pt idx="25">
                  <c:v>327.73194357145695</c:v>
                </c:pt>
                <c:pt idx="26">
                  <c:v>299.8829211686377</c:v>
                </c:pt>
                <c:pt idx="27">
                  <c:v>170.27652597953113</c:v>
                </c:pt>
                <c:pt idx="28">
                  <c:v>269.44298234141553</c:v>
                </c:pt>
                <c:pt idx="29">
                  <c:v>242.7646307545327</c:v>
                </c:pt>
                <c:pt idx="30">
                  <c:v>325.5956666566863</c:v>
                </c:pt>
                <c:pt idx="31">
                  <c:v>207.1441435446209</c:v>
                </c:pt>
                <c:pt idx="32">
                  <c:v>253.65823175411566</c:v>
                </c:pt>
                <c:pt idx="33">
                  <c:v>322.49497357488224</c:v>
                </c:pt>
                <c:pt idx="34">
                  <c:v>344.2015785750187</c:v>
                </c:pt>
                <c:pt idx="35">
                  <c:v>354.92048358729386</c:v>
                </c:pt>
                <c:pt idx="36">
                  <c:v>414.5982352774448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'données graph 18'!$J$3</c:f>
              <c:strCache>
                <c:ptCount val="1"/>
                <c:pt idx="0">
                  <c:v>rendement global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graph 18'!$A$4:$A$40</c:f>
              <c:numCache>
                <c:ptCount val="3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</c:numCache>
            </c:numRef>
          </c:cat>
          <c:val>
            <c:numRef>
              <c:f>'données graph 18'!$J$4:$J$40</c:f>
              <c:numCache>
                <c:ptCount val="37"/>
                <c:pt idx="0">
                  <c:v>100</c:v>
                </c:pt>
                <c:pt idx="1">
                  <c:v>88.09545263157895</c:v>
                </c:pt>
                <c:pt idx="2">
                  <c:v>96.85125371388096</c:v>
                </c:pt>
                <c:pt idx="3">
                  <c:v>95.9241674673427</c:v>
                </c:pt>
                <c:pt idx="4">
                  <c:v>109.64552758450931</c:v>
                </c:pt>
                <c:pt idx="5">
                  <c:v>125.0679231429256</c:v>
                </c:pt>
                <c:pt idx="6">
                  <c:v>153.79639680447377</c:v>
                </c:pt>
                <c:pt idx="7">
                  <c:v>116.70451573697268</c:v>
                </c:pt>
                <c:pt idx="8">
                  <c:v>120.36276540180032</c:v>
                </c:pt>
                <c:pt idx="9">
                  <c:v>160.21036287271042</c:v>
                </c:pt>
                <c:pt idx="10">
                  <c:v>138.48863917089037</c:v>
                </c:pt>
                <c:pt idx="11">
                  <c:v>103.16304740894213</c:v>
                </c:pt>
                <c:pt idx="12">
                  <c:v>207.23300741673793</c:v>
                </c:pt>
                <c:pt idx="13">
                  <c:v>139.10139544892428</c:v>
                </c:pt>
                <c:pt idx="14">
                  <c:v>167.09209590778084</c:v>
                </c:pt>
                <c:pt idx="15">
                  <c:v>280.1060480032105</c:v>
                </c:pt>
                <c:pt idx="16">
                  <c:v>236.08083045173137</c:v>
                </c:pt>
                <c:pt idx="17">
                  <c:v>231.68387665508146</c:v>
                </c:pt>
                <c:pt idx="18">
                  <c:v>185.58753001278274</c:v>
                </c:pt>
                <c:pt idx="19">
                  <c:v>243.2896094925096</c:v>
                </c:pt>
                <c:pt idx="20">
                  <c:v>407.8592408165796</c:v>
                </c:pt>
                <c:pt idx="21">
                  <c:v>317.5023913814931</c:v>
                </c:pt>
                <c:pt idx="22">
                  <c:v>413.5352342633585</c:v>
                </c:pt>
                <c:pt idx="23">
                  <c:v>436.6106108617174</c:v>
                </c:pt>
                <c:pt idx="24">
                  <c:v>209.76932006094367</c:v>
                </c:pt>
                <c:pt idx="25">
                  <c:v>453.1783732467848</c:v>
                </c:pt>
                <c:pt idx="26">
                  <c:v>417.62317143968977</c:v>
                </c:pt>
                <c:pt idx="27">
                  <c:v>238.63266112013622</c:v>
                </c:pt>
                <c:pt idx="28">
                  <c:v>381.25901458194807</c:v>
                </c:pt>
                <c:pt idx="29">
                  <c:v>347.0743017781463</c:v>
                </c:pt>
                <c:pt idx="30">
                  <c:v>470.78041641952956</c:v>
                </c:pt>
                <c:pt idx="31">
                  <c:v>302.06970409332257</c:v>
                </c:pt>
                <c:pt idx="32">
                  <c:v>373.43977865269653</c:v>
                </c:pt>
                <c:pt idx="33">
                  <c:v>479.83911427477113</c:v>
                </c:pt>
                <c:pt idx="34">
                  <c:v>516.8018846872222</c:v>
                </c:pt>
                <c:pt idx="35">
                  <c:v>536.8914351598778</c:v>
                </c:pt>
                <c:pt idx="36">
                  <c:v>631.7472575059137</c:v>
                </c:pt>
              </c:numCache>
            </c:numRef>
          </c:val>
          <c:smooth val="0"/>
        </c:ser>
        <c:marker val="1"/>
        <c:axId val="46309485"/>
        <c:axId val="14132182"/>
      </c:line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32182"/>
        <c:crosses val="autoZero"/>
        <c:auto val="1"/>
        <c:lblOffset val="100"/>
        <c:noMultiLvlLbl val="0"/>
      </c:catAx>
      <c:valAx>
        <c:axId val="14132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9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Nombre d'actionnaires des sociétés cotées en bourse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2-3'!$B$6:$B$19</c:f>
              <c:numCache>
                <c:ptCount val="14"/>
                <c:pt idx="0">
                  <c:v>1978</c:v>
                </c:pt>
                <c:pt idx="1">
                  <c:v>1979</c:v>
                </c:pt>
                <c:pt idx="2">
                  <c:v>1982</c:v>
                </c:pt>
                <c:pt idx="3">
                  <c:v>1987</c:v>
                </c:pt>
                <c:pt idx="4">
                  <c:v>1991</c:v>
                </c:pt>
                <c:pt idx="5">
                  <c:v>1992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'données-graph 2-3'!$C$6:$C$19</c:f>
              <c:numCache>
                <c:ptCount val="14"/>
                <c:pt idx="0">
                  <c:v>1.3</c:v>
                </c:pt>
                <c:pt idx="1">
                  <c:v>1.5</c:v>
                </c:pt>
                <c:pt idx="2">
                  <c:v>1.7</c:v>
                </c:pt>
                <c:pt idx="3">
                  <c:v>6.2</c:v>
                </c:pt>
                <c:pt idx="4">
                  <c:v>5.4</c:v>
                </c:pt>
                <c:pt idx="5">
                  <c:v>3.7</c:v>
                </c:pt>
                <c:pt idx="6">
                  <c:v>5.3</c:v>
                </c:pt>
                <c:pt idx="7">
                  <c:v>4.8</c:v>
                </c:pt>
                <c:pt idx="8">
                  <c:v>5.2</c:v>
                </c:pt>
                <c:pt idx="9">
                  <c:v>5.2</c:v>
                </c:pt>
                <c:pt idx="10">
                  <c:v>5.2</c:v>
                </c:pt>
                <c:pt idx="11">
                  <c:v>5.6</c:v>
                </c:pt>
                <c:pt idx="12">
                  <c:v>6.1</c:v>
                </c:pt>
                <c:pt idx="13">
                  <c:v>7.1</c:v>
                </c:pt>
              </c:numCache>
            </c:numRef>
          </c:val>
        </c:ser>
        <c:ser>
          <c:idx val="1"/>
          <c:order val="1"/>
          <c:tx>
            <c:v>nombre de porteurs de valeurs mobilières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2-3'!$B$6:$B$19</c:f>
              <c:numCache>
                <c:ptCount val="14"/>
                <c:pt idx="0">
                  <c:v>1978</c:v>
                </c:pt>
                <c:pt idx="1">
                  <c:v>1979</c:v>
                </c:pt>
                <c:pt idx="2">
                  <c:v>1982</c:v>
                </c:pt>
                <c:pt idx="3">
                  <c:v>1987</c:v>
                </c:pt>
                <c:pt idx="4">
                  <c:v>1991</c:v>
                </c:pt>
                <c:pt idx="5">
                  <c:v>1992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'données-graph 2-3'!$D$6:$D$19</c:f>
              <c:numCache>
                <c:ptCount val="14"/>
                <c:pt idx="0">
                  <c:v>2.4</c:v>
                </c:pt>
                <c:pt idx="1">
                  <c:v>2.3</c:v>
                </c:pt>
                <c:pt idx="2">
                  <c:v>3.2</c:v>
                </c:pt>
                <c:pt idx="3">
                  <c:v>8.5</c:v>
                </c:pt>
                <c:pt idx="4">
                  <c:v>14</c:v>
                </c:pt>
                <c:pt idx="5">
                  <c:v>11.5</c:v>
                </c:pt>
                <c:pt idx="6">
                  <c:v>10.4</c:v>
                </c:pt>
                <c:pt idx="7">
                  <c:v>9.6</c:v>
                </c:pt>
                <c:pt idx="8">
                  <c:v>9.2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8.9</c:v>
                </c:pt>
                <c:pt idx="13">
                  <c:v>9.8</c:v>
                </c:pt>
              </c:numCache>
            </c:numRef>
          </c:val>
        </c:ser>
        <c:axId val="4791763"/>
        <c:axId val="43125868"/>
      </c:bar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1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part de la capitalisation boursière des sociétés coloniales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'données-graph19'!$G$4:$G$27</c:f>
              <c:numCache>
                <c:ptCount val="24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</c:numCache>
            </c:numRef>
          </c:cat>
          <c:val>
            <c:numRef>
              <c:f>'données-graph19'!$H$4:$H$27</c:f>
              <c:numCache>
                <c:ptCount val="24"/>
                <c:pt idx="0">
                  <c:v>20.51406387879437</c:v>
                </c:pt>
                <c:pt idx="1">
                  <c:v>19.622699226886624</c:v>
                </c:pt>
                <c:pt idx="2">
                  <c:v>19.222218608927534</c:v>
                </c:pt>
                <c:pt idx="3">
                  <c:v>21.71259529010742</c:v>
                </c:pt>
                <c:pt idx="4">
                  <c:v>19.601109496763968</c:v>
                </c:pt>
                <c:pt idx="5">
                  <c:v>18.087706685837528</c:v>
                </c:pt>
                <c:pt idx="6">
                  <c:v>18.90282992948072</c:v>
                </c:pt>
                <c:pt idx="7">
                  <c:v>16.89156626506024</c:v>
                </c:pt>
                <c:pt idx="8">
                  <c:v>15.016100414010648</c:v>
                </c:pt>
                <c:pt idx="9">
                  <c:v>10.176991150442479</c:v>
                </c:pt>
                <c:pt idx="10">
                  <c:v>9.516086323315239</c:v>
                </c:pt>
                <c:pt idx="11">
                  <c:v>6.702389318341533</c:v>
                </c:pt>
                <c:pt idx="12">
                  <c:v>6.401428755863494</c:v>
                </c:pt>
                <c:pt idx="13">
                  <c:v>7.861853179396795</c:v>
                </c:pt>
                <c:pt idx="14">
                  <c:v>6.126180658015864</c:v>
                </c:pt>
                <c:pt idx="15">
                  <c:v>7.0773021679132135</c:v>
                </c:pt>
                <c:pt idx="16">
                  <c:v>4.996331237875815</c:v>
                </c:pt>
                <c:pt idx="17">
                  <c:v>4.643719224140755</c:v>
                </c:pt>
                <c:pt idx="18">
                  <c:v>0.5539052859031202</c:v>
                </c:pt>
                <c:pt idx="19">
                  <c:v>0.7633819551200632</c:v>
                </c:pt>
                <c:pt idx="20">
                  <c:v>0.9169219030309005</c:v>
                </c:pt>
                <c:pt idx="21">
                  <c:v>0.9927453226422298</c:v>
                </c:pt>
                <c:pt idx="22">
                  <c:v>0.6877979972254927</c:v>
                </c:pt>
                <c:pt idx="23">
                  <c:v>0.724916535793404</c:v>
                </c:pt>
              </c:numCache>
            </c:numRef>
          </c:val>
        </c:ser>
        <c:axId val="60080775"/>
        <c:axId val="3856064"/>
      </c:bar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064"/>
        <c:crosses val="autoZero"/>
        <c:auto val="1"/>
        <c:lblOffset val="100"/>
        <c:noMultiLvlLbl val="0"/>
      </c:catAx>
      <c:valAx>
        <c:axId val="3856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0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Obligations/PIB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graph 20'!$A$5:$A$42</c:f>
              <c:numCache>
                <c:ptCount val="38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</c:numCache>
            </c:numRef>
          </c:cat>
          <c:val>
            <c:numRef>
              <c:f>'données graph 20'!$H$5:$H$42</c:f>
              <c:numCache>
                <c:ptCount val="38"/>
                <c:pt idx="0">
                  <c:v>14.641852177957938</c:v>
                </c:pt>
                <c:pt idx="1">
                  <c:v>15.811438422647644</c:v>
                </c:pt>
                <c:pt idx="2">
                  <c:v>15.39522260590395</c:v>
                </c:pt>
                <c:pt idx="3">
                  <c:v>15.43754343437686</c:v>
                </c:pt>
                <c:pt idx="4">
                  <c:v>15.639640935699328</c:v>
                </c:pt>
                <c:pt idx="5">
                  <c:v>16.553164635321874</c:v>
                </c:pt>
                <c:pt idx="6">
                  <c:v>16.192827212265893</c:v>
                </c:pt>
                <c:pt idx="7">
                  <c:v>14.564093342410114</c:v>
                </c:pt>
                <c:pt idx="8">
                  <c:v>14.262544438129396</c:v>
                </c:pt>
                <c:pt idx="9">
                  <c:v>14.725747749907825</c:v>
                </c:pt>
                <c:pt idx="10">
                  <c:v>16.405738364507407</c:v>
                </c:pt>
                <c:pt idx="11">
                  <c:v>16.497010625445306</c:v>
                </c:pt>
                <c:pt idx="12">
                  <c:v>15.46925581245424</c:v>
                </c:pt>
                <c:pt idx="13">
                  <c:v>17.097945069228903</c:v>
                </c:pt>
                <c:pt idx="14">
                  <c:v>17.101731025142996</c:v>
                </c:pt>
                <c:pt idx="15">
                  <c:v>17.583401423399586</c:v>
                </c:pt>
                <c:pt idx="16">
                  <c:v>19.28142187164962</c:v>
                </c:pt>
                <c:pt idx="17">
                  <c:v>18.926708629287766</c:v>
                </c:pt>
                <c:pt idx="18">
                  <c:v>20.844640609337695</c:v>
                </c:pt>
                <c:pt idx="19">
                  <c:v>19.102983944661343</c:v>
                </c:pt>
                <c:pt idx="20">
                  <c:v>22.49319570956704</c:v>
                </c:pt>
                <c:pt idx="21">
                  <c:v>25.784163626189258</c:v>
                </c:pt>
                <c:pt idx="22">
                  <c:v>29.72959341463253</c:v>
                </c:pt>
                <c:pt idx="23">
                  <c:v>34.00192292021753</c:v>
                </c:pt>
                <c:pt idx="24">
                  <c:v>38.99529638829533</c:v>
                </c:pt>
                <c:pt idx="25">
                  <c:v>38.42974958831867</c:v>
                </c:pt>
                <c:pt idx="26">
                  <c:v>40.765884836721014</c:v>
                </c:pt>
                <c:pt idx="27">
                  <c:v>40.09185542106083</c:v>
                </c:pt>
                <c:pt idx="28">
                  <c:v>39.86202908738751</c:v>
                </c:pt>
                <c:pt idx="29">
                  <c:v>42.91183662904559</c:v>
                </c:pt>
                <c:pt idx="30">
                  <c:v>45.63400254816527</c:v>
                </c:pt>
                <c:pt idx="31">
                  <c:v>54.779035498645136</c:v>
                </c:pt>
                <c:pt idx="32">
                  <c:v>49.966020059937854</c:v>
                </c:pt>
                <c:pt idx="33">
                  <c:v>53.936871663166244</c:v>
                </c:pt>
                <c:pt idx="34">
                  <c:v>58.51194610181674</c:v>
                </c:pt>
                <c:pt idx="35">
                  <c:v>57.484799532019146</c:v>
                </c:pt>
                <c:pt idx="36">
                  <c:v>58.21224237259446</c:v>
                </c:pt>
                <c:pt idx="37">
                  <c:v>56.355176739724016</c:v>
                </c:pt>
              </c:numCache>
            </c:numRef>
          </c:val>
          <c:smooth val="0"/>
        </c:ser>
        <c:ser>
          <c:idx val="1"/>
          <c:order val="1"/>
          <c:tx>
            <c:v>actions/PIB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graph 20'!$A$5:$A$42</c:f>
              <c:numCache>
                <c:ptCount val="38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</c:numCache>
            </c:numRef>
          </c:cat>
          <c:val>
            <c:numRef>
              <c:f>'données graph 20'!$I$5:$I$42</c:f>
              <c:numCache>
                <c:ptCount val="38"/>
                <c:pt idx="0">
                  <c:v>36.776514107653234</c:v>
                </c:pt>
                <c:pt idx="1">
                  <c:v>29.783624149840982</c:v>
                </c:pt>
                <c:pt idx="2">
                  <c:v>25.8785444995062</c:v>
                </c:pt>
                <c:pt idx="3">
                  <c:v>22.702674292299488</c:v>
                </c:pt>
                <c:pt idx="4">
                  <c:v>19.419937262813786</c:v>
                </c:pt>
                <c:pt idx="5">
                  <c:v>17.832594799644973</c:v>
                </c:pt>
                <c:pt idx="6">
                  <c:v>18.397997700537456</c:v>
                </c:pt>
                <c:pt idx="7">
                  <c:v>18.67290623943005</c:v>
                </c:pt>
                <c:pt idx="8">
                  <c:v>16.555369184606796</c:v>
                </c:pt>
                <c:pt idx="9">
                  <c:v>14.596589405396601</c:v>
                </c:pt>
                <c:pt idx="10">
                  <c:v>16.567285492035502</c:v>
                </c:pt>
                <c:pt idx="11">
                  <c:v>14.854204374975108</c:v>
                </c:pt>
                <c:pt idx="12">
                  <c:v>9.397933042614687</c:v>
                </c:pt>
                <c:pt idx="13">
                  <c:v>10.995623632385119</c:v>
                </c:pt>
                <c:pt idx="14">
                  <c:v>8.183573225885931</c:v>
                </c:pt>
                <c:pt idx="15">
                  <c:v>6.972926833465168</c:v>
                </c:pt>
                <c:pt idx="16">
                  <c:v>8.977736521963834</c:v>
                </c:pt>
                <c:pt idx="17">
                  <c:v>9.280975310517887</c:v>
                </c:pt>
                <c:pt idx="18">
                  <c:v>9.170404106406199</c:v>
                </c:pt>
                <c:pt idx="19">
                  <c:v>7.19668579791987</c:v>
                </c:pt>
                <c:pt idx="20">
                  <c:v>5.707606216290529</c:v>
                </c:pt>
                <c:pt idx="21">
                  <c:v>8.456063125452701</c:v>
                </c:pt>
                <c:pt idx="22">
                  <c:v>9.892356862688459</c:v>
                </c:pt>
                <c:pt idx="23">
                  <c:v>14.367818170638639</c:v>
                </c:pt>
                <c:pt idx="24">
                  <c:v>22.69151377232657</c:v>
                </c:pt>
                <c:pt idx="25">
                  <c:v>18.132323411757035</c:v>
                </c:pt>
                <c:pt idx="26">
                  <c:v>26.800999879339336</c:v>
                </c:pt>
                <c:pt idx="27">
                  <c:v>35.573649929866484</c:v>
                </c:pt>
                <c:pt idx="28">
                  <c:v>26.692898120405168</c:v>
                </c:pt>
                <c:pt idx="29">
                  <c:v>29.42181511181919</c:v>
                </c:pt>
                <c:pt idx="30">
                  <c:v>27.595846930643788</c:v>
                </c:pt>
                <c:pt idx="31">
                  <c:v>38.00098825971759</c:v>
                </c:pt>
                <c:pt idx="32">
                  <c:v>32.64637288836528</c:v>
                </c:pt>
                <c:pt idx="33">
                  <c:v>31.91169701467858</c:v>
                </c:pt>
                <c:pt idx="34">
                  <c:v>39.103838787174</c:v>
                </c:pt>
                <c:pt idx="35">
                  <c:v>49.97865943393734</c:v>
                </c:pt>
                <c:pt idx="36">
                  <c:v>64.6571330177501</c:v>
                </c:pt>
                <c:pt idx="37">
                  <c:v>64.6571330177501</c:v>
                </c:pt>
              </c:numCache>
            </c:numRef>
          </c:val>
          <c:smooth val="0"/>
        </c:ser>
        <c:marker val="1"/>
        <c:axId val="34704577"/>
        <c:axId val="43905738"/>
      </c:lineChart>
      <c:catAx>
        <c:axId val="34704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05738"/>
        <c:crosses val="autoZero"/>
        <c:auto val="1"/>
        <c:lblOffset val="100"/>
        <c:noMultiLvlLbl val="0"/>
      </c:catAx>
      <c:valAx>
        <c:axId val="43905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04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part des actionnaires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2-3'!$B$11:$B$19</c:f>
              <c:numCache>
                <c:ptCount val="9"/>
                <c:pt idx="0">
                  <c:v>1992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'données-graph 2-3'!$E$11:$E$19</c:f>
              <c:numCache>
                <c:ptCount val="9"/>
                <c:pt idx="0">
                  <c:v>8.6</c:v>
                </c:pt>
                <c:pt idx="1">
                  <c:v>12.3</c:v>
                </c:pt>
                <c:pt idx="2">
                  <c:v>11</c:v>
                </c:pt>
                <c:pt idx="3">
                  <c:v>11.9</c:v>
                </c:pt>
                <c:pt idx="4">
                  <c:v>12</c:v>
                </c:pt>
                <c:pt idx="5">
                  <c:v>11.8</c:v>
                </c:pt>
                <c:pt idx="6">
                  <c:v>12.7</c:v>
                </c:pt>
                <c:pt idx="7">
                  <c:v>13.8</c:v>
                </c:pt>
                <c:pt idx="8">
                  <c:v>15.9</c:v>
                </c:pt>
              </c:numCache>
            </c:numRef>
          </c:val>
          <c:smooth val="0"/>
        </c:ser>
        <c:ser>
          <c:idx val="1"/>
          <c:order val="1"/>
          <c:tx>
            <c:v>part des porteurs de valeurs mobilières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'données-graph 2-3'!$B$11:$B$19</c:f>
              <c:numCache>
                <c:ptCount val="9"/>
                <c:pt idx="0">
                  <c:v>1992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'données-graph 2-3'!$F$11:$F$19</c:f>
              <c:numCache>
                <c:ptCount val="9"/>
                <c:pt idx="0">
                  <c:v>26.7</c:v>
                </c:pt>
                <c:pt idx="1">
                  <c:v>24.2</c:v>
                </c:pt>
                <c:pt idx="2">
                  <c:v>22.1</c:v>
                </c:pt>
                <c:pt idx="3">
                  <c:v>21.2</c:v>
                </c:pt>
                <c:pt idx="4">
                  <c:v>18.5</c:v>
                </c:pt>
                <c:pt idx="5">
                  <c:v>18.2</c:v>
                </c:pt>
                <c:pt idx="6">
                  <c:v>20.5</c:v>
                </c:pt>
                <c:pt idx="7">
                  <c:v>20</c:v>
                </c:pt>
                <c:pt idx="8">
                  <c:v>22</c:v>
                </c:pt>
              </c:numCache>
            </c:numRef>
          </c:val>
          <c:smooth val="0"/>
        </c:ser>
        <c:marker val="1"/>
        <c:axId val="52588493"/>
        <c:axId val="3534390"/>
      </c:line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4390"/>
        <c:crosses val="autoZero"/>
        <c:auto val="1"/>
        <c:lblOffset val="100"/>
        <c:noMultiLvlLbl val="0"/>
      </c:catAx>
      <c:valAx>
        <c:axId val="353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Pourcentage de la population française agée de plus de 15 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88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v>CB/PIB au XIX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'données-graph 1-4'!$B$30:$B$48</c:f>
              <c:numCache>
                <c:ptCount val="19"/>
                <c:pt idx="0">
                  <c:v>1802</c:v>
                </c:pt>
                <c:pt idx="1">
                  <c:v>1805</c:v>
                </c:pt>
                <c:pt idx="2">
                  <c:v>1810</c:v>
                </c:pt>
                <c:pt idx="3">
                  <c:v>1815</c:v>
                </c:pt>
                <c:pt idx="4">
                  <c:v>1820</c:v>
                </c:pt>
                <c:pt idx="5">
                  <c:v>1825</c:v>
                </c:pt>
                <c:pt idx="6">
                  <c:v>1830</c:v>
                </c:pt>
                <c:pt idx="7">
                  <c:v>1835</c:v>
                </c:pt>
                <c:pt idx="8">
                  <c:v>1840</c:v>
                </c:pt>
                <c:pt idx="9">
                  <c:v>1845</c:v>
                </c:pt>
                <c:pt idx="10">
                  <c:v>1850</c:v>
                </c:pt>
                <c:pt idx="11">
                  <c:v>1855</c:v>
                </c:pt>
                <c:pt idx="12">
                  <c:v>1860</c:v>
                </c:pt>
                <c:pt idx="13">
                  <c:v>1865</c:v>
                </c:pt>
                <c:pt idx="14">
                  <c:v>1870</c:v>
                </c:pt>
                <c:pt idx="15">
                  <c:v>1880</c:v>
                </c:pt>
                <c:pt idx="16">
                  <c:v>1890</c:v>
                </c:pt>
                <c:pt idx="17">
                  <c:v>1900</c:v>
                </c:pt>
                <c:pt idx="18">
                  <c:v>1910</c:v>
                </c:pt>
              </c:numCache>
            </c:numRef>
          </c:cat>
          <c:val>
            <c:numRef>
              <c:f>'données-graph 1-4'!$E$30:$E$48</c:f>
              <c:numCache>
                <c:ptCount val="19"/>
                <c:pt idx="0">
                  <c:v>0.5435650029019152</c:v>
                </c:pt>
                <c:pt idx="1">
                  <c:v>0.856891910642431</c:v>
                </c:pt>
                <c:pt idx="2">
                  <c:v>0.8649169242658424</c:v>
                </c:pt>
                <c:pt idx="3">
                  <c:v>1.0797202295552368</c:v>
                </c:pt>
                <c:pt idx="4">
                  <c:v>1.8805903895239153</c:v>
                </c:pt>
                <c:pt idx="5">
                  <c:v>3.515908480644439</c:v>
                </c:pt>
                <c:pt idx="6">
                  <c:v>2.9420117378545814</c:v>
                </c:pt>
                <c:pt idx="7">
                  <c:v>3.1278995433789953</c:v>
                </c:pt>
                <c:pt idx="8">
                  <c:v>5.470472081870343</c:v>
                </c:pt>
                <c:pt idx="9">
                  <c:v>11.891350468787563</c:v>
                </c:pt>
                <c:pt idx="10">
                  <c:v>8.009855965147453</c:v>
                </c:pt>
                <c:pt idx="11">
                  <c:v>18.382828255556188</c:v>
                </c:pt>
                <c:pt idx="12">
                  <c:v>20.233033731921193</c:v>
                </c:pt>
                <c:pt idx="13">
                  <c:v>23.47941863739905</c:v>
                </c:pt>
                <c:pt idx="14">
                  <c:v>26.037873084092787</c:v>
                </c:pt>
                <c:pt idx="15">
                  <c:v>47.94294050614948</c:v>
                </c:pt>
                <c:pt idx="16">
                  <c:v>48.74209458116957</c:v>
                </c:pt>
                <c:pt idx="17">
                  <c:v>46.91089593187907</c:v>
                </c:pt>
                <c:pt idx="18">
                  <c:v>48.94476803869616</c:v>
                </c:pt>
              </c:numCache>
            </c:numRef>
          </c:val>
          <c:smooth val="0"/>
        </c:ser>
        <c:marker val="1"/>
        <c:axId val="31809511"/>
        <c:axId val="17850144"/>
      </c:line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0144"/>
        <c:crosses val="autoZero"/>
        <c:auto val="1"/>
        <c:lblOffset val="100"/>
        <c:noMultiLvlLbl val="0"/>
      </c:catAx>
      <c:valAx>
        <c:axId val="17850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CB/PIB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09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Graphique 5 : Ratio de capitalisation boursière au PIB - France- Etats-Unis (1900-juin 2002)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% PIB total France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'données-graph 5'!$B$5:$B$107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5'!$I$5:$I$107</c:f>
              <c:numCache>
                <c:ptCount val="103"/>
                <c:pt idx="0">
                  <c:v>52.19438187037859</c:v>
                </c:pt>
                <c:pt idx="1">
                  <c:v>56.95306301759418</c:v>
                </c:pt>
                <c:pt idx="2">
                  <c:v>58.477918437808604</c:v>
                </c:pt>
                <c:pt idx="3">
                  <c:v>57.53747420681694</c:v>
                </c:pt>
                <c:pt idx="4">
                  <c:v>57.602221764995456</c:v>
                </c:pt>
                <c:pt idx="5">
                  <c:v>57.285894216626055</c:v>
                </c:pt>
                <c:pt idx="6">
                  <c:v>57.85608666038256</c:v>
                </c:pt>
                <c:pt idx="7">
                  <c:v>54.01698678028769</c:v>
                </c:pt>
                <c:pt idx="8">
                  <c:v>55.856682783369585</c:v>
                </c:pt>
                <c:pt idx="9">
                  <c:v>54.42833106824452</c:v>
                </c:pt>
                <c:pt idx="10">
                  <c:v>56.27284155074932</c:v>
                </c:pt>
                <c:pt idx="11">
                  <c:v>54.06827610436302</c:v>
                </c:pt>
                <c:pt idx="12">
                  <c:v>50.90880668916675</c:v>
                </c:pt>
                <c:pt idx="13">
                  <c:v>54.09745188790127</c:v>
                </c:pt>
                <c:pt idx="20">
                  <c:v>18.385188887147336</c:v>
                </c:pt>
                <c:pt idx="21">
                  <c:v>23.344327792857626</c:v>
                </c:pt>
                <c:pt idx="22">
                  <c:v>24.765675144959424</c:v>
                </c:pt>
                <c:pt idx="23">
                  <c:v>30.324716647164923</c:v>
                </c:pt>
                <c:pt idx="24">
                  <c:v>25.619098266557728</c:v>
                </c:pt>
                <c:pt idx="25">
                  <c:v>27.745987897028986</c:v>
                </c:pt>
                <c:pt idx="26">
                  <c:v>26.41749645077588</c:v>
                </c:pt>
                <c:pt idx="27">
                  <c:v>34.5665860973236</c:v>
                </c:pt>
                <c:pt idx="28">
                  <c:v>48.65741297923269</c:v>
                </c:pt>
                <c:pt idx="29">
                  <c:v>47.6568263487304</c:v>
                </c:pt>
                <c:pt idx="30">
                  <c:v>35.69910881231636</c:v>
                </c:pt>
                <c:pt idx="31">
                  <c:v>24.37397409118735</c:v>
                </c:pt>
                <c:pt idx="32">
                  <c:v>34.5590925949748</c:v>
                </c:pt>
                <c:pt idx="33">
                  <c:v>34.02437519866643</c:v>
                </c:pt>
                <c:pt idx="34">
                  <c:v>29.49375604447968</c:v>
                </c:pt>
                <c:pt idx="35">
                  <c:v>32.99900195508407</c:v>
                </c:pt>
                <c:pt idx="36">
                  <c:v>36.389275180221354</c:v>
                </c:pt>
                <c:pt idx="37">
                  <c:v>28.61741967267869</c:v>
                </c:pt>
                <c:pt idx="38">
                  <c:v>28.8540076343271</c:v>
                </c:pt>
                <c:pt idx="45">
                  <c:v>38.72114287351328</c:v>
                </c:pt>
                <c:pt idx="46">
                  <c:v>30.38134412955466</c:v>
                </c:pt>
                <c:pt idx="47">
                  <c:v>21.381531895425972</c:v>
                </c:pt>
                <c:pt idx="48">
                  <c:v>14.633459076681499</c:v>
                </c:pt>
                <c:pt idx="49">
                  <c:v>10.284844450559737</c:v>
                </c:pt>
                <c:pt idx="50">
                  <c:v>7.52408298586737</c:v>
                </c:pt>
                <c:pt idx="51">
                  <c:v>9.176520914424888</c:v>
                </c:pt>
                <c:pt idx="52">
                  <c:v>8.972827467662688</c:v>
                </c:pt>
                <c:pt idx="53">
                  <c:v>10.631558038312363</c:v>
                </c:pt>
                <c:pt idx="54">
                  <c:v>17.69895197512381</c:v>
                </c:pt>
                <c:pt idx="55">
                  <c:v>18.554969989123244</c:v>
                </c:pt>
                <c:pt idx="56">
                  <c:v>19.04083308662542</c:v>
                </c:pt>
                <c:pt idx="57">
                  <c:v>22.997691768876017</c:v>
                </c:pt>
                <c:pt idx="58">
                  <c:v>21.63584874657796</c:v>
                </c:pt>
                <c:pt idx="59">
                  <c:v>31.23648404319434</c:v>
                </c:pt>
                <c:pt idx="60">
                  <c:v>30.60202562688889</c:v>
                </c:pt>
                <c:pt idx="61">
                  <c:v>34.671039253394945</c:v>
                </c:pt>
                <c:pt idx="62">
                  <c:v>32.56253853281797</c:v>
                </c:pt>
                <c:pt idx="63">
                  <c:v>26.23428033923817</c:v>
                </c:pt>
                <c:pt idx="64">
                  <c:v>22.797076078075147</c:v>
                </c:pt>
                <c:pt idx="65">
                  <c:v>19.99141012806936</c:v>
                </c:pt>
                <c:pt idx="66">
                  <c:v>17.12859293563819</c:v>
                </c:pt>
                <c:pt idx="67">
                  <c:v>15.84823227901498</c:v>
                </c:pt>
                <c:pt idx="68">
                  <c:v>16.29940375937525</c:v>
                </c:pt>
                <c:pt idx="69">
                  <c:v>18.67290623943005</c:v>
                </c:pt>
                <c:pt idx="70">
                  <c:v>16.555369184606796</c:v>
                </c:pt>
                <c:pt idx="71">
                  <c:v>14.596589405396601</c:v>
                </c:pt>
                <c:pt idx="72">
                  <c:v>16.567285492035502</c:v>
                </c:pt>
                <c:pt idx="73">
                  <c:v>14.854204374975108</c:v>
                </c:pt>
                <c:pt idx="74">
                  <c:v>9.397933042614687</c:v>
                </c:pt>
                <c:pt idx="75">
                  <c:v>10.995623632385119</c:v>
                </c:pt>
                <c:pt idx="76">
                  <c:v>8.183573225885931</c:v>
                </c:pt>
                <c:pt idx="77">
                  <c:v>6.972926833465168</c:v>
                </c:pt>
                <c:pt idx="78">
                  <c:v>8.977736521963834</c:v>
                </c:pt>
                <c:pt idx="79">
                  <c:v>9.280975310517887</c:v>
                </c:pt>
                <c:pt idx="80">
                  <c:v>9.170404106406199</c:v>
                </c:pt>
                <c:pt idx="81">
                  <c:v>7.19668579791987</c:v>
                </c:pt>
                <c:pt idx="82">
                  <c:v>5.707606216290529</c:v>
                </c:pt>
                <c:pt idx="83">
                  <c:v>8.456063125452701</c:v>
                </c:pt>
                <c:pt idx="84">
                  <c:v>9.892356862688459</c:v>
                </c:pt>
                <c:pt idx="85">
                  <c:v>14.367818170638639</c:v>
                </c:pt>
                <c:pt idx="86">
                  <c:v>22.69151377232657</c:v>
                </c:pt>
                <c:pt idx="87">
                  <c:v>18.132323411757035</c:v>
                </c:pt>
                <c:pt idx="88">
                  <c:v>26.800999879339336</c:v>
                </c:pt>
                <c:pt idx="89">
                  <c:v>35.573649929866484</c:v>
                </c:pt>
                <c:pt idx="90">
                  <c:v>26.692898120405168</c:v>
                </c:pt>
                <c:pt idx="91">
                  <c:v>29.42181511181919</c:v>
                </c:pt>
                <c:pt idx="92">
                  <c:v>27.595846930643788</c:v>
                </c:pt>
                <c:pt idx="93">
                  <c:v>38.00098825971759</c:v>
                </c:pt>
                <c:pt idx="94">
                  <c:v>32.64637288836528</c:v>
                </c:pt>
                <c:pt idx="95">
                  <c:v>31.91169701467858</c:v>
                </c:pt>
                <c:pt idx="96">
                  <c:v>39.103838787174</c:v>
                </c:pt>
                <c:pt idx="97">
                  <c:v>49.97865943393734</c:v>
                </c:pt>
                <c:pt idx="98">
                  <c:v>64.6571330177501</c:v>
                </c:pt>
                <c:pt idx="99">
                  <c:v>110.17637074754631</c:v>
                </c:pt>
                <c:pt idx="100">
                  <c:v>108.75855741407298</c:v>
                </c:pt>
                <c:pt idx="101">
                  <c:v>90.11409441825509</c:v>
                </c:pt>
                <c:pt idx="102">
                  <c:v>93.49770420266054</c:v>
                </c:pt>
              </c:numCache>
            </c:numRef>
          </c:val>
          <c:smooth val="0"/>
        </c:ser>
        <c:ser>
          <c:idx val="1"/>
          <c:order val="1"/>
          <c:tx>
            <c:v>Rajan &amp; Zinagales France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'données-graph 5'!$J$5:$J$107</c:f>
              <c:numCache>
                <c:ptCount val="103"/>
                <c:pt idx="13">
                  <c:v>78</c:v>
                </c:pt>
                <c:pt idx="38">
                  <c:v>19</c:v>
                </c:pt>
                <c:pt idx="50">
                  <c:v>8</c:v>
                </c:pt>
                <c:pt idx="60">
                  <c:v>28</c:v>
                </c:pt>
                <c:pt idx="70">
                  <c:v>16</c:v>
                </c:pt>
                <c:pt idx="80">
                  <c:v>9</c:v>
                </c:pt>
                <c:pt idx="90">
                  <c:v>24</c:v>
                </c:pt>
                <c:pt idx="99">
                  <c:v>117</c:v>
                </c:pt>
              </c:numCache>
            </c:numRef>
          </c:val>
          <c:smooth val="0"/>
        </c:ser>
        <c:ser>
          <c:idx val="2"/>
          <c:order val="2"/>
          <c:tx>
            <c:v>R&amp;Z Etats-Unis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'données-graph 5'!$K$5:$K$107</c:f>
              <c:numCache>
                <c:ptCount val="103"/>
                <c:pt idx="13">
                  <c:v>39</c:v>
                </c:pt>
                <c:pt idx="29">
                  <c:v>75</c:v>
                </c:pt>
                <c:pt idx="38">
                  <c:v>56</c:v>
                </c:pt>
                <c:pt idx="50">
                  <c:v>33</c:v>
                </c:pt>
                <c:pt idx="60">
                  <c:v>61</c:v>
                </c:pt>
                <c:pt idx="70">
                  <c:v>66</c:v>
                </c:pt>
                <c:pt idx="80">
                  <c:v>46</c:v>
                </c:pt>
                <c:pt idx="90">
                  <c:v>54</c:v>
                </c:pt>
                <c:pt idx="99">
                  <c:v>152</c:v>
                </c:pt>
              </c:numCache>
            </c:numRef>
          </c:val>
          <c:smooth val="0"/>
        </c:ser>
        <c:marker val="1"/>
        <c:axId val="26433569"/>
        <c:axId val="36575530"/>
      </c:lineChart>
      <c:dateAx>
        <c:axId val="264335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auto val="0"/>
        <c:noMultiLvlLbl val="0"/>
      </c:dateAx>
      <c:valAx>
        <c:axId val="3657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33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Graphique 5bis : Evolution de CB en % du PIB marchand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'données-graph 5'!$H$4</c:f>
              <c:strCache>
                <c:ptCount val="1"/>
                <c:pt idx="0">
                  <c:v>%PIB 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5'!$B$5:$B$107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5'!$H$5:$H$107</c:f>
              <c:numCache>
                <c:ptCount val="103"/>
                <c:pt idx="0">
                  <c:v>52.19438187037859</c:v>
                </c:pt>
                <c:pt idx="1">
                  <c:v>56.95306301759418</c:v>
                </c:pt>
                <c:pt idx="2">
                  <c:v>58.477918437808604</c:v>
                </c:pt>
                <c:pt idx="3">
                  <c:v>57.53747420681694</c:v>
                </c:pt>
                <c:pt idx="4">
                  <c:v>57.602221764995456</c:v>
                </c:pt>
                <c:pt idx="5">
                  <c:v>57.285894216626055</c:v>
                </c:pt>
                <c:pt idx="6">
                  <c:v>57.85608666038256</c:v>
                </c:pt>
                <c:pt idx="7">
                  <c:v>54.01698678028769</c:v>
                </c:pt>
                <c:pt idx="8">
                  <c:v>55.856682783369585</c:v>
                </c:pt>
                <c:pt idx="9">
                  <c:v>54.42833106824452</c:v>
                </c:pt>
                <c:pt idx="10">
                  <c:v>56.27284155074932</c:v>
                </c:pt>
                <c:pt idx="11">
                  <c:v>54.06827610436302</c:v>
                </c:pt>
                <c:pt idx="12">
                  <c:v>50.90880668916675</c:v>
                </c:pt>
                <c:pt idx="13">
                  <c:v>54.09745188790127</c:v>
                </c:pt>
                <c:pt idx="20">
                  <c:v>18.385188887147336</c:v>
                </c:pt>
                <c:pt idx="21">
                  <c:v>23.344327792857626</c:v>
                </c:pt>
                <c:pt idx="22">
                  <c:v>24.765675144959424</c:v>
                </c:pt>
                <c:pt idx="23">
                  <c:v>30.324716647164923</c:v>
                </c:pt>
                <c:pt idx="24">
                  <c:v>25.619098266557728</c:v>
                </c:pt>
                <c:pt idx="25">
                  <c:v>27.745987897028986</c:v>
                </c:pt>
                <c:pt idx="26">
                  <c:v>26.41749645077588</c:v>
                </c:pt>
                <c:pt idx="27">
                  <c:v>34.5665860973236</c:v>
                </c:pt>
                <c:pt idx="28">
                  <c:v>48.65741297923269</c:v>
                </c:pt>
                <c:pt idx="29">
                  <c:v>47.6568263487304</c:v>
                </c:pt>
                <c:pt idx="30">
                  <c:v>35.69910881231636</c:v>
                </c:pt>
                <c:pt idx="31">
                  <c:v>24.37397409118735</c:v>
                </c:pt>
                <c:pt idx="32">
                  <c:v>34.5590925949748</c:v>
                </c:pt>
                <c:pt idx="33">
                  <c:v>34.02437519866643</c:v>
                </c:pt>
                <c:pt idx="34">
                  <c:v>29.49375604447968</c:v>
                </c:pt>
                <c:pt idx="35">
                  <c:v>32.99900195508407</c:v>
                </c:pt>
                <c:pt idx="36">
                  <c:v>36.389275180221354</c:v>
                </c:pt>
                <c:pt idx="37">
                  <c:v>28.61741967267869</c:v>
                </c:pt>
                <c:pt idx="38">
                  <c:v>28.8540076343271</c:v>
                </c:pt>
                <c:pt idx="45">
                  <c:v>38.72114287351328</c:v>
                </c:pt>
                <c:pt idx="46">
                  <c:v>30.38134412955466</c:v>
                </c:pt>
                <c:pt idx="47">
                  <c:v>21.381531895425972</c:v>
                </c:pt>
                <c:pt idx="48">
                  <c:v>14.633459076681499</c:v>
                </c:pt>
                <c:pt idx="49">
                  <c:v>10.78152755416428</c:v>
                </c:pt>
                <c:pt idx="50">
                  <c:v>9.718847148357513</c:v>
                </c:pt>
                <c:pt idx="51">
                  <c:v>12.746117739621528</c:v>
                </c:pt>
                <c:pt idx="52">
                  <c:v>11.558708024250079</c:v>
                </c:pt>
                <c:pt idx="53">
                  <c:v>12.168238217952181</c:v>
                </c:pt>
                <c:pt idx="54">
                  <c:v>20.813799919280164</c:v>
                </c:pt>
                <c:pt idx="55">
                  <c:v>22.121972525464948</c:v>
                </c:pt>
                <c:pt idx="56">
                  <c:v>23.27112957853103</c:v>
                </c:pt>
                <c:pt idx="57">
                  <c:v>28.908429064435303</c:v>
                </c:pt>
                <c:pt idx="58">
                  <c:v>27.84924336555765</c:v>
                </c:pt>
                <c:pt idx="59">
                  <c:v>37.8557253806983</c:v>
                </c:pt>
                <c:pt idx="60">
                  <c:v>34.04759553668411</c:v>
                </c:pt>
                <c:pt idx="61">
                  <c:v>38.65790998229532</c:v>
                </c:pt>
                <c:pt idx="62">
                  <c:v>36.38742780528053</c:v>
                </c:pt>
                <c:pt idx="63">
                  <c:v>29.374340868448805</c:v>
                </c:pt>
                <c:pt idx="64">
                  <c:v>25.483987804878044</c:v>
                </c:pt>
                <c:pt idx="65">
                  <c:v>22.312111957525392</c:v>
                </c:pt>
                <c:pt idx="66">
                  <c:v>19.087459229295295</c:v>
                </c:pt>
                <c:pt idx="67">
                  <c:v>17.659472211273158</c:v>
                </c:pt>
                <c:pt idx="68">
                  <c:v>18.29788217025941</c:v>
                </c:pt>
                <c:pt idx="69">
                  <c:v>20.92419638573485</c:v>
                </c:pt>
                <c:pt idx="70">
                  <c:v>18.82361369823757</c:v>
                </c:pt>
                <c:pt idx="71">
                  <c:v>16.706925566343042</c:v>
                </c:pt>
                <c:pt idx="72">
                  <c:v>18.9725281094239</c:v>
                </c:pt>
                <c:pt idx="73">
                  <c:v>17.00385005065856</c:v>
                </c:pt>
                <c:pt idx="74">
                  <c:v>10.838466985307136</c:v>
                </c:pt>
                <c:pt idx="75">
                  <c:v>12.853627458787924</c:v>
                </c:pt>
                <c:pt idx="76">
                  <c:v>9.604941679895092</c:v>
                </c:pt>
                <c:pt idx="77">
                  <c:v>8.227328657561216</c:v>
                </c:pt>
                <c:pt idx="78">
                  <c:v>10.63022839472685</c:v>
                </c:pt>
                <c:pt idx="79">
                  <c:v>10.995081888936637</c:v>
                </c:pt>
                <c:pt idx="80">
                  <c:v>10.911910512266429</c:v>
                </c:pt>
                <c:pt idx="81">
                  <c:v>8.611653055051422</c:v>
                </c:pt>
                <c:pt idx="82">
                  <c:v>6.871148738379815</c:v>
                </c:pt>
                <c:pt idx="83">
                  <c:v>10.199969893120578</c:v>
                </c:pt>
                <c:pt idx="84">
                  <c:v>11.94816414686825</c:v>
                </c:pt>
                <c:pt idx="85">
                  <c:v>17.29519028837781</c:v>
                </c:pt>
                <c:pt idx="86">
                  <c:v>27.232481060606062</c:v>
                </c:pt>
                <c:pt idx="87">
                  <c:v>21.683263495193493</c:v>
                </c:pt>
                <c:pt idx="88">
                  <c:v>31.8793321580421</c:v>
                </c:pt>
                <c:pt idx="89">
                  <c:v>42.15268453148144</c:v>
                </c:pt>
                <c:pt idx="90">
                  <c:v>31.626701856570804</c:v>
                </c:pt>
                <c:pt idx="91">
                  <c:v>34.981734919465204</c:v>
                </c:pt>
                <c:pt idx="92">
                  <c:v>32.99991457810124</c:v>
                </c:pt>
                <c:pt idx="93">
                  <c:v>45.848969432463306</c:v>
                </c:pt>
                <c:pt idx="94">
                  <c:v>39.366437126725636</c:v>
                </c:pt>
                <c:pt idx="95">
                  <c:v>38.55503697513441</c:v>
                </c:pt>
                <c:pt idx="96">
                  <c:v>47.39478343880395</c:v>
                </c:pt>
                <c:pt idx="97">
                  <c:v>60.47744813740798</c:v>
                </c:pt>
                <c:pt idx="98">
                  <c:v>79.12098225764979</c:v>
                </c:pt>
                <c:pt idx="99">
                  <c:v>135.56466414503677</c:v>
                </c:pt>
                <c:pt idx="100">
                  <c:v>134.8006480128213</c:v>
                </c:pt>
                <c:pt idx="101">
                  <c:v>113.34082219523675</c:v>
                </c:pt>
                <c:pt idx="102">
                  <c:v>117.59655064069372</c:v>
                </c:pt>
              </c:numCache>
            </c:numRef>
          </c:val>
          <c:smooth val="0"/>
        </c:ser>
        <c:ser>
          <c:idx val="0"/>
          <c:order val="1"/>
          <c:tx>
            <c:v>% PIB 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'données-graph 5'!$I$5:$I$107</c:f>
              <c:numCache>
                <c:ptCount val="103"/>
                <c:pt idx="0">
                  <c:v>52.19438187037859</c:v>
                </c:pt>
                <c:pt idx="1">
                  <c:v>56.95306301759418</c:v>
                </c:pt>
                <c:pt idx="2">
                  <c:v>58.477918437808604</c:v>
                </c:pt>
                <c:pt idx="3">
                  <c:v>57.53747420681694</c:v>
                </c:pt>
                <c:pt idx="4">
                  <c:v>57.602221764995456</c:v>
                </c:pt>
                <c:pt idx="5">
                  <c:v>57.285894216626055</c:v>
                </c:pt>
                <c:pt idx="6">
                  <c:v>57.85608666038256</c:v>
                </c:pt>
                <c:pt idx="7">
                  <c:v>54.01698678028769</c:v>
                </c:pt>
                <c:pt idx="8">
                  <c:v>55.856682783369585</c:v>
                </c:pt>
                <c:pt idx="9">
                  <c:v>54.42833106824452</c:v>
                </c:pt>
                <c:pt idx="10">
                  <c:v>56.27284155074932</c:v>
                </c:pt>
                <c:pt idx="11">
                  <c:v>54.06827610436302</c:v>
                </c:pt>
                <c:pt idx="12">
                  <c:v>50.90880668916675</c:v>
                </c:pt>
                <c:pt idx="13">
                  <c:v>54.09745188790127</c:v>
                </c:pt>
                <c:pt idx="20">
                  <c:v>18.385188887147336</c:v>
                </c:pt>
                <c:pt idx="21">
                  <c:v>23.344327792857626</c:v>
                </c:pt>
                <c:pt idx="22">
                  <c:v>24.765675144959424</c:v>
                </c:pt>
                <c:pt idx="23">
                  <c:v>30.324716647164923</c:v>
                </c:pt>
                <c:pt idx="24">
                  <c:v>25.619098266557728</c:v>
                </c:pt>
                <c:pt idx="25">
                  <c:v>27.745987897028986</c:v>
                </c:pt>
                <c:pt idx="26">
                  <c:v>26.41749645077588</c:v>
                </c:pt>
                <c:pt idx="27">
                  <c:v>34.5665860973236</c:v>
                </c:pt>
                <c:pt idx="28">
                  <c:v>48.65741297923269</c:v>
                </c:pt>
                <c:pt idx="29">
                  <c:v>47.6568263487304</c:v>
                </c:pt>
                <c:pt idx="30">
                  <c:v>35.69910881231636</c:v>
                </c:pt>
                <c:pt idx="31">
                  <c:v>24.37397409118735</c:v>
                </c:pt>
                <c:pt idx="32">
                  <c:v>34.5590925949748</c:v>
                </c:pt>
                <c:pt idx="33">
                  <c:v>34.02437519866643</c:v>
                </c:pt>
                <c:pt idx="34">
                  <c:v>29.49375604447968</c:v>
                </c:pt>
                <c:pt idx="35">
                  <c:v>32.99900195508407</c:v>
                </c:pt>
                <c:pt idx="36">
                  <c:v>36.389275180221354</c:v>
                </c:pt>
                <c:pt idx="37">
                  <c:v>28.61741967267869</c:v>
                </c:pt>
                <c:pt idx="38">
                  <c:v>28.8540076343271</c:v>
                </c:pt>
                <c:pt idx="45">
                  <c:v>38.72114287351328</c:v>
                </c:pt>
                <c:pt idx="46">
                  <c:v>30.38134412955466</c:v>
                </c:pt>
                <c:pt idx="47">
                  <c:v>21.381531895425972</c:v>
                </c:pt>
                <c:pt idx="48">
                  <c:v>14.633459076681499</c:v>
                </c:pt>
                <c:pt idx="49">
                  <c:v>10.284844450559737</c:v>
                </c:pt>
                <c:pt idx="50">
                  <c:v>7.52408298586737</c:v>
                </c:pt>
                <c:pt idx="51">
                  <c:v>9.176520914424888</c:v>
                </c:pt>
                <c:pt idx="52">
                  <c:v>8.972827467662688</c:v>
                </c:pt>
                <c:pt idx="53">
                  <c:v>10.631558038312363</c:v>
                </c:pt>
                <c:pt idx="54">
                  <c:v>17.69895197512381</c:v>
                </c:pt>
                <c:pt idx="55">
                  <c:v>18.554969989123244</c:v>
                </c:pt>
                <c:pt idx="56">
                  <c:v>19.04083308662542</c:v>
                </c:pt>
                <c:pt idx="57">
                  <c:v>22.997691768876017</c:v>
                </c:pt>
                <c:pt idx="58">
                  <c:v>21.63584874657796</c:v>
                </c:pt>
                <c:pt idx="59">
                  <c:v>31.23648404319434</c:v>
                </c:pt>
                <c:pt idx="60">
                  <c:v>30.60202562688889</c:v>
                </c:pt>
                <c:pt idx="61">
                  <c:v>34.671039253394945</c:v>
                </c:pt>
                <c:pt idx="62">
                  <c:v>32.56253853281797</c:v>
                </c:pt>
                <c:pt idx="63">
                  <c:v>26.23428033923817</c:v>
                </c:pt>
                <c:pt idx="64">
                  <c:v>22.797076078075147</c:v>
                </c:pt>
                <c:pt idx="65">
                  <c:v>19.99141012806936</c:v>
                </c:pt>
                <c:pt idx="66">
                  <c:v>17.12859293563819</c:v>
                </c:pt>
                <c:pt idx="67">
                  <c:v>15.84823227901498</c:v>
                </c:pt>
                <c:pt idx="68">
                  <c:v>16.29940375937525</c:v>
                </c:pt>
                <c:pt idx="69">
                  <c:v>18.67290623943005</c:v>
                </c:pt>
                <c:pt idx="70">
                  <c:v>16.555369184606796</c:v>
                </c:pt>
                <c:pt idx="71">
                  <c:v>14.596589405396601</c:v>
                </c:pt>
                <c:pt idx="72">
                  <c:v>16.567285492035502</c:v>
                </c:pt>
                <c:pt idx="73">
                  <c:v>14.854204374975108</c:v>
                </c:pt>
                <c:pt idx="74">
                  <c:v>9.397933042614687</c:v>
                </c:pt>
                <c:pt idx="75">
                  <c:v>10.995623632385119</c:v>
                </c:pt>
                <c:pt idx="76">
                  <c:v>8.183573225885931</c:v>
                </c:pt>
                <c:pt idx="77">
                  <c:v>6.972926833465168</c:v>
                </c:pt>
                <c:pt idx="78">
                  <c:v>8.977736521963834</c:v>
                </c:pt>
                <c:pt idx="79">
                  <c:v>9.280975310517887</c:v>
                </c:pt>
                <c:pt idx="80">
                  <c:v>9.170404106406199</c:v>
                </c:pt>
                <c:pt idx="81">
                  <c:v>7.19668579791987</c:v>
                </c:pt>
                <c:pt idx="82">
                  <c:v>5.707606216290529</c:v>
                </c:pt>
                <c:pt idx="83">
                  <c:v>8.456063125452701</c:v>
                </c:pt>
                <c:pt idx="84">
                  <c:v>9.892356862688459</c:v>
                </c:pt>
                <c:pt idx="85">
                  <c:v>14.367818170638639</c:v>
                </c:pt>
                <c:pt idx="86">
                  <c:v>22.69151377232657</c:v>
                </c:pt>
                <c:pt idx="87">
                  <c:v>18.132323411757035</c:v>
                </c:pt>
                <c:pt idx="88">
                  <c:v>26.800999879339336</c:v>
                </c:pt>
                <c:pt idx="89">
                  <c:v>35.573649929866484</c:v>
                </c:pt>
                <c:pt idx="90">
                  <c:v>26.692898120405168</c:v>
                </c:pt>
                <c:pt idx="91">
                  <c:v>29.42181511181919</c:v>
                </c:pt>
                <c:pt idx="92">
                  <c:v>27.595846930643788</c:v>
                </c:pt>
                <c:pt idx="93">
                  <c:v>38.00098825971759</c:v>
                </c:pt>
                <c:pt idx="94">
                  <c:v>32.64637288836528</c:v>
                </c:pt>
                <c:pt idx="95">
                  <c:v>31.91169701467858</c:v>
                </c:pt>
                <c:pt idx="96">
                  <c:v>39.103838787174</c:v>
                </c:pt>
                <c:pt idx="97">
                  <c:v>49.97865943393734</c:v>
                </c:pt>
                <c:pt idx="98">
                  <c:v>64.6571330177501</c:v>
                </c:pt>
                <c:pt idx="99">
                  <c:v>110.17637074754631</c:v>
                </c:pt>
                <c:pt idx="100">
                  <c:v>108.75855741407298</c:v>
                </c:pt>
                <c:pt idx="101">
                  <c:v>90.11409441825509</c:v>
                </c:pt>
                <c:pt idx="102">
                  <c:v>93.49770420266054</c:v>
                </c:pt>
              </c:numCache>
            </c:numRef>
          </c:val>
          <c:smooth val="0"/>
        </c:ser>
        <c:marker val="1"/>
        <c:axId val="60744315"/>
        <c:axId val="9827924"/>
      </c:lineChart>
      <c:catAx>
        <c:axId val="60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827924"/>
        <c:crosses val="autoZero"/>
        <c:auto val="1"/>
        <c:lblOffset val="100"/>
        <c:noMultiLvlLbl val="0"/>
      </c:catAx>
      <c:valAx>
        <c:axId val="9827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44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sociétés cotées en France par million d'habitants (1900-2000)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sociétés cotées à Paris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6'!$B$8:$B$108</c:f>
              <c:numCache>
                <c:ptCount val="101"/>
                <c:pt idx="0">
                  <c:v>1900</c:v>
                </c:pt>
                <c:pt idx="13">
                  <c:v>1913</c:v>
                </c:pt>
                <c:pt idx="20">
                  <c:v>1920</c:v>
                </c:pt>
                <c:pt idx="29">
                  <c:v>1929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'données-graph 6'!$H$8:$H$108</c:f>
              <c:numCache>
                <c:ptCount val="101"/>
                <c:pt idx="0">
                  <c:v>11.796497427636025</c:v>
                </c:pt>
                <c:pt idx="13">
                  <c:v>19.320232859648677</c:v>
                </c:pt>
                <c:pt idx="20">
                  <c:v>20.92072011046557</c:v>
                </c:pt>
                <c:pt idx="29">
                  <c:v>33.30796985837363</c:v>
                </c:pt>
                <c:pt idx="38">
                  <c:v>28.653920807453414</c:v>
                </c:pt>
                <c:pt idx="45">
                  <c:v>31.725301335945364</c:v>
                </c:pt>
                <c:pt idx="46">
                  <c:v>29.781931464174455</c:v>
                </c:pt>
                <c:pt idx="47">
                  <c:v>30.903876582278482</c:v>
                </c:pt>
                <c:pt idx="48">
                  <c:v>32.36293417418298</c:v>
                </c:pt>
                <c:pt idx="49">
                  <c:v>32.265872727712825</c:v>
                </c:pt>
                <c:pt idx="50">
                  <c:v>30.302302686868202</c:v>
                </c:pt>
                <c:pt idx="51">
                  <c:v>29.37395858129017</c:v>
                </c:pt>
                <c:pt idx="52">
                  <c:v>29.030046571003048</c:v>
                </c:pt>
                <c:pt idx="53">
                  <c:v>28.64986625369562</c:v>
                </c:pt>
                <c:pt idx="54">
                  <c:v>28.82126617698496</c:v>
                </c:pt>
                <c:pt idx="55">
                  <c:v>28.823910428426018</c:v>
                </c:pt>
                <c:pt idx="56">
                  <c:v>27.689274990258326</c:v>
                </c:pt>
                <c:pt idx="57">
                  <c:v>26.9184502598788</c:v>
                </c:pt>
                <c:pt idx="58">
                  <c:v>26.389605726723964</c:v>
                </c:pt>
                <c:pt idx="59">
                  <c:v>26.125205491624826</c:v>
                </c:pt>
                <c:pt idx="60">
                  <c:v>24.942811895125814</c:v>
                </c:pt>
                <c:pt idx="61">
                  <c:v>24.399276735725334</c:v>
                </c:pt>
                <c:pt idx="62">
                  <c:v>21.239929343845592</c:v>
                </c:pt>
                <c:pt idx="63">
                  <c:v>21.041346982532108</c:v>
                </c:pt>
                <c:pt idx="64">
                  <c:v>21.0246395479287</c:v>
                </c:pt>
                <c:pt idx="65">
                  <c:v>20.654434628611437</c:v>
                </c:pt>
                <c:pt idx="66">
                  <c:v>20.32520325203252</c:v>
                </c:pt>
                <c:pt idx="67">
                  <c:v>18.896967978449762</c:v>
                </c:pt>
                <c:pt idx="68">
                  <c:v>18.582949540454116</c:v>
                </c:pt>
                <c:pt idx="69">
                  <c:v>17.462281472020436</c:v>
                </c:pt>
                <c:pt idx="70">
                  <c:v>17.000474984167194</c:v>
                </c:pt>
                <c:pt idx="71">
                  <c:v>15.85777011133762</c:v>
                </c:pt>
                <c:pt idx="72">
                  <c:v>15.324554247756673</c:v>
                </c:pt>
                <c:pt idx="73">
                  <c:v>15.332460127898914</c:v>
                </c:pt>
                <c:pt idx="74">
                  <c:v>14.12434777622752</c:v>
                </c:pt>
                <c:pt idx="75">
                  <c:v>13.764258555133079</c:v>
                </c:pt>
                <c:pt idx="76">
                  <c:v>12.973976286980568</c:v>
                </c:pt>
                <c:pt idx="77">
                  <c:v>12.712423848054472</c:v>
                </c:pt>
                <c:pt idx="78">
                  <c:v>12.182988868239756</c:v>
                </c:pt>
                <c:pt idx="79">
                  <c:v>11.36852340083394</c:v>
                </c:pt>
                <c:pt idx="80">
                  <c:v>11.14812677969887</c:v>
                </c:pt>
                <c:pt idx="81">
                  <c:v>10.753484239945214</c:v>
                </c:pt>
                <c:pt idx="82">
                  <c:v>10.067175853501427</c:v>
                </c:pt>
                <c:pt idx="83">
                  <c:v>10.210430009149132</c:v>
                </c:pt>
                <c:pt idx="84">
                  <c:v>10.237726568904272</c:v>
                </c:pt>
                <c:pt idx="85">
                  <c:v>10.533567815508459</c:v>
                </c:pt>
                <c:pt idx="86">
                  <c:v>11.00864449297071</c:v>
                </c:pt>
                <c:pt idx="87">
                  <c:v>11.888940770805647</c:v>
                </c:pt>
                <c:pt idx="89">
                  <c:v>7.428469877376933</c:v>
                </c:pt>
                <c:pt idx="90">
                  <c:v>8.024462237304911</c:v>
                </c:pt>
                <c:pt idx="91">
                  <c:v>14.74698117518851</c:v>
                </c:pt>
                <c:pt idx="92">
                  <c:v>13.737176014121678</c:v>
                </c:pt>
                <c:pt idx="93">
                  <c:v>12.619502868068833</c:v>
                </c:pt>
                <c:pt idx="94">
                  <c:v>12.530504162411948</c:v>
                </c:pt>
                <c:pt idx="95">
                  <c:v>12.237159600137883</c:v>
                </c:pt>
                <c:pt idx="96">
                  <c:v>12.17042021422686</c:v>
                </c:pt>
                <c:pt idx="97">
                  <c:v>12.651951649028023</c:v>
                </c:pt>
                <c:pt idx="98">
                  <c:v>15.677798933086331</c:v>
                </c:pt>
                <c:pt idx="99">
                  <c:v>16.548140043763677</c:v>
                </c:pt>
                <c:pt idx="100">
                  <c:v>16.613331517668687</c:v>
                </c:pt>
              </c:numCache>
            </c:numRef>
          </c:val>
          <c:smooth val="0"/>
        </c:ser>
        <c:ser>
          <c:idx val="1"/>
          <c:order val="1"/>
          <c:tx>
            <c:v>sociétés cotées en France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6'!$B$8:$B$108</c:f>
              <c:numCache>
                <c:ptCount val="101"/>
                <c:pt idx="0">
                  <c:v>1900</c:v>
                </c:pt>
                <c:pt idx="13">
                  <c:v>1913</c:v>
                </c:pt>
                <c:pt idx="20">
                  <c:v>1920</c:v>
                </c:pt>
                <c:pt idx="29">
                  <c:v>1929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'données-graph 6'!$I$8:$I$108</c:f>
              <c:numCache>
                <c:ptCount val="101"/>
                <c:pt idx="0">
                  <c:v>19.149820714025882</c:v>
                </c:pt>
                <c:pt idx="13">
                  <c:v>30.04804636855886</c:v>
                </c:pt>
                <c:pt idx="20">
                  <c:v>31.263840762837713</c:v>
                </c:pt>
                <c:pt idx="29">
                  <c:v>40.49974227436734</c:v>
                </c:pt>
                <c:pt idx="38">
                  <c:v>33.96739130434783</c:v>
                </c:pt>
                <c:pt idx="64">
                  <c:v>33.69759421614659</c:v>
                </c:pt>
                <c:pt idx="65">
                  <c:v>32.84528737052367</c:v>
                </c:pt>
                <c:pt idx="66">
                  <c:v>32.132205744168</c:v>
                </c:pt>
                <c:pt idx="67">
                  <c:v>29.834119863083064</c:v>
                </c:pt>
                <c:pt idx="68">
                  <c:v>29.36266918729763</c:v>
                </c:pt>
                <c:pt idx="69">
                  <c:v>24.267582022830688</c:v>
                </c:pt>
                <c:pt idx="70">
                  <c:v>23.274224192526916</c:v>
                </c:pt>
                <c:pt idx="71">
                  <c:v>21.091422298886624</c:v>
                </c:pt>
                <c:pt idx="72">
                  <c:v>20.21908868430253</c:v>
                </c:pt>
                <c:pt idx="73">
                  <c:v>20.205716927344174</c:v>
                </c:pt>
                <c:pt idx="74">
                  <c:v>19.62882972420252</c:v>
                </c:pt>
                <c:pt idx="75">
                  <c:v>18.935361216730037</c:v>
                </c:pt>
                <c:pt idx="76">
                  <c:v>17.974165688094246</c:v>
                </c:pt>
                <c:pt idx="77">
                  <c:v>16.899602029461136</c:v>
                </c:pt>
                <c:pt idx="78">
                  <c:v>16.31281560323628</c:v>
                </c:pt>
                <c:pt idx="79">
                  <c:v>15.351246236981357</c:v>
                </c:pt>
                <c:pt idx="80">
                  <c:v>15.019262623066759</c:v>
                </c:pt>
                <c:pt idx="81">
                  <c:v>14.30713135538322</c:v>
                </c:pt>
                <c:pt idx="82">
                  <c:v>13.416766356860219</c:v>
                </c:pt>
                <c:pt idx="83">
                  <c:v>13.540713632204941</c:v>
                </c:pt>
                <c:pt idx="84">
                  <c:v>13.735312870024591</c:v>
                </c:pt>
                <c:pt idx="85">
                  <c:v>14.232101093242926</c:v>
                </c:pt>
                <c:pt idx="86">
                  <c:v>14.997022251899441</c:v>
                </c:pt>
                <c:pt idx="87">
                  <c:v>16.28892640350562</c:v>
                </c:pt>
                <c:pt idx="89">
                  <c:v>14.963568508974586</c:v>
                </c:pt>
                <c:pt idx="90">
                  <c:v>12.44321897590894</c:v>
                </c:pt>
                <c:pt idx="91">
                  <c:v>14.74698117518851</c:v>
                </c:pt>
                <c:pt idx="92">
                  <c:v>13.737176014121678</c:v>
                </c:pt>
                <c:pt idx="93">
                  <c:v>12.619502868068833</c:v>
                </c:pt>
                <c:pt idx="94">
                  <c:v>12.530504162411948</c:v>
                </c:pt>
                <c:pt idx="95">
                  <c:v>12.237159600137883</c:v>
                </c:pt>
                <c:pt idx="96">
                  <c:v>12.17042021422686</c:v>
                </c:pt>
                <c:pt idx="97">
                  <c:v>12.651951649028023</c:v>
                </c:pt>
                <c:pt idx="98">
                  <c:v>15.677798933086331</c:v>
                </c:pt>
                <c:pt idx="99">
                  <c:v>16.548140043763677</c:v>
                </c:pt>
                <c:pt idx="100">
                  <c:v>16.613331517668687</c:v>
                </c:pt>
              </c:numCache>
            </c:numRef>
          </c:val>
          <c:smooth val="0"/>
        </c:ser>
        <c:ser>
          <c:idx val="2"/>
          <c:order val="2"/>
          <c:tx>
            <c:v>rajan et zingales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'données-graph 6'!$J$8:$J$108</c:f>
              <c:numCache>
                <c:ptCount val="101"/>
                <c:pt idx="13">
                  <c:v>13.29</c:v>
                </c:pt>
                <c:pt idx="38">
                  <c:v>24.64</c:v>
                </c:pt>
                <c:pt idx="50">
                  <c:v>26.2</c:v>
                </c:pt>
                <c:pt idx="60">
                  <c:v>18.34</c:v>
                </c:pt>
                <c:pt idx="70">
                  <c:v>15.98</c:v>
                </c:pt>
                <c:pt idx="80">
                  <c:v>13.99</c:v>
                </c:pt>
                <c:pt idx="90">
                  <c:v>15.05</c:v>
                </c:pt>
              </c:numCache>
            </c:numRef>
          </c:val>
          <c:smooth val="0"/>
        </c:ser>
        <c:marker val="1"/>
        <c:axId val="21342453"/>
        <c:axId val="57864350"/>
      </c:lineChart>
      <c:dateAx>
        <c:axId val="213424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7864350"/>
        <c:crosses val="autoZero"/>
        <c:auto val="0"/>
        <c:noMultiLvlLbl val="0"/>
      </c:dateAx>
      <c:valAx>
        <c:axId val="57864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42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volume transactions rapporté au PIB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7'!$B$9:$B$46</c:f>
              <c:numCache>
                <c:ptCount val="3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</c:numCache>
            </c:numRef>
          </c:cat>
          <c:val>
            <c:numRef>
              <c:f>'données-graph 7'!$F$9:$F$46</c:f>
              <c:numCache>
                <c:ptCount val="38"/>
                <c:pt idx="0">
                  <c:v>2.0326582909762063</c:v>
                </c:pt>
                <c:pt idx="1">
                  <c:v>1.682633074657489</c:v>
                </c:pt>
                <c:pt idx="2">
                  <c:v>1.9572733733779633</c:v>
                </c:pt>
                <c:pt idx="3">
                  <c:v>1.6466222370792498</c:v>
                </c:pt>
                <c:pt idx="4">
                  <c:v>2.4416624763838914</c:v>
                </c:pt>
                <c:pt idx="5">
                  <c:v>3.7388912912861487</c:v>
                </c:pt>
                <c:pt idx="6">
                  <c:v>2.36755515620924</c:v>
                </c:pt>
                <c:pt idx="7">
                  <c:v>2.062122675545643</c:v>
                </c:pt>
                <c:pt idx="8">
                  <c:v>3.5629441660331986</c:v>
                </c:pt>
                <c:pt idx="9">
                  <c:v>3.224276111113569</c:v>
                </c:pt>
                <c:pt idx="10">
                  <c:v>1.399946890891481</c:v>
                </c:pt>
                <c:pt idx="11">
                  <c:v>1.7666927359382623</c:v>
                </c:pt>
                <c:pt idx="12">
                  <c:v>1.232363825179221</c:v>
                </c:pt>
                <c:pt idx="13">
                  <c:v>0.9034817444753189</c:v>
                </c:pt>
                <c:pt idx="14">
                  <c:v>1.8658125124851779</c:v>
                </c:pt>
                <c:pt idx="15">
                  <c:v>1.596632457336412</c:v>
                </c:pt>
                <c:pt idx="16">
                  <c:v>1.6022533245260913</c:v>
                </c:pt>
                <c:pt idx="17">
                  <c:v>1.498039057079048</c:v>
                </c:pt>
                <c:pt idx="18">
                  <c:v>1.3465724550409388</c:v>
                </c:pt>
                <c:pt idx="19">
                  <c:v>1.6706110922805901</c:v>
                </c:pt>
                <c:pt idx="20">
                  <c:v>1.6900382928316087</c:v>
                </c:pt>
                <c:pt idx="21">
                  <c:v>3.1680525464863516</c:v>
                </c:pt>
                <c:pt idx="22">
                  <c:v>7.948204247690408</c:v>
                </c:pt>
                <c:pt idx="23">
                  <c:v>10.457698946830336</c:v>
                </c:pt>
                <c:pt idx="24">
                  <c:v>7.72901289116199</c:v>
                </c:pt>
                <c:pt idx="25">
                  <c:v>11.470677048158345</c:v>
                </c:pt>
                <c:pt idx="26">
                  <c:v>10.59498074195697</c:v>
                </c:pt>
                <c:pt idx="27">
                  <c:v>9.49613446960502</c:v>
                </c:pt>
                <c:pt idx="28">
                  <c:v>9.240385019256964</c:v>
                </c:pt>
                <c:pt idx="29">
                  <c:v>13.56065002450867</c:v>
                </c:pt>
                <c:pt idx="30">
                  <c:v>14.886837813922005</c:v>
                </c:pt>
                <c:pt idx="31">
                  <c:v>13.50318998834698</c:v>
                </c:pt>
                <c:pt idx="32">
                  <c:v>18.022017818825365</c:v>
                </c:pt>
                <c:pt idx="33">
                  <c:v>29.173296167362146</c:v>
                </c:pt>
                <c:pt idx="34">
                  <c:v>39.52542659082552</c:v>
                </c:pt>
                <c:pt idx="35">
                  <c:v>53.66651907608294</c:v>
                </c:pt>
                <c:pt idx="36">
                  <c:v>82.9430446749947</c:v>
                </c:pt>
                <c:pt idx="37">
                  <c:v>83.71865819498531</c:v>
                </c:pt>
              </c:numCache>
            </c:numRef>
          </c:val>
          <c:smooth val="0"/>
        </c:ser>
        <c:ser>
          <c:idx val="1"/>
          <c:order val="1"/>
          <c:tx>
            <c:v>volume des transactions rapporté à la CB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7'!$B$9:$B$46</c:f>
              <c:numCache>
                <c:ptCount val="3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</c:numCache>
            </c:numRef>
          </c:cat>
          <c:val>
            <c:numRef>
              <c:f>'données-graph 7'!$G$9:$G$46</c:f>
              <c:numCache>
                <c:ptCount val="38"/>
                <c:pt idx="0">
                  <c:v>8.916311390174702</c:v>
                </c:pt>
                <c:pt idx="1">
                  <c:v>8.41678032654111</c:v>
                </c:pt>
                <c:pt idx="2">
                  <c:v>11.426936122147021</c:v>
                </c:pt>
                <c:pt idx="3">
                  <c:v>10.38994260110373</c:v>
                </c:pt>
                <c:pt idx="4">
                  <c:v>14.98007235374774</c:v>
                </c:pt>
                <c:pt idx="5">
                  <c:v>20.023081802826376</c:v>
                </c:pt>
                <c:pt idx="6">
                  <c:v>14.300829717591535</c:v>
                </c:pt>
                <c:pt idx="7">
                  <c:v>14.127428115387298</c:v>
                </c:pt>
                <c:pt idx="8">
                  <c:v>21.505901903761092</c:v>
                </c:pt>
                <c:pt idx="9">
                  <c:v>21.706151536096478</c:v>
                </c:pt>
                <c:pt idx="10">
                  <c:v>14.8963275705781</c:v>
                </c:pt>
                <c:pt idx="11">
                  <c:v>16.06723542932907</c:v>
                </c:pt>
                <c:pt idx="12">
                  <c:v>15.058994294583448</c:v>
                </c:pt>
                <c:pt idx="13">
                  <c:v>12.956994473816058</c:v>
                </c:pt>
                <c:pt idx="14">
                  <c:v>20.78266061741185</c:v>
                </c:pt>
                <c:pt idx="15">
                  <c:v>17.203283102444956</c:v>
                </c:pt>
                <c:pt idx="16">
                  <c:v>17.472003479179286</c:v>
                </c:pt>
                <c:pt idx="17">
                  <c:v>20.815679593960336</c:v>
                </c:pt>
                <c:pt idx="18">
                  <c:v>23.592595634884205</c:v>
                </c:pt>
                <c:pt idx="19">
                  <c:v>19.75636968995726</c:v>
                </c:pt>
                <c:pt idx="20">
                  <c:v>17.0842835159538</c:v>
                </c:pt>
                <c:pt idx="21">
                  <c:v>22.04964253348102</c:v>
                </c:pt>
                <c:pt idx="22">
                  <c:v>35.027210292967055</c:v>
                </c:pt>
                <c:pt idx="23">
                  <c:v>57.67434602478765</c:v>
                </c:pt>
                <c:pt idx="24">
                  <c:v>28.83852440565182</c:v>
                </c:pt>
                <c:pt idx="25">
                  <c:v>32.2448696458553</c:v>
                </c:pt>
                <c:pt idx="26">
                  <c:v>39.69213344375568</c:v>
                </c:pt>
                <c:pt idx="27">
                  <c:v>32.27582810072883</c:v>
                </c:pt>
                <c:pt idx="28">
                  <c:v>33.484694426957354</c:v>
                </c:pt>
                <c:pt idx="29">
                  <c:v>35.68499306341316</c:v>
                </c:pt>
                <c:pt idx="30">
                  <c:v>45.60028112411677</c:v>
                </c:pt>
                <c:pt idx="31">
                  <c:v>42.314233499195765</c:v>
                </c:pt>
                <c:pt idx="32">
                  <c:v>46.08759236378746</c:v>
                </c:pt>
                <c:pt idx="33">
                  <c:v>58.37150595430419</c:v>
                </c:pt>
                <c:pt idx="34">
                  <c:v>61.13080606276609</c:v>
                </c:pt>
                <c:pt idx="35">
                  <c:v>48.709645010046884</c:v>
                </c:pt>
                <c:pt idx="36">
                  <c:v>76.26346528228423</c:v>
                </c:pt>
                <c:pt idx="37">
                  <c:v>92.90295678544352</c:v>
                </c:pt>
              </c:numCache>
            </c:numRef>
          </c:val>
          <c:smooth val="0"/>
        </c:ser>
        <c:marker val="1"/>
        <c:axId val="51017103"/>
        <c:axId val="56500744"/>
      </c:line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00744"/>
        <c:crosses val="autoZero"/>
        <c:auto val="1"/>
        <c:lblOffset val="100"/>
        <c:noMultiLvlLbl val="0"/>
      </c:catAx>
      <c:valAx>
        <c:axId val="56500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17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Estimation du volume des transactions rapportée au PIB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'données-graph 8'!$B$5:$B$106</c:f>
              <c:numCache>
                <c:ptCount val="102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</c:numCache>
            </c:numRef>
          </c:cat>
          <c:val>
            <c:numRef>
              <c:f>'données-graph 8'!$C$5:$C$107</c:f>
              <c:numCache>
                <c:ptCount val="103"/>
                <c:pt idx="0">
                  <c:v>213.81229524010445</c:v>
                </c:pt>
                <c:pt idx="1">
                  <c:v>203.8893001815215</c:v>
                </c:pt>
                <c:pt idx="2">
                  <c:v>233.35834177064592</c:v>
                </c:pt>
                <c:pt idx="3">
                  <c:v>232.48193429603302</c:v>
                </c:pt>
                <c:pt idx="4">
                  <c:v>215.33934666422175</c:v>
                </c:pt>
                <c:pt idx="5">
                  <c:v>229.49526620395926</c:v>
                </c:pt>
                <c:pt idx="7">
                  <c:v>210.4839843169858</c:v>
                </c:pt>
                <c:pt idx="8">
                  <c:v>252.63016803402786</c:v>
                </c:pt>
                <c:pt idx="9">
                  <c:v>291.2294617247264</c:v>
                </c:pt>
                <c:pt idx="10">
                  <c:v>278.74256631223716</c:v>
                </c:pt>
                <c:pt idx="11">
                  <c:v>263.224412263411</c:v>
                </c:pt>
                <c:pt idx="12">
                  <c:v>254.2443774445081</c:v>
                </c:pt>
                <c:pt idx="13">
                  <c:v>189.59921334857762</c:v>
                </c:pt>
                <c:pt idx="14">
                  <c:v>125.73398473078826</c:v>
                </c:pt>
                <c:pt idx="16">
                  <c:v>37.83969113973996</c:v>
                </c:pt>
                <c:pt idx="17">
                  <c:v>38.54546042977106</c:v>
                </c:pt>
                <c:pt idx="18">
                  <c:v>32.19547586638907</c:v>
                </c:pt>
                <c:pt idx="19">
                  <c:v>68.0949222128905</c:v>
                </c:pt>
                <c:pt idx="20">
                  <c:v>51.18495297805643</c:v>
                </c:pt>
                <c:pt idx="21">
                  <c:v>14.844479004665631</c:v>
                </c:pt>
                <c:pt idx="22">
                  <c:v>16.044402751719826</c:v>
                </c:pt>
                <c:pt idx="23">
                  <c:v>27.291359325605896</c:v>
                </c:pt>
                <c:pt idx="24">
                  <c:v>38.008271298593876</c:v>
                </c:pt>
                <c:pt idx="26">
                  <c:v>87.04329908054778</c:v>
                </c:pt>
                <c:pt idx="27">
                  <c:v>93.58744525547445</c:v>
                </c:pt>
                <c:pt idx="28">
                  <c:v>168.59140690817185</c:v>
                </c:pt>
                <c:pt idx="29">
                  <c:v>125.31459270364819</c:v>
                </c:pt>
                <c:pt idx="31">
                  <c:v>46.14250547045952</c:v>
                </c:pt>
                <c:pt idx="32">
                  <c:v>31.617693522906794</c:v>
                </c:pt>
                <c:pt idx="33">
                  <c:v>46.57161125319693</c:v>
                </c:pt>
                <c:pt idx="34">
                  <c:v>37.705684493777326</c:v>
                </c:pt>
                <c:pt idx="35">
                  <c:v>43.04141378079257</c:v>
                </c:pt>
                <c:pt idx="36">
                  <c:v>64.71926083866383</c:v>
                </c:pt>
                <c:pt idx="69">
                  <c:v>6.921484545018392</c:v>
                </c:pt>
                <c:pt idx="70">
                  <c:v>5.032230660553088</c:v>
                </c:pt>
                <c:pt idx="71">
                  <c:v>4.8188426860841425</c:v>
                </c:pt>
                <c:pt idx="72">
                  <c:v>6.76638616320853</c:v>
                </c:pt>
                <c:pt idx="73">
                  <c:v>7.032098294832826</c:v>
                </c:pt>
                <c:pt idx="74">
                  <c:v>4.814879979642415</c:v>
                </c:pt>
                <c:pt idx="75">
                  <c:v>4.685257890419686</c:v>
                </c:pt>
                <c:pt idx="76">
                  <c:v>3.8554281261646763</c:v>
                </c:pt>
                <c:pt idx="77">
                  <c:v>3.0219060022148394</c:v>
                </c:pt>
                <c:pt idx="78">
                  <c:v>4.7123000021700205</c:v>
                </c:pt>
                <c:pt idx="79">
                  <c:v>4.67466849305257</c:v>
                </c:pt>
                <c:pt idx="80">
                  <c:v>5.24882333163849</c:v>
                </c:pt>
                <c:pt idx="81">
                  <c:v>5.801628154869933</c:v>
                </c:pt>
                <c:pt idx="82">
                  <c:v>7.475339981739708</c:v>
                </c:pt>
                <c:pt idx="83">
                  <c:v>10.110210043052836</c:v>
                </c:pt>
                <c:pt idx="84">
                  <c:v>14.493027896106772</c:v>
                </c:pt>
                <c:pt idx="85">
                  <c:v>23.345053688982226</c:v>
                </c:pt>
                <c:pt idx="86">
                  <c:v>50.90949984682765</c:v>
                </c:pt>
                <c:pt idx="87">
                  <c:v>69.23376478297891</c:v>
                </c:pt>
                <c:pt idx="88">
                  <c:v>82.18584092108264</c:v>
                </c:pt>
                <c:pt idx="89">
                  <c:v>79.39309421291576</c:v>
                </c:pt>
                <c:pt idx="90">
                  <c:v>69.27247390152894</c:v>
                </c:pt>
                <c:pt idx="91">
                  <c:v>67.91642094395903</c:v>
                </c:pt>
                <c:pt idx="92">
                  <c:v>85.20167904600822</c:v>
                </c:pt>
                <c:pt idx="93">
                  <c:v>139.98386520756262</c:v>
                </c:pt>
                <c:pt idx="94">
                  <c:v>129.9427889225221</c:v>
                </c:pt>
                <c:pt idx="95">
                  <c:v>105.40520811702747</c:v>
                </c:pt>
                <c:pt idx="96">
                  <c:v>122.15079412382404</c:v>
                </c:pt>
                <c:pt idx="97">
                  <c:v>111.88307720038665</c:v>
                </c:pt>
                <c:pt idx="98">
                  <c:v>87.34942382931916</c:v>
                </c:pt>
                <c:pt idx="99">
                  <c:v>72.17933063998215</c:v>
                </c:pt>
                <c:pt idx="100">
                  <c:v>107.75916565058677</c:v>
                </c:pt>
                <c:pt idx="101">
                  <c:v>112.05875618526488</c:v>
                </c:pt>
              </c:numCache>
            </c:numRef>
          </c:val>
          <c:smooth val="0"/>
        </c:ser>
        <c:marker val="1"/>
        <c:axId val="38744649"/>
        <c:axId val="13157522"/>
      </c:lineChart>
      <c:dateAx>
        <c:axId val="387446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3157522"/>
        <c:crosses val="autoZero"/>
        <c:auto val="0"/>
        <c:noMultiLvlLbl val="0"/>
      </c:dateAx>
      <c:valAx>
        <c:axId val="13157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4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4921259845" footer="0.492125984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e%20B-dividen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1"/>
      <sheetName val="B1-bis"/>
      <sheetName val="B2-1900-1913-B3"/>
      <sheetName val="B4-log"/>
      <sheetName val="B5-1920-38"/>
      <sheetName val="B6-Masse totale 63-99"/>
      <sheetName val="B7-Ayant versé"/>
      <sheetName val="B8-Paiement du dividende B-9"/>
      <sheetName val="B10-CN"/>
      <sheetName val="CN-par source"/>
      <sheetName val="B1 bis-div ménages"/>
      <sheetName val="B1 bis-1900-38"/>
      <sheetName val="Graph7"/>
      <sheetName val="log"/>
      <sheetName val="Graph8"/>
      <sheetName val="div"/>
      <sheetName val="% 66-99-graph"/>
      <sheetName val="Masse des dividendes 69-99"/>
      <sheetName val="Emissions"/>
    </sheetNames>
    <sheetDataSet>
      <sheetData sheetId="13">
        <row r="6">
          <cell r="B6">
            <v>1900</v>
          </cell>
          <cell r="O6">
            <v>0.5452118968817002</v>
          </cell>
        </row>
        <row r="7">
          <cell r="O7">
            <v>0.5406335582299222</v>
          </cell>
        </row>
        <row r="8">
          <cell r="O8">
            <v>0.5390371041227926</v>
          </cell>
        </row>
        <row r="9">
          <cell r="O9">
            <v>0.5397880064679408</v>
          </cell>
        </row>
        <row r="10">
          <cell r="O10">
            <v>0.54021223383044</v>
          </cell>
        </row>
        <row r="11">
          <cell r="B11">
            <v>1905</v>
          </cell>
          <cell r="O11">
            <v>0.5398800539938032</v>
          </cell>
        </row>
        <row r="12">
          <cell r="O12">
            <v>0.5393662294012193</v>
          </cell>
        </row>
        <row r="13">
          <cell r="O13">
            <v>0.5447200198663779</v>
          </cell>
        </row>
        <row r="14">
          <cell r="O14">
            <v>0.5426086954212961</v>
          </cell>
        </row>
        <row r="15">
          <cell r="O15">
            <v>0.543711202317075</v>
          </cell>
        </row>
        <row r="16">
          <cell r="B16">
            <v>1910</v>
          </cell>
          <cell r="O16">
            <v>0.5411397597582648</v>
          </cell>
        </row>
        <row r="17">
          <cell r="O17">
            <v>0.5434710969578822</v>
          </cell>
        </row>
        <row r="18">
          <cell r="O18">
            <v>0.5470216946347375</v>
          </cell>
        </row>
        <row r="19">
          <cell r="B19">
            <v>1913</v>
          </cell>
          <cell r="O19">
            <v>0.5437754595982718</v>
          </cell>
        </row>
        <row r="26">
          <cell r="B26">
            <v>1920</v>
          </cell>
          <cell r="O26">
            <v>0.597777453799113</v>
          </cell>
        </row>
        <row r="27">
          <cell r="B27">
            <v>1921</v>
          </cell>
          <cell r="O27">
            <v>0.593260374326432</v>
          </cell>
        </row>
        <row r="28">
          <cell r="B28">
            <v>1922</v>
          </cell>
          <cell r="O28">
            <v>0.5904318421783986</v>
          </cell>
        </row>
        <row r="29">
          <cell r="B29">
            <v>1923</v>
          </cell>
          <cell r="O29">
            <v>0.5744855840098871</v>
          </cell>
        </row>
        <row r="30">
          <cell r="B30">
            <v>1924</v>
          </cell>
          <cell r="O30">
            <v>0.5835044174212998</v>
          </cell>
        </row>
        <row r="31">
          <cell r="B31">
            <v>1925</v>
          </cell>
          <cell r="O31">
            <v>0.5828223723055643</v>
          </cell>
        </row>
        <row r="32">
          <cell r="B32">
            <v>1926</v>
          </cell>
          <cell r="O32">
            <v>0.5841001693416296</v>
          </cell>
        </row>
        <row r="33">
          <cell r="B33">
            <v>1927</v>
          </cell>
          <cell r="O33">
            <v>0.5682827476146391</v>
          </cell>
        </row>
        <row r="34">
          <cell r="B34">
            <v>1928</v>
          </cell>
          <cell r="O34">
            <v>0.5456748586893971</v>
          </cell>
        </row>
        <row r="35">
          <cell r="B35">
            <v>1929</v>
          </cell>
          <cell r="O35">
            <v>0.5465251764989202</v>
          </cell>
        </row>
        <row r="36">
          <cell r="B36">
            <v>1930</v>
          </cell>
          <cell r="O36">
            <v>0.5659392250534213</v>
          </cell>
        </row>
        <row r="37">
          <cell r="B37">
            <v>1931</v>
          </cell>
          <cell r="O37">
            <v>0.5921044194114538</v>
          </cell>
        </row>
        <row r="38">
          <cell r="B38">
            <v>1932</v>
          </cell>
          <cell r="O38">
            <v>0.5736171658352955</v>
          </cell>
        </row>
        <row r="39">
          <cell r="B39">
            <v>1933</v>
          </cell>
          <cell r="O39">
            <v>0.5706576923859722</v>
          </cell>
        </row>
        <row r="40">
          <cell r="B40">
            <v>1934</v>
          </cell>
          <cell r="O40">
            <v>0.5799716979634544</v>
          </cell>
        </row>
        <row r="41">
          <cell r="B41">
            <v>1935</v>
          </cell>
          <cell r="O41">
            <v>0.5722226405062842</v>
          </cell>
        </row>
        <row r="42">
          <cell r="B42">
            <v>1936</v>
          </cell>
          <cell r="O42">
            <v>0.5676750665985758</v>
          </cell>
        </row>
        <row r="43">
          <cell r="B43">
            <v>1937</v>
          </cell>
          <cell r="O43">
            <v>0.5772504512395922</v>
          </cell>
        </row>
        <row r="44">
          <cell r="B44">
            <v>1938</v>
          </cell>
          <cell r="O44">
            <v>0.5824143140239562</v>
          </cell>
        </row>
        <row r="51">
          <cell r="B51">
            <v>1945</v>
          </cell>
          <cell r="O51">
            <v>0.5450438602528476</v>
          </cell>
        </row>
        <row r="52">
          <cell r="B52">
            <v>1946</v>
          </cell>
          <cell r="O52">
            <v>0.5498271608586697</v>
          </cell>
        </row>
        <row r="53">
          <cell r="B53">
            <v>1947</v>
          </cell>
          <cell r="O53">
            <v>0.5700650246640667</v>
          </cell>
        </row>
        <row r="54">
          <cell r="B54">
            <v>1948</v>
          </cell>
          <cell r="O54">
            <v>0.5911105027029336</v>
          </cell>
        </row>
        <row r="55">
          <cell r="B55">
            <v>1949</v>
          </cell>
          <cell r="O55">
            <v>0.6210196266170979</v>
          </cell>
        </row>
        <row r="56">
          <cell r="B56">
            <v>1950</v>
          </cell>
          <cell r="O56">
            <v>0.6494373277983945</v>
          </cell>
        </row>
        <row r="57">
          <cell r="B57">
            <v>1951</v>
          </cell>
          <cell r="O57">
            <v>0.6418296225676726</v>
          </cell>
        </row>
        <row r="58">
          <cell r="B58">
            <v>1952</v>
          </cell>
          <cell r="O58">
            <v>0.6430574216390992</v>
          </cell>
        </row>
        <row r="59">
          <cell r="B59">
            <v>1953</v>
          </cell>
          <cell r="O59">
            <v>0.6359239422928645</v>
          </cell>
        </row>
        <row r="60">
          <cell r="B60">
            <v>1954</v>
          </cell>
          <cell r="O60">
            <v>0.6057244732308311</v>
          </cell>
        </row>
        <row r="61">
          <cell r="B61">
            <v>1955</v>
          </cell>
          <cell r="O61">
            <v>0.5967594642163148</v>
          </cell>
        </row>
        <row r="62">
          <cell r="B62">
            <v>1956</v>
          </cell>
          <cell r="O62">
            <v>0.5983369090740136</v>
          </cell>
        </row>
        <row r="63">
          <cell r="B63">
            <v>1957</v>
          </cell>
          <cell r="O63">
            <v>0.5866998180587965</v>
          </cell>
        </row>
        <row r="64">
          <cell r="B64">
            <v>1958</v>
          </cell>
          <cell r="O64">
            <v>0.5916958445288589</v>
          </cell>
        </row>
        <row r="65">
          <cell r="B65">
            <v>1959</v>
          </cell>
          <cell r="O65">
            <v>0.5672735925021626</v>
          </cell>
        </row>
        <row r="66">
          <cell r="B66">
            <v>1960</v>
          </cell>
          <cell r="O66">
            <v>0.5654305537682135</v>
          </cell>
        </row>
        <row r="67">
          <cell r="B67">
            <v>1961</v>
          </cell>
          <cell r="O67">
            <v>0.5569960522072952</v>
          </cell>
        </row>
        <row r="68">
          <cell r="B68">
            <v>1962</v>
          </cell>
          <cell r="O68">
            <v>0.5598092789756947</v>
          </cell>
        </row>
        <row r="69">
          <cell r="B69">
            <v>1963</v>
          </cell>
          <cell r="O69">
            <v>0.57351181416254</v>
          </cell>
        </row>
        <row r="70">
          <cell r="B70">
            <v>1964</v>
          </cell>
          <cell r="O70">
            <v>0.5826062660976823</v>
          </cell>
        </row>
        <row r="71">
          <cell r="B71">
            <v>1965</v>
          </cell>
          <cell r="O71">
            <v>0.5917671535088277</v>
          </cell>
        </row>
        <row r="72">
          <cell r="B72">
            <v>1966</v>
          </cell>
          <cell r="O72">
            <v>0.6074741458938209</v>
          </cell>
        </row>
        <row r="73">
          <cell r="B73">
            <v>1967</v>
          </cell>
          <cell r="O73">
            <v>0.6134917757573681</v>
          </cell>
        </row>
        <row r="74">
          <cell r="B74">
            <v>1968</v>
          </cell>
          <cell r="O74">
            <v>0.6114712797754349</v>
          </cell>
        </row>
        <row r="75">
          <cell r="B75">
            <v>1969</v>
          </cell>
          <cell r="O75">
            <v>0.599299368338065</v>
          </cell>
        </row>
        <row r="76">
          <cell r="B76">
            <v>1970</v>
          </cell>
          <cell r="O76">
            <v>0.6091255181009433</v>
          </cell>
        </row>
        <row r="77">
          <cell r="B77">
            <v>1971</v>
          </cell>
          <cell r="O77">
            <v>0.6198145320148388</v>
          </cell>
        </row>
        <row r="78">
          <cell r="B78">
            <v>1972</v>
          </cell>
          <cell r="O78">
            <v>0.610579309604653</v>
          </cell>
        </row>
        <row r="79">
          <cell r="B79">
            <v>1973</v>
          </cell>
          <cell r="O79">
            <v>0.6178445529089044</v>
          </cell>
        </row>
        <row r="80">
          <cell r="B80">
            <v>1974</v>
          </cell>
          <cell r="O80">
            <v>0.6505346459806861</v>
          </cell>
        </row>
        <row r="81">
          <cell r="B81">
            <v>1975</v>
          </cell>
          <cell r="O81">
            <v>0.6389781674772669</v>
          </cell>
        </row>
        <row r="82">
          <cell r="B82">
            <v>1976</v>
          </cell>
          <cell r="O82">
            <v>0.6567505698846657</v>
          </cell>
        </row>
        <row r="83">
          <cell r="B83">
            <v>1977</v>
          </cell>
          <cell r="O83">
            <v>0.6676466934588678</v>
          </cell>
        </row>
        <row r="84">
          <cell r="B84">
            <v>1978</v>
          </cell>
          <cell r="O84">
            <v>0.6469440009818004</v>
          </cell>
        </row>
        <row r="85">
          <cell r="B85">
            <v>1979</v>
          </cell>
          <cell r="O85">
            <v>0.644601713774652</v>
          </cell>
        </row>
        <row r="86">
          <cell r="B86">
            <v>1980</v>
          </cell>
          <cell r="O86">
            <v>0.6483785313833805</v>
          </cell>
        </row>
        <row r="87">
          <cell r="B87">
            <v>1981</v>
          </cell>
          <cell r="O87">
            <v>0.6704545401682821</v>
          </cell>
        </row>
        <row r="88">
          <cell r="B88">
            <v>1982</v>
          </cell>
          <cell r="O88">
            <v>0.677463653562692</v>
          </cell>
        </row>
        <row r="89">
          <cell r="B89">
            <v>1983</v>
          </cell>
          <cell r="O89">
            <v>0.6430605466531858</v>
          </cell>
        </row>
        <row r="90">
          <cell r="B90">
            <v>1984</v>
          </cell>
          <cell r="O90">
            <v>0.6324620467411275</v>
          </cell>
        </row>
        <row r="91">
          <cell r="B91">
            <v>1985</v>
          </cell>
          <cell r="O91">
            <v>0.6067233427604413</v>
          </cell>
        </row>
        <row r="92">
          <cell r="B92">
            <v>1986</v>
          </cell>
          <cell r="O92">
            <v>0.5788219705439172</v>
          </cell>
        </row>
        <row r="93">
          <cell r="B93">
            <v>1987</v>
          </cell>
          <cell r="O93">
            <v>0.5976042264764277</v>
          </cell>
        </row>
        <row r="94">
          <cell r="B94">
            <v>1988</v>
          </cell>
          <cell r="O94">
            <v>0.5749692525349857</v>
          </cell>
        </row>
        <row r="95">
          <cell r="B95">
            <v>1989</v>
          </cell>
          <cell r="O95">
            <v>0.5589930291636976</v>
          </cell>
        </row>
        <row r="96">
          <cell r="B96">
            <v>1990</v>
          </cell>
          <cell r="O96">
            <v>0.5806513235784256</v>
          </cell>
        </row>
        <row r="97">
          <cell r="B97">
            <v>1991</v>
          </cell>
          <cell r="O97">
            <v>0.5765000525532368</v>
          </cell>
        </row>
        <row r="98">
          <cell r="B98">
            <v>1992</v>
          </cell>
          <cell r="O98">
            <v>0.5819604549771822</v>
          </cell>
        </row>
        <row r="99">
          <cell r="B99">
            <v>1993</v>
          </cell>
          <cell r="O99">
            <v>0.5595543659818516</v>
          </cell>
        </row>
        <row r="100">
          <cell r="B100">
            <v>1994</v>
          </cell>
          <cell r="O100">
            <v>0.5690659214880662</v>
          </cell>
        </row>
        <row r="101">
          <cell r="B101">
            <v>1995</v>
          </cell>
          <cell r="O101">
            <v>0.5720412762719256</v>
          </cell>
        </row>
        <row r="102">
          <cell r="B102">
            <v>1996</v>
          </cell>
          <cell r="O102">
            <v>0.5584512841602253</v>
          </cell>
        </row>
        <row r="103">
          <cell r="B103">
            <v>1997</v>
          </cell>
          <cell r="O103">
            <v>0.5422377660855617</v>
          </cell>
        </row>
        <row r="104">
          <cell r="B104">
            <v>1998</v>
          </cell>
          <cell r="O104">
            <v>0.5275107116162793</v>
          </cell>
        </row>
        <row r="105">
          <cell r="B105">
            <v>1999</v>
          </cell>
          <cell r="O105">
            <v>0.4942582675820042</v>
          </cell>
        </row>
        <row r="106">
          <cell r="B106">
            <v>2000</v>
          </cell>
        </row>
        <row r="107">
          <cell r="B107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67"/>
  <sheetViews>
    <sheetView workbookViewId="0" topLeftCell="A1">
      <selection activeCell="G12" sqref="G12"/>
    </sheetView>
  </sheetViews>
  <sheetFormatPr defaultColWidth="11.421875" defaultRowHeight="12.75"/>
  <cols>
    <col min="3" max="3" width="15.8515625" style="0" customWidth="1"/>
    <col min="4" max="4" width="13.00390625" style="0" customWidth="1"/>
    <col min="5" max="5" width="13.140625" style="0" customWidth="1"/>
    <col min="6" max="6" width="18.140625" style="0" customWidth="1"/>
  </cols>
  <sheetData>
    <row r="3" ht="15.75">
      <c r="B3" s="1" t="s">
        <v>0</v>
      </c>
    </row>
    <row r="5" spans="2:6" ht="12.75">
      <c r="B5" s="2"/>
      <c r="C5" s="3" t="s">
        <v>1</v>
      </c>
      <c r="D5" s="2" t="s">
        <v>2</v>
      </c>
      <c r="E5" s="2" t="s">
        <v>3</v>
      </c>
      <c r="F5" s="4" t="s">
        <v>4</v>
      </c>
    </row>
    <row r="6" spans="2:6" ht="12.75">
      <c r="B6" s="5">
        <v>1913</v>
      </c>
      <c r="C6" s="6">
        <v>0.78</v>
      </c>
      <c r="D6" s="5">
        <v>0.39</v>
      </c>
      <c r="E6" s="5">
        <v>1.09</v>
      </c>
      <c r="F6" s="7">
        <v>0.44</v>
      </c>
    </row>
    <row r="7" spans="2:6" ht="12.75">
      <c r="B7" s="5">
        <v>1929</v>
      </c>
      <c r="C7" s="6"/>
      <c r="D7" s="5">
        <v>0.75</v>
      </c>
      <c r="E7" s="5">
        <v>1.03</v>
      </c>
      <c r="F7" s="7">
        <v>0.35</v>
      </c>
    </row>
    <row r="8" spans="2:6" ht="12.75">
      <c r="B8" s="5">
        <v>1938</v>
      </c>
      <c r="C8" s="6">
        <v>0.19</v>
      </c>
      <c r="D8" s="5">
        <v>0.56</v>
      </c>
      <c r="E8" s="5">
        <v>1.92</v>
      </c>
      <c r="F8" s="7">
        <v>0.18</v>
      </c>
    </row>
    <row r="9" spans="2:6" ht="12.75">
      <c r="B9" s="5">
        <v>1950</v>
      </c>
      <c r="C9" s="6">
        <v>0.08</v>
      </c>
      <c r="D9" s="5">
        <v>0.33</v>
      </c>
      <c r="E9" s="5">
        <v>0.86</v>
      </c>
      <c r="F9" s="7">
        <v>0.15</v>
      </c>
    </row>
    <row r="10" spans="2:6" ht="12.75">
      <c r="B10" s="5">
        <v>1960</v>
      </c>
      <c r="C10" s="6">
        <v>0.28</v>
      </c>
      <c r="D10" s="5">
        <v>0.61</v>
      </c>
      <c r="E10" s="5">
        <v>1.15</v>
      </c>
      <c r="F10" s="7">
        <v>0.35</v>
      </c>
    </row>
    <row r="11" spans="2:6" ht="12.75">
      <c r="B11" s="5">
        <v>1970</v>
      </c>
      <c r="C11" s="6">
        <v>0.16</v>
      </c>
      <c r="D11" s="5">
        <v>0.66</v>
      </c>
      <c r="E11" s="5">
        <v>1.99</v>
      </c>
      <c r="F11" s="7">
        <v>0.16</v>
      </c>
    </row>
    <row r="12" spans="2:6" ht="12.75">
      <c r="B12" s="5">
        <v>1980</v>
      </c>
      <c r="C12" s="6">
        <v>0.09</v>
      </c>
      <c r="D12" s="5">
        <v>0.46</v>
      </c>
      <c r="E12" s="5">
        <v>0.38</v>
      </c>
      <c r="F12" s="7">
        <v>0.09</v>
      </c>
    </row>
    <row r="13" spans="2:6" ht="12.75">
      <c r="B13" s="5">
        <v>1990</v>
      </c>
      <c r="C13" s="6">
        <v>0.24</v>
      </c>
      <c r="D13" s="5">
        <v>0.54</v>
      </c>
      <c r="E13" s="5">
        <v>0.81</v>
      </c>
      <c r="F13" s="7">
        <v>0.2</v>
      </c>
    </row>
    <row r="14" spans="2:6" ht="12.75">
      <c r="B14" s="8">
        <v>1999</v>
      </c>
      <c r="C14" s="9">
        <v>1.17</v>
      </c>
      <c r="D14" s="8">
        <v>1.52</v>
      </c>
      <c r="E14" s="8">
        <v>2.25</v>
      </c>
      <c r="F14" s="10">
        <v>0.67</v>
      </c>
    </row>
    <row r="16" ht="12.75">
      <c r="B16" s="11" t="s">
        <v>5</v>
      </c>
    </row>
    <row r="17" ht="12.75">
      <c r="B17" s="12" t="s">
        <v>6</v>
      </c>
    </row>
    <row r="18" ht="12.75">
      <c r="B18" s="12" t="s">
        <v>7</v>
      </c>
    </row>
    <row r="19" ht="12.75">
      <c r="B19" s="12" t="s">
        <v>8</v>
      </c>
    </row>
    <row r="20" ht="12.75">
      <c r="B20" s="12" t="s">
        <v>9</v>
      </c>
    </row>
    <row r="21" ht="12.75">
      <c r="B21" s="12" t="s">
        <v>10</v>
      </c>
    </row>
    <row r="22" ht="12.75">
      <c r="B22" s="12" t="s">
        <v>11</v>
      </c>
    </row>
    <row r="23" ht="12.75">
      <c r="B23" s="13"/>
    </row>
    <row r="24" ht="12.75">
      <c r="B24" s="13"/>
    </row>
    <row r="26" ht="15.75">
      <c r="B26" s="1" t="s">
        <v>12</v>
      </c>
    </row>
    <row r="28" spans="2:5" ht="12.75">
      <c r="B28" s="14"/>
      <c r="C28" s="15" t="s">
        <v>13</v>
      </c>
      <c r="D28" s="15" t="s">
        <v>14</v>
      </c>
      <c r="E28" s="15" t="s">
        <v>15</v>
      </c>
    </row>
    <row r="29" spans="2:5" ht="12.75">
      <c r="B29" s="16"/>
      <c r="C29" s="10" t="s">
        <v>16</v>
      </c>
      <c r="D29" s="10" t="s">
        <v>17</v>
      </c>
      <c r="E29" s="10" t="s">
        <v>18</v>
      </c>
    </row>
    <row r="30" spans="2:5" ht="12.75">
      <c r="B30" s="17">
        <v>1802</v>
      </c>
      <c r="C30" s="18">
        <v>37.4625</v>
      </c>
      <c r="D30" s="19">
        <v>6892</v>
      </c>
      <c r="E30" s="20">
        <f aca="true" t="shared" si="0" ref="E30:E48">C30/D30*100</f>
        <v>0.5435650029019152</v>
      </c>
    </row>
    <row r="31" spans="2:5" ht="12.75">
      <c r="B31" s="17">
        <v>1805</v>
      </c>
      <c r="C31" s="18">
        <v>61.7562</v>
      </c>
      <c r="D31" s="19">
        <v>7207</v>
      </c>
      <c r="E31" s="20">
        <f t="shared" si="0"/>
        <v>0.856891910642431</v>
      </c>
    </row>
    <row r="32" spans="2:5" ht="12.75">
      <c r="B32" s="17">
        <v>1810</v>
      </c>
      <c r="C32" s="18">
        <v>67.15215</v>
      </c>
      <c r="D32" s="19">
        <v>7764</v>
      </c>
      <c r="E32" s="20">
        <f t="shared" si="0"/>
        <v>0.8649169242658424</v>
      </c>
    </row>
    <row r="33" spans="2:5" ht="12.75">
      <c r="B33" s="17">
        <v>1815</v>
      </c>
      <c r="C33" s="18">
        <v>90.3078</v>
      </c>
      <c r="D33" s="19">
        <v>8364</v>
      </c>
      <c r="E33" s="20">
        <f t="shared" si="0"/>
        <v>1.0797202295552368</v>
      </c>
    </row>
    <row r="34" spans="2:5" ht="12.75">
      <c r="B34" s="17">
        <v>1820</v>
      </c>
      <c r="C34" s="18">
        <v>169.46</v>
      </c>
      <c r="D34" s="21">
        <v>9011</v>
      </c>
      <c r="E34" s="20">
        <f t="shared" si="0"/>
        <v>1.8805903895239153</v>
      </c>
    </row>
    <row r="35" spans="2:5" ht="12.75">
      <c r="B35" s="17">
        <v>1825</v>
      </c>
      <c r="C35" s="18">
        <v>314.2519</v>
      </c>
      <c r="D35" s="21">
        <v>8938</v>
      </c>
      <c r="E35" s="20">
        <f t="shared" si="0"/>
        <v>3.515908480644439</v>
      </c>
    </row>
    <row r="36" spans="2:5" ht="12.75">
      <c r="B36" s="17">
        <v>1830</v>
      </c>
      <c r="C36" s="18">
        <v>270.6945</v>
      </c>
      <c r="D36" s="21">
        <v>9201</v>
      </c>
      <c r="E36" s="20">
        <f t="shared" si="0"/>
        <v>2.9420117378545814</v>
      </c>
    </row>
    <row r="37" spans="2:5" ht="12.75">
      <c r="B37" s="17">
        <v>1835</v>
      </c>
      <c r="C37" s="18">
        <v>321.9547</v>
      </c>
      <c r="D37" s="21">
        <v>10293</v>
      </c>
      <c r="E37" s="20">
        <f t="shared" si="0"/>
        <v>3.1278995433789953</v>
      </c>
    </row>
    <row r="38" spans="2:5" ht="12.75">
      <c r="B38" s="17">
        <v>1840</v>
      </c>
      <c r="C38" s="18">
        <v>638.787025</v>
      </c>
      <c r="D38" s="21">
        <v>11677</v>
      </c>
      <c r="E38" s="20">
        <f t="shared" si="0"/>
        <v>5.470472081870343</v>
      </c>
    </row>
    <row r="39" spans="2:5" ht="12.75">
      <c r="B39" s="17">
        <v>1845</v>
      </c>
      <c r="C39" s="18">
        <v>1483.921625</v>
      </c>
      <c r="D39" s="21">
        <v>12479</v>
      </c>
      <c r="E39" s="20">
        <f t="shared" si="0"/>
        <v>11.891350468787563</v>
      </c>
    </row>
    <row r="40" spans="2:7" ht="12.75">
      <c r="B40" s="17">
        <v>1850</v>
      </c>
      <c r="C40" s="18">
        <v>956.056408</v>
      </c>
      <c r="D40" s="21">
        <v>11936</v>
      </c>
      <c r="E40" s="20">
        <f t="shared" si="0"/>
        <v>8.009855965147453</v>
      </c>
      <c r="F40" s="22"/>
      <c r="G40" s="22"/>
    </row>
    <row r="41" spans="2:7" ht="12.75">
      <c r="B41" s="17">
        <v>1855</v>
      </c>
      <c r="C41" s="18">
        <v>3234.090975</v>
      </c>
      <c r="D41" s="21">
        <v>17593</v>
      </c>
      <c r="E41" s="20">
        <f t="shared" si="0"/>
        <v>18.382828255556188</v>
      </c>
      <c r="F41" s="22"/>
      <c r="G41" s="22"/>
    </row>
    <row r="42" spans="2:7" ht="12.75">
      <c r="B42" s="17">
        <v>1860</v>
      </c>
      <c r="C42" s="18">
        <v>3553.325384</v>
      </c>
      <c r="D42" s="21">
        <v>17562</v>
      </c>
      <c r="E42" s="20">
        <f t="shared" si="0"/>
        <v>20.233033731921193</v>
      </c>
      <c r="G42" s="22"/>
    </row>
    <row r="43" spans="2:5" ht="12.75">
      <c r="B43" s="17">
        <v>1865</v>
      </c>
      <c r="C43" s="18">
        <v>4535.284504</v>
      </c>
      <c r="D43" s="21">
        <v>19316</v>
      </c>
      <c r="E43" s="20">
        <f t="shared" si="0"/>
        <v>23.47941863739905</v>
      </c>
    </row>
    <row r="44" spans="2:5" ht="12.75">
      <c r="B44" s="17">
        <v>1870</v>
      </c>
      <c r="C44" s="18">
        <v>5028.43405</v>
      </c>
      <c r="D44" s="21">
        <v>19312</v>
      </c>
      <c r="E44" s="20">
        <f t="shared" si="0"/>
        <v>26.037873084092787</v>
      </c>
    </row>
    <row r="45" spans="2:5" ht="12.75">
      <c r="B45" s="17">
        <v>1880</v>
      </c>
      <c r="C45" s="18">
        <v>10135.137623</v>
      </c>
      <c r="D45" s="21">
        <v>21140</v>
      </c>
      <c r="E45" s="20">
        <f t="shared" si="0"/>
        <v>47.94294050614948</v>
      </c>
    </row>
    <row r="46" spans="2:5" ht="12.75">
      <c r="B46" s="17">
        <v>1890</v>
      </c>
      <c r="C46" s="18">
        <v>10793.936845</v>
      </c>
      <c r="D46" s="21">
        <v>22145</v>
      </c>
      <c r="E46" s="20">
        <f t="shared" si="0"/>
        <v>48.74209458116957</v>
      </c>
    </row>
    <row r="47" spans="2:5" ht="12.75">
      <c r="B47" s="17">
        <v>1900</v>
      </c>
      <c r="C47" s="18">
        <v>12257.817107</v>
      </c>
      <c r="D47" s="21">
        <v>26130</v>
      </c>
      <c r="E47" s="20">
        <f t="shared" si="0"/>
        <v>46.91089593187907</v>
      </c>
    </row>
    <row r="48" spans="2:5" ht="12.75">
      <c r="B48" s="23">
        <v>1910</v>
      </c>
      <c r="C48" s="24">
        <v>15886.49281</v>
      </c>
      <c r="D48" s="25">
        <v>32458</v>
      </c>
      <c r="E48" s="26">
        <f t="shared" si="0"/>
        <v>48.94476803869616</v>
      </c>
    </row>
    <row r="50" ht="12.75">
      <c r="B50" s="11" t="s">
        <v>19</v>
      </c>
    </row>
    <row r="51" ht="12.75">
      <c r="B51" s="11" t="s">
        <v>20</v>
      </c>
    </row>
    <row r="52" ht="12.75">
      <c r="B52" s="12" t="s">
        <v>21</v>
      </c>
    </row>
    <row r="53" ht="12.75">
      <c r="B53" s="12" t="s">
        <v>22</v>
      </c>
    </row>
    <row r="54" ht="12.75">
      <c r="B54" s="12" t="s">
        <v>23</v>
      </c>
    </row>
    <row r="55" ht="12.75">
      <c r="B55" s="12" t="s">
        <v>24</v>
      </c>
    </row>
    <row r="56" ht="12.75">
      <c r="B56" s="12" t="s">
        <v>25</v>
      </c>
    </row>
    <row r="57" ht="12.75">
      <c r="B57" s="12" t="s">
        <v>26</v>
      </c>
    </row>
    <row r="58" ht="12.75">
      <c r="B58" s="12" t="s">
        <v>27</v>
      </c>
    </row>
    <row r="59" ht="12.75">
      <c r="B59" s="12" t="s">
        <v>28</v>
      </c>
    </row>
    <row r="60" ht="12.75">
      <c r="B60" s="12" t="s">
        <v>29</v>
      </c>
    </row>
    <row r="61" ht="12.75">
      <c r="B61" s="12" t="s">
        <v>30</v>
      </c>
    </row>
    <row r="62" ht="12.75">
      <c r="B62" s="12" t="s">
        <v>31</v>
      </c>
    </row>
    <row r="63" ht="12.75">
      <c r="B63" s="12" t="s">
        <v>32</v>
      </c>
    </row>
    <row r="64" ht="12.75">
      <c r="B64" s="12" t="s">
        <v>33</v>
      </c>
    </row>
    <row r="65" ht="12.75">
      <c r="B65" s="12" t="s">
        <v>34</v>
      </c>
    </row>
    <row r="66" ht="12.75">
      <c r="B66" s="12" t="s">
        <v>35</v>
      </c>
    </row>
    <row r="67" ht="12.75">
      <c r="B67" s="12" t="s">
        <v>36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74"/>
  <sheetViews>
    <sheetView workbookViewId="0" topLeftCell="A348">
      <selection activeCell="C354" sqref="C354"/>
    </sheetView>
  </sheetViews>
  <sheetFormatPr defaultColWidth="11.421875" defaultRowHeight="12.75"/>
  <sheetData>
    <row r="1" spans="1:2" ht="12.75">
      <c r="A1" t="s">
        <v>156</v>
      </c>
      <c r="B1" t="s">
        <v>157</v>
      </c>
    </row>
    <row r="2" spans="1:2" ht="12.75">
      <c r="A2" s="152">
        <v>26237</v>
      </c>
      <c r="B2">
        <v>10</v>
      </c>
    </row>
    <row r="3" spans="1:2" ht="12.75">
      <c r="A3" s="152">
        <v>26267</v>
      </c>
      <c r="B3">
        <v>10.6</v>
      </c>
    </row>
    <row r="4" spans="1:2" ht="12.75">
      <c r="A4" s="152">
        <v>26298</v>
      </c>
      <c r="B4">
        <v>10.8</v>
      </c>
    </row>
    <row r="5" spans="1:2" ht="12.75">
      <c r="A5" s="152">
        <v>26329</v>
      </c>
      <c r="B5">
        <v>11.4</v>
      </c>
    </row>
    <row r="6" spans="1:2" ht="12.75">
      <c r="A6" s="152">
        <v>26358</v>
      </c>
      <c r="B6">
        <v>11.6</v>
      </c>
    </row>
    <row r="7" spans="1:2" ht="12.75">
      <c r="A7" s="152">
        <v>26389</v>
      </c>
      <c r="B7">
        <v>13.2</v>
      </c>
    </row>
    <row r="8" spans="1:2" ht="12.75">
      <c r="A8" s="152">
        <v>26419</v>
      </c>
      <c r="B8">
        <v>13.1</v>
      </c>
    </row>
    <row r="9" spans="1:2" ht="12.75">
      <c r="A9" s="152">
        <v>26450</v>
      </c>
      <c r="B9">
        <v>13.6</v>
      </c>
    </row>
    <row r="10" spans="1:2" ht="12.75">
      <c r="A10" s="152">
        <v>26480</v>
      </c>
      <c r="B10">
        <v>13.6</v>
      </c>
    </row>
    <row r="11" spans="1:2" ht="12.75">
      <c r="A11" s="152">
        <v>26511</v>
      </c>
      <c r="B11">
        <v>14.5</v>
      </c>
    </row>
    <row r="12" spans="1:2" ht="12.75">
      <c r="A12" s="152">
        <v>26542</v>
      </c>
      <c r="B12">
        <v>15.3</v>
      </c>
    </row>
    <row r="13" spans="1:2" ht="12.75">
      <c r="A13" s="152">
        <v>26572</v>
      </c>
      <c r="B13">
        <v>15.2</v>
      </c>
    </row>
    <row r="14" spans="1:2" ht="12.75">
      <c r="A14" s="152">
        <v>26603</v>
      </c>
      <c r="B14">
        <v>14.8</v>
      </c>
    </row>
    <row r="15" spans="1:2" ht="12.75">
      <c r="A15" s="152">
        <v>26633</v>
      </c>
      <c r="B15">
        <v>13.5</v>
      </c>
    </row>
    <row r="16" spans="1:2" ht="12.75">
      <c r="A16" s="152">
        <v>26664</v>
      </c>
      <c r="B16">
        <v>13.3</v>
      </c>
    </row>
    <row r="17" spans="1:2" ht="12.75">
      <c r="A17" s="152">
        <v>26695</v>
      </c>
      <c r="B17">
        <v>14.6</v>
      </c>
    </row>
    <row r="18" spans="1:2" ht="12.75">
      <c r="A18" s="152">
        <v>26723</v>
      </c>
      <c r="B18">
        <v>14.7</v>
      </c>
    </row>
    <row r="19" spans="1:2" ht="12.75">
      <c r="A19" s="152">
        <v>26754</v>
      </c>
      <c r="B19">
        <v>15.6</v>
      </c>
    </row>
    <row r="20" spans="1:2" ht="12.75">
      <c r="A20" s="152">
        <v>26784</v>
      </c>
      <c r="B20">
        <v>16.7</v>
      </c>
    </row>
    <row r="21" spans="1:2" ht="12.75">
      <c r="A21" s="152">
        <v>26815</v>
      </c>
      <c r="B21">
        <v>16.5</v>
      </c>
    </row>
    <row r="22" spans="1:2" ht="12.75">
      <c r="A22" s="152">
        <v>26845</v>
      </c>
      <c r="B22">
        <v>16.1</v>
      </c>
    </row>
    <row r="23" spans="1:2" ht="12.75">
      <c r="A23" s="152">
        <v>26876</v>
      </c>
      <c r="B23">
        <v>14.8</v>
      </c>
    </row>
    <row r="24" spans="1:2" ht="12.75">
      <c r="A24" s="152">
        <v>26907</v>
      </c>
      <c r="B24">
        <v>14.4</v>
      </c>
    </row>
    <row r="25" spans="1:2" ht="12.75">
      <c r="A25" s="152">
        <v>26937</v>
      </c>
      <c r="B25">
        <v>14.7</v>
      </c>
    </row>
    <row r="26" spans="1:2" ht="12.75">
      <c r="A26" s="152">
        <v>26968</v>
      </c>
      <c r="B26">
        <v>15</v>
      </c>
    </row>
    <row r="27" spans="1:2" ht="12.75">
      <c r="A27" s="152">
        <v>26998</v>
      </c>
      <c r="B27">
        <v>12.9</v>
      </c>
    </row>
    <row r="28" spans="1:2" ht="12.75">
      <c r="A28" s="152">
        <v>27029</v>
      </c>
      <c r="B28">
        <v>12.7</v>
      </c>
    </row>
    <row r="29" spans="1:2" ht="12.75">
      <c r="A29" s="152">
        <v>27060</v>
      </c>
      <c r="B29">
        <v>12.9</v>
      </c>
    </row>
    <row r="30" spans="1:2" ht="12.75">
      <c r="A30" s="152">
        <v>27088</v>
      </c>
      <c r="B30">
        <v>12.6</v>
      </c>
    </row>
    <row r="31" spans="1:2" ht="12.75">
      <c r="A31" s="152">
        <v>27119</v>
      </c>
      <c r="B31">
        <v>11.4</v>
      </c>
    </row>
    <row r="32" spans="1:2" ht="12.75">
      <c r="A32" s="152">
        <v>27149</v>
      </c>
      <c r="B32">
        <v>10.3</v>
      </c>
    </row>
    <row r="33" spans="1:2" ht="12.75">
      <c r="A33" s="152">
        <v>27180</v>
      </c>
      <c r="B33">
        <v>9.7</v>
      </c>
    </row>
    <row r="34" spans="1:2" ht="12.75">
      <c r="A34" s="152">
        <v>27210</v>
      </c>
      <c r="B34">
        <v>8.5</v>
      </c>
    </row>
    <row r="35" spans="1:2" ht="12.75">
      <c r="A35" s="152">
        <v>27241</v>
      </c>
      <c r="B35">
        <v>7.7</v>
      </c>
    </row>
    <row r="36" spans="1:2" ht="12.75">
      <c r="A36" s="152">
        <v>27272</v>
      </c>
      <c r="B36">
        <v>6.9</v>
      </c>
    </row>
    <row r="37" spans="1:2" ht="12.75">
      <c r="A37" s="152">
        <v>27302</v>
      </c>
      <c r="B37">
        <v>5.7</v>
      </c>
    </row>
    <row r="38" spans="1:2" ht="12.75">
      <c r="A38" s="152">
        <v>27333</v>
      </c>
      <c r="B38">
        <v>6.1</v>
      </c>
    </row>
    <row r="39" spans="1:2" ht="12.75">
      <c r="A39" s="152">
        <v>27363</v>
      </c>
      <c r="B39">
        <v>5.6</v>
      </c>
    </row>
    <row r="40" spans="1:2" ht="12.75">
      <c r="A40" s="152">
        <v>27394</v>
      </c>
      <c r="B40">
        <v>5.9</v>
      </c>
    </row>
    <row r="41" spans="1:2" ht="12.75">
      <c r="A41" s="152">
        <v>27425</v>
      </c>
      <c r="B41">
        <v>7.2</v>
      </c>
    </row>
    <row r="42" spans="1:2" ht="12.75">
      <c r="A42" s="152">
        <v>27453</v>
      </c>
      <c r="B42">
        <v>7.1</v>
      </c>
    </row>
    <row r="43" spans="1:2" ht="12.75">
      <c r="A43" s="152">
        <v>27484</v>
      </c>
      <c r="B43">
        <v>5.8</v>
      </c>
    </row>
    <row r="44" spans="1:2" ht="12.75">
      <c r="A44" s="152">
        <v>27514</v>
      </c>
      <c r="B44">
        <v>8.4</v>
      </c>
    </row>
    <row r="45" spans="1:2" ht="12.75">
      <c r="A45" s="152">
        <v>27545</v>
      </c>
      <c r="B45">
        <v>8.3</v>
      </c>
    </row>
    <row r="46" spans="1:2" ht="12.75">
      <c r="A46" s="152">
        <v>27575</v>
      </c>
      <c r="B46">
        <v>7</v>
      </c>
    </row>
    <row r="47" spans="1:2" ht="12.75">
      <c r="A47" s="152">
        <v>27606</v>
      </c>
      <c r="B47">
        <v>7.7</v>
      </c>
    </row>
    <row r="48" spans="1:2" ht="12.75">
      <c r="A48" s="152">
        <v>27637</v>
      </c>
      <c r="B48">
        <v>7.7</v>
      </c>
    </row>
    <row r="49" spans="1:2" ht="12.75">
      <c r="A49" s="152">
        <v>27667</v>
      </c>
      <c r="B49">
        <v>7.3</v>
      </c>
    </row>
    <row r="50" spans="1:2" ht="12.75">
      <c r="A50" s="152">
        <v>27698</v>
      </c>
      <c r="B50">
        <v>9.3</v>
      </c>
    </row>
    <row r="51" spans="1:2" ht="12.75">
      <c r="A51" s="152">
        <v>27728</v>
      </c>
      <c r="B51">
        <v>12.7</v>
      </c>
    </row>
    <row r="52" spans="1:2" ht="12.75">
      <c r="A52" s="152">
        <v>27759</v>
      </c>
      <c r="B52">
        <v>12.5</v>
      </c>
    </row>
    <row r="53" spans="1:2" ht="12.75">
      <c r="A53" s="152">
        <v>27790</v>
      </c>
      <c r="B53">
        <v>16.4</v>
      </c>
    </row>
    <row r="54" spans="1:2" ht="12.75">
      <c r="A54" s="152">
        <v>27819</v>
      </c>
      <c r="B54">
        <v>21.1</v>
      </c>
    </row>
    <row r="55" spans="1:2" ht="12.75">
      <c r="A55" s="152">
        <v>27850</v>
      </c>
      <c r="B55">
        <v>17.3</v>
      </c>
    </row>
    <row r="56" spans="1:2" ht="12.75">
      <c r="A56" s="152">
        <v>27880</v>
      </c>
      <c r="B56">
        <v>23.9</v>
      </c>
    </row>
    <row r="57" spans="1:2" ht="12.75">
      <c r="A57" s="152">
        <v>27911</v>
      </c>
      <c r="B57">
        <v>28.3</v>
      </c>
    </row>
    <row r="58" spans="1:2" ht="12.75">
      <c r="A58" s="152">
        <v>27941</v>
      </c>
      <c r="B58">
        <v>31.9</v>
      </c>
    </row>
    <row r="59" spans="1:2" ht="12.75">
      <c r="A59" s="152">
        <v>27972</v>
      </c>
      <c r="B59">
        <v>21.6</v>
      </c>
    </row>
    <row r="60" spans="1:2" ht="12.75">
      <c r="A60" s="152">
        <v>28002</v>
      </c>
      <c r="B60">
        <v>20.9</v>
      </c>
    </row>
    <row r="61" spans="1:2" ht="12.75">
      <c r="A61" s="152">
        <v>28033</v>
      </c>
      <c r="B61">
        <v>19.6</v>
      </c>
    </row>
    <row r="62" spans="1:2" ht="12.75">
      <c r="A62" s="152">
        <v>28064</v>
      </c>
      <c r="B62">
        <v>16.5</v>
      </c>
    </row>
    <row r="63" spans="1:2" ht="12.75">
      <c r="A63" s="152">
        <v>28094</v>
      </c>
      <c r="B63">
        <v>15.9</v>
      </c>
    </row>
    <row r="64" spans="1:2" ht="12.75">
      <c r="A64" s="152">
        <v>28125</v>
      </c>
      <c r="B64">
        <v>17.8</v>
      </c>
    </row>
    <row r="65" spans="1:2" ht="12.75">
      <c r="A65" s="152">
        <v>28156</v>
      </c>
      <c r="B65">
        <v>17.3</v>
      </c>
    </row>
    <row r="66" spans="1:2" ht="12.75">
      <c r="A66" s="152">
        <v>28184</v>
      </c>
      <c r="B66">
        <v>16.1</v>
      </c>
    </row>
    <row r="67" spans="1:2" ht="12.75">
      <c r="A67" s="152">
        <v>28215</v>
      </c>
      <c r="B67">
        <v>13.6</v>
      </c>
    </row>
    <row r="68" spans="1:2" ht="12.75">
      <c r="A68" s="152">
        <v>28245</v>
      </c>
      <c r="B68">
        <v>11.6</v>
      </c>
    </row>
    <row r="69" spans="1:2" ht="12.75">
      <c r="A69" s="152">
        <v>28276</v>
      </c>
      <c r="B69">
        <v>8.8</v>
      </c>
    </row>
    <row r="70" spans="1:2" ht="12.75">
      <c r="A70" s="152">
        <v>28306</v>
      </c>
      <c r="B70">
        <v>12.1</v>
      </c>
    </row>
    <row r="71" spans="1:2" ht="12.75">
      <c r="A71" s="152">
        <v>28337</v>
      </c>
      <c r="B71">
        <v>10.9</v>
      </c>
    </row>
    <row r="72" spans="1:2" ht="12.75">
      <c r="A72" s="152">
        <v>28368</v>
      </c>
      <c r="B72">
        <v>11.8</v>
      </c>
    </row>
    <row r="73" spans="1:2" ht="12.75">
      <c r="A73" s="152">
        <v>28398</v>
      </c>
      <c r="B73">
        <v>12.3</v>
      </c>
    </row>
    <row r="74" spans="1:2" ht="12.75">
      <c r="A74" s="152">
        <v>28429</v>
      </c>
      <c r="B74">
        <v>12.5</v>
      </c>
    </row>
    <row r="75" spans="1:2" ht="12.75">
      <c r="A75" s="152">
        <v>28459</v>
      </c>
      <c r="B75">
        <v>11.4</v>
      </c>
    </row>
    <row r="76" spans="1:2" ht="12.75">
      <c r="A76" s="152">
        <v>28490</v>
      </c>
      <c r="B76">
        <v>10.4</v>
      </c>
    </row>
    <row r="77" spans="1:2" ht="12.75">
      <c r="A77" s="152">
        <v>28521</v>
      </c>
      <c r="B77">
        <v>9.7</v>
      </c>
    </row>
    <row r="78" spans="1:2" ht="12.75">
      <c r="A78" s="152">
        <v>28549</v>
      </c>
      <c r="B78">
        <v>9.9</v>
      </c>
    </row>
    <row r="79" spans="1:2" ht="12.75">
      <c r="A79" s="152">
        <v>28580</v>
      </c>
      <c r="B79">
        <v>12.2</v>
      </c>
    </row>
    <row r="80" spans="1:2" ht="12.75">
      <c r="A80" s="152">
        <v>28610</v>
      </c>
      <c r="B80">
        <v>12.3</v>
      </c>
    </row>
    <row r="81" spans="1:2" ht="12.75">
      <c r="A81" s="152">
        <v>28641</v>
      </c>
      <c r="B81">
        <v>12.7</v>
      </c>
    </row>
    <row r="82" spans="1:2" ht="12.75">
      <c r="A82" s="152">
        <v>28671</v>
      </c>
      <c r="B82">
        <v>13.4</v>
      </c>
    </row>
    <row r="83" spans="1:2" ht="12.75">
      <c r="A83" s="152">
        <v>28702</v>
      </c>
      <c r="B83">
        <v>15.2</v>
      </c>
    </row>
    <row r="84" spans="1:2" ht="12.75">
      <c r="A84" s="152">
        <v>28733</v>
      </c>
      <c r="B84">
        <v>14.8</v>
      </c>
    </row>
    <row r="85" spans="1:2" ht="12.75">
      <c r="A85" s="152">
        <v>28763</v>
      </c>
      <c r="B85">
        <v>17.3</v>
      </c>
    </row>
    <row r="86" spans="1:2" ht="12.75">
      <c r="A86" s="152">
        <v>28794</v>
      </c>
      <c r="B86">
        <v>15</v>
      </c>
    </row>
    <row r="87" spans="1:2" ht="12.75">
      <c r="A87" s="152">
        <v>28824</v>
      </c>
      <c r="B87">
        <v>15.5</v>
      </c>
    </row>
    <row r="88" spans="1:2" ht="12.75">
      <c r="A88" s="152">
        <v>28855</v>
      </c>
      <c r="B88">
        <v>15.8</v>
      </c>
    </row>
    <row r="89" spans="1:2" ht="12.75">
      <c r="A89" s="152">
        <v>28886</v>
      </c>
      <c r="B89">
        <v>15.7</v>
      </c>
    </row>
    <row r="90" spans="1:2" ht="12.75">
      <c r="A90" s="152">
        <v>28914</v>
      </c>
      <c r="B90">
        <v>14.8</v>
      </c>
    </row>
    <row r="91" spans="1:2" ht="12.75">
      <c r="A91" s="152">
        <v>28945</v>
      </c>
      <c r="B91">
        <v>15.6</v>
      </c>
    </row>
    <row r="92" spans="1:2" ht="12.75">
      <c r="A92" s="152">
        <v>28975</v>
      </c>
      <c r="B92">
        <v>14.4</v>
      </c>
    </row>
    <row r="93" spans="1:2" ht="12.75">
      <c r="A93" s="152">
        <v>29006</v>
      </c>
      <c r="B93">
        <v>13.5</v>
      </c>
    </row>
    <row r="94" spans="1:2" ht="12.75">
      <c r="A94" s="152">
        <v>29036</v>
      </c>
      <c r="B94">
        <v>15.2</v>
      </c>
    </row>
    <row r="95" spans="1:2" ht="12.75">
      <c r="A95" s="152">
        <v>29067</v>
      </c>
      <c r="B95">
        <v>13</v>
      </c>
    </row>
    <row r="96" spans="1:2" ht="12.75">
      <c r="A96" s="152">
        <v>29098</v>
      </c>
      <c r="B96">
        <v>14</v>
      </c>
    </row>
    <row r="97" spans="1:2" ht="12.75">
      <c r="A97" s="152">
        <v>29128</v>
      </c>
      <c r="B97">
        <v>15.2</v>
      </c>
    </row>
    <row r="98" spans="1:2" ht="12.75">
      <c r="A98" s="152">
        <v>29159</v>
      </c>
      <c r="B98">
        <v>13.1</v>
      </c>
    </row>
    <row r="99" spans="1:2" ht="12.75">
      <c r="A99" s="152">
        <v>29189</v>
      </c>
      <c r="B99">
        <v>13.2</v>
      </c>
    </row>
    <row r="100" spans="1:2" ht="12.75">
      <c r="A100" s="152">
        <v>29220</v>
      </c>
      <c r="B100">
        <v>11.2</v>
      </c>
    </row>
    <row r="101" spans="1:2" ht="12.75">
      <c r="A101" s="152">
        <v>29251</v>
      </c>
      <c r="B101">
        <v>12</v>
      </c>
    </row>
    <row r="102" spans="1:2" ht="12.75">
      <c r="A102" s="152">
        <v>29280</v>
      </c>
      <c r="B102">
        <v>11.4</v>
      </c>
    </row>
    <row r="103" spans="1:2" ht="12.75">
      <c r="A103" s="152">
        <v>29311</v>
      </c>
      <c r="B103">
        <v>9.9</v>
      </c>
    </row>
    <row r="104" spans="1:2" ht="12.75">
      <c r="A104" s="152">
        <v>29341</v>
      </c>
      <c r="B104">
        <v>9.3</v>
      </c>
    </row>
    <row r="105" spans="1:2" ht="12.75">
      <c r="A105" s="152">
        <v>29372</v>
      </c>
      <c r="B105">
        <v>6.1</v>
      </c>
    </row>
    <row r="106" spans="1:2" ht="12.75">
      <c r="A106" s="152">
        <v>29402</v>
      </c>
      <c r="B106">
        <v>6.1</v>
      </c>
    </row>
    <row r="107" spans="1:2" ht="12.75">
      <c r="A107" s="152">
        <v>29433</v>
      </c>
      <c r="B107">
        <v>5.8</v>
      </c>
    </row>
    <row r="108" spans="1:2" ht="12.75">
      <c r="A108" s="152">
        <v>29464</v>
      </c>
      <c r="B108">
        <v>5.9</v>
      </c>
    </row>
    <row r="109" spans="1:2" ht="12.75">
      <c r="A109" s="152">
        <v>29494</v>
      </c>
      <c r="B109">
        <v>6.2</v>
      </c>
    </row>
    <row r="110" spans="1:2" ht="12.75">
      <c r="A110" s="152">
        <v>29525</v>
      </c>
      <c r="B110">
        <v>6.1</v>
      </c>
    </row>
    <row r="111" spans="1:2" ht="12.75">
      <c r="A111" s="152">
        <v>29555</v>
      </c>
      <c r="B111">
        <v>5.6</v>
      </c>
    </row>
    <row r="112" spans="1:2" ht="12.75">
      <c r="A112" s="152">
        <v>29586</v>
      </c>
      <c r="B112">
        <v>5.2</v>
      </c>
    </row>
    <row r="113" spans="1:2" ht="12.75">
      <c r="A113" s="152">
        <v>29617</v>
      </c>
      <c r="B113">
        <v>4.8</v>
      </c>
    </row>
    <row r="114" spans="1:2" ht="12.75">
      <c r="A114" s="152">
        <v>29645</v>
      </c>
      <c r="B114">
        <v>6.6</v>
      </c>
    </row>
    <row r="115" spans="1:2" ht="12.75">
      <c r="A115" s="152">
        <v>29676</v>
      </c>
      <c r="B115">
        <v>5.2</v>
      </c>
    </row>
    <row r="116" spans="1:2" ht="12.75">
      <c r="A116" s="152">
        <v>29706</v>
      </c>
      <c r="B116">
        <v>5.5</v>
      </c>
    </row>
    <row r="117" spans="1:2" ht="12.75">
      <c r="A117" s="152">
        <v>29737</v>
      </c>
      <c r="B117">
        <v>4.2</v>
      </c>
    </row>
    <row r="118" spans="1:2" ht="12.75">
      <c r="A118" s="152">
        <v>29767</v>
      </c>
      <c r="B118">
        <v>4.4</v>
      </c>
    </row>
    <row r="119" spans="1:2" ht="12.75">
      <c r="A119" s="152">
        <v>29798</v>
      </c>
      <c r="B119">
        <v>6.6</v>
      </c>
    </row>
    <row r="120" spans="1:2" ht="12.75">
      <c r="A120" s="152">
        <v>29829</v>
      </c>
      <c r="B120">
        <v>5.8</v>
      </c>
    </row>
    <row r="121" spans="1:2" ht="12.75">
      <c r="A121" s="152">
        <v>29859</v>
      </c>
      <c r="B121">
        <v>5.6</v>
      </c>
    </row>
    <row r="122" spans="1:2" ht="12.75">
      <c r="A122" s="152">
        <v>29890</v>
      </c>
      <c r="B122">
        <v>9.1</v>
      </c>
    </row>
    <row r="123" spans="1:2" ht="12.75">
      <c r="A123" s="152">
        <v>29920</v>
      </c>
      <c r="B123">
        <v>6</v>
      </c>
    </row>
    <row r="124" spans="1:2" ht="12.75">
      <c r="A124" s="152">
        <v>29951</v>
      </c>
      <c r="B124">
        <v>7.5</v>
      </c>
    </row>
    <row r="125" spans="1:2" ht="12.75">
      <c r="A125" s="152">
        <v>29982</v>
      </c>
      <c r="B125">
        <v>8.8</v>
      </c>
    </row>
    <row r="126" spans="1:2" ht="12.75">
      <c r="A126" s="152">
        <v>30010</v>
      </c>
      <c r="B126">
        <v>8.7</v>
      </c>
    </row>
    <row r="127" spans="1:2" ht="12.75">
      <c r="A127" s="152">
        <v>30041</v>
      </c>
      <c r="B127">
        <v>11.2</v>
      </c>
    </row>
    <row r="128" spans="1:2" ht="12.75">
      <c r="A128" s="152">
        <v>30071</v>
      </c>
      <c r="B128">
        <v>12.1</v>
      </c>
    </row>
    <row r="129" spans="1:2" ht="12.75">
      <c r="A129" s="152">
        <v>30102</v>
      </c>
      <c r="B129">
        <v>11.3</v>
      </c>
    </row>
    <row r="130" spans="1:2" ht="12.75">
      <c r="A130" s="152">
        <v>30132</v>
      </c>
      <c r="B130">
        <v>11.4</v>
      </c>
    </row>
    <row r="131" spans="1:2" ht="12.75">
      <c r="A131" s="152">
        <v>30163</v>
      </c>
      <c r="B131">
        <v>9.1</v>
      </c>
    </row>
    <row r="132" spans="1:2" ht="12.75">
      <c r="A132" s="152">
        <v>30194</v>
      </c>
      <c r="B132">
        <v>9.8</v>
      </c>
    </row>
    <row r="133" spans="1:2" ht="12.75">
      <c r="A133" s="152">
        <v>30224</v>
      </c>
      <c r="B133">
        <v>9.5</v>
      </c>
    </row>
    <row r="134" spans="1:2" ht="12.75">
      <c r="A134" s="152">
        <v>30255</v>
      </c>
      <c r="B134">
        <v>10.7</v>
      </c>
    </row>
    <row r="135" spans="1:2" ht="12.75">
      <c r="A135" s="152">
        <v>30285</v>
      </c>
      <c r="B135">
        <v>13.3</v>
      </c>
    </row>
    <row r="136" spans="1:2" ht="12.75">
      <c r="A136" s="152">
        <v>30316</v>
      </c>
      <c r="B136">
        <v>13.2</v>
      </c>
    </row>
    <row r="137" spans="1:2" ht="12.75">
      <c r="A137" s="152">
        <v>30347</v>
      </c>
      <c r="B137">
        <v>16.9</v>
      </c>
    </row>
    <row r="138" ht="12.75">
      <c r="A138" s="152"/>
    </row>
    <row r="139" ht="12.75">
      <c r="A139" s="152"/>
    </row>
    <row r="140" ht="12.75">
      <c r="A140" s="152"/>
    </row>
    <row r="141" ht="12.75">
      <c r="A141" s="152"/>
    </row>
    <row r="142" ht="12.75">
      <c r="A142" s="152"/>
    </row>
    <row r="143" ht="12.75">
      <c r="A143" s="152"/>
    </row>
    <row r="144" ht="12.75">
      <c r="A144" s="152"/>
    </row>
    <row r="145" ht="12.75">
      <c r="A145" s="152"/>
    </row>
    <row r="146" ht="12.75">
      <c r="A146" s="152"/>
    </row>
    <row r="147" ht="12.75">
      <c r="A147" s="152"/>
    </row>
    <row r="148" ht="12.75">
      <c r="A148" s="152"/>
    </row>
    <row r="149" ht="12.75">
      <c r="A149" s="152"/>
    </row>
    <row r="150" ht="12.75">
      <c r="A150" s="152"/>
    </row>
    <row r="151" ht="12.75">
      <c r="A151" s="152"/>
    </row>
    <row r="152" ht="12.75">
      <c r="A152" s="152"/>
    </row>
    <row r="153" spans="1:2" ht="12.75">
      <c r="A153" s="152">
        <v>30833</v>
      </c>
      <c r="B153">
        <v>24.9</v>
      </c>
    </row>
    <row r="154" spans="1:2" ht="12.75">
      <c r="A154" s="152">
        <v>30863</v>
      </c>
      <c r="B154">
        <v>25.2</v>
      </c>
    </row>
    <row r="155" spans="1:2" ht="12.75">
      <c r="A155" s="152">
        <v>30894</v>
      </c>
      <c r="B155">
        <v>20.9</v>
      </c>
    </row>
    <row r="156" spans="1:2" ht="12.75">
      <c r="A156" s="152">
        <v>30925</v>
      </c>
      <c r="B156">
        <v>23</v>
      </c>
    </row>
    <row r="157" spans="1:2" ht="12.75">
      <c r="A157" s="152">
        <v>30955</v>
      </c>
      <c r="B157">
        <v>18</v>
      </c>
    </row>
    <row r="158" spans="1:2" ht="12.75">
      <c r="A158" s="152">
        <v>30986</v>
      </c>
      <c r="B158">
        <v>18</v>
      </c>
    </row>
    <row r="159" spans="1:2" ht="12.75">
      <c r="A159" s="152">
        <v>31016</v>
      </c>
      <c r="B159">
        <v>15.8</v>
      </c>
    </row>
    <row r="160" spans="1:2" ht="12.75">
      <c r="A160" s="152">
        <v>31047</v>
      </c>
      <c r="B160">
        <v>15.3</v>
      </c>
    </row>
    <row r="161" spans="1:2" ht="12.75">
      <c r="A161" s="152">
        <v>31078</v>
      </c>
      <c r="B161">
        <v>14.9</v>
      </c>
    </row>
    <row r="162" spans="1:2" ht="12.75">
      <c r="A162" s="152">
        <v>31106</v>
      </c>
      <c r="B162">
        <v>14.9</v>
      </c>
    </row>
    <row r="163" spans="1:2" ht="12.75">
      <c r="A163" s="152">
        <v>31137</v>
      </c>
      <c r="B163">
        <v>16</v>
      </c>
    </row>
    <row r="164" spans="1:2" ht="12.75">
      <c r="A164" s="152">
        <v>31167</v>
      </c>
      <c r="B164">
        <v>14.8</v>
      </c>
    </row>
    <row r="165" spans="1:2" ht="12.75">
      <c r="A165" s="152">
        <v>31198</v>
      </c>
      <c r="B165">
        <v>15.5</v>
      </c>
    </row>
    <row r="166" spans="1:2" ht="12.75">
      <c r="A166" s="152">
        <v>31228</v>
      </c>
      <c r="B166">
        <v>13.4</v>
      </c>
    </row>
    <row r="167" spans="1:2" ht="12.75">
      <c r="A167" s="152">
        <v>31259</v>
      </c>
      <c r="B167">
        <v>12.6</v>
      </c>
    </row>
    <row r="168" spans="1:2" ht="12.75">
      <c r="A168" s="152">
        <v>31290</v>
      </c>
      <c r="B168">
        <v>11.7</v>
      </c>
    </row>
    <row r="169" spans="1:2" ht="12.75">
      <c r="A169" s="152">
        <v>31320</v>
      </c>
      <c r="B169">
        <v>11.9</v>
      </c>
    </row>
    <row r="170" spans="1:2" ht="12.75">
      <c r="A170" s="152">
        <v>31351</v>
      </c>
      <c r="B170">
        <v>12.4</v>
      </c>
    </row>
    <row r="171" spans="1:2" ht="12.75">
      <c r="A171" s="152">
        <v>31381</v>
      </c>
      <c r="B171">
        <v>14.1</v>
      </c>
    </row>
    <row r="172" spans="1:2" ht="12.75">
      <c r="A172" s="152">
        <v>31412</v>
      </c>
      <c r="B172">
        <v>15.3</v>
      </c>
    </row>
    <row r="173" spans="1:2" ht="12.75">
      <c r="A173" s="152">
        <v>31443</v>
      </c>
      <c r="B173">
        <v>15.8</v>
      </c>
    </row>
    <row r="174" spans="1:2" ht="12.75">
      <c r="A174" s="152">
        <v>31471</v>
      </c>
      <c r="B174">
        <v>17.4</v>
      </c>
    </row>
    <row r="175" spans="1:2" ht="12.75">
      <c r="A175" s="152">
        <v>31502</v>
      </c>
      <c r="B175">
        <v>19.7</v>
      </c>
    </row>
    <row r="176" spans="1:2" ht="12.75">
      <c r="A176" s="152">
        <v>31532</v>
      </c>
      <c r="B176">
        <v>20.4</v>
      </c>
    </row>
    <row r="177" spans="1:2" ht="12.75">
      <c r="A177" s="152">
        <v>31563</v>
      </c>
      <c r="B177">
        <v>18.9</v>
      </c>
    </row>
    <row r="178" spans="1:2" ht="12.75">
      <c r="A178" s="152">
        <v>31593</v>
      </c>
      <c r="B178">
        <v>18</v>
      </c>
    </row>
    <row r="179" spans="1:2" ht="12.75">
      <c r="A179" s="152">
        <v>31624</v>
      </c>
      <c r="B179">
        <v>17.8</v>
      </c>
    </row>
    <row r="180" spans="1:2" ht="12.75">
      <c r="A180" s="152">
        <v>31655</v>
      </c>
      <c r="B180">
        <v>19.3</v>
      </c>
    </row>
    <row r="181" spans="1:2" ht="12.75">
      <c r="A181" s="152">
        <v>31685</v>
      </c>
      <c r="B181">
        <v>17.3</v>
      </c>
    </row>
    <row r="182" spans="1:2" ht="12.75">
      <c r="A182" s="152">
        <v>31716</v>
      </c>
      <c r="B182">
        <v>17.6</v>
      </c>
    </row>
    <row r="183" spans="1:2" ht="12.75">
      <c r="A183" s="152">
        <v>31746</v>
      </c>
      <c r="B183">
        <v>19.2</v>
      </c>
    </row>
    <row r="184" spans="1:2" ht="12.75">
      <c r="A184" s="152">
        <v>31777</v>
      </c>
      <c r="B184">
        <v>19</v>
      </c>
    </row>
    <row r="185" spans="1:2" ht="12.75">
      <c r="A185" s="152">
        <v>31808</v>
      </c>
      <c r="B185">
        <v>19.2</v>
      </c>
    </row>
    <row r="186" spans="1:2" ht="12.75">
      <c r="A186" s="152">
        <v>31836</v>
      </c>
      <c r="B186">
        <v>19.4</v>
      </c>
    </row>
    <row r="187" spans="1:2" ht="12.75">
      <c r="A187" s="152">
        <v>31867</v>
      </c>
      <c r="B187">
        <v>20.1</v>
      </c>
    </row>
    <row r="188" spans="1:2" ht="12.75">
      <c r="A188" s="152">
        <v>31897</v>
      </c>
      <c r="B188">
        <v>21.1</v>
      </c>
    </row>
    <row r="189" spans="1:2" ht="12.75">
      <c r="A189" s="152">
        <v>31928</v>
      </c>
      <c r="B189">
        <v>18</v>
      </c>
    </row>
    <row r="190" spans="1:2" ht="12.75">
      <c r="A190" s="152">
        <v>31958</v>
      </c>
      <c r="B190">
        <v>16.3</v>
      </c>
    </row>
    <row r="191" spans="1:2" ht="12.75">
      <c r="A191" s="152">
        <v>31989</v>
      </c>
      <c r="B191">
        <v>16.1</v>
      </c>
    </row>
    <row r="192" spans="1:2" ht="12.75">
      <c r="A192" s="152">
        <v>32020</v>
      </c>
      <c r="B192">
        <v>16.7</v>
      </c>
    </row>
    <row r="193" spans="1:2" ht="12.75">
      <c r="A193" s="152">
        <v>32050</v>
      </c>
      <c r="B193">
        <v>16.1</v>
      </c>
    </row>
    <row r="194" spans="1:2" ht="12.75">
      <c r="A194" s="152">
        <v>32081</v>
      </c>
      <c r="B194">
        <v>12.1</v>
      </c>
    </row>
    <row r="195" spans="1:2" ht="12.75">
      <c r="A195" s="152">
        <v>32111</v>
      </c>
      <c r="B195">
        <v>10.4</v>
      </c>
    </row>
    <row r="196" spans="1:2" ht="12.75">
      <c r="A196" s="152">
        <v>32142</v>
      </c>
      <c r="B196">
        <v>10</v>
      </c>
    </row>
    <row r="197" spans="1:2" ht="12.75">
      <c r="A197" s="152">
        <v>32173</v>
      </c>
      <c r="B197">
        <v>8.8</v>
      </c>
    </row>
    <row r="198" spans="1:2" ht="12.75">
      <c r="A198" s="152">
        <v>32202</v>
      </c>
      <c r="B198">
        <v>10.6</v>
      </c>
    </row>
    <row r="199" spans="1:2" ht="12.75">
      <c r="A199" s="152">
        <v>32233</v>
      </c>
      <c r="B199">
        <v>9.8</v>
      </c>
    </row>
    <row r="200" spans="1:2" ht="12.75">
      <c r="A200" s="152">
        <v>32263</v>
      </c>
      <c r="B200">
        <v>9.6</v>
      </c>
    </row>
    <row r="201" spans="1:2" ht="12.75">
      <c r="A201" s="152">
        <v>32294</v>
      </c>
      <c r="B201">
        <v>10.3</v>
      </c>
    </row>
    <row r="202" spans="1:2" ht="12.75">
      <c r="A202" s="152">
        <v>32324</v>
      </c>
      <c r="B202">
        <v>10.9</v>
      </c>
    </row>
    <row r="203" spans="1:2" ht="12.75">
      <c r="A203" s="152">
        <v>32355</v>
      </c>
      <c r="B203">
        <v>11</v>
      </c>
    </row>
    <row r="204" spans="1:2" ht="12.75">
      <c r="A204" s="152">
        <v>32386</v>
      </c>
      <c r="B204">
        <v>10.8</v>
      </c>
    </row>
    <row r="205" spans="1:2" ht="12.75">
      <c r="A205" s="152">
        <v>32416</v>
      </c>
      <c r="B205">
        <v>11.4</v>
      </c>
    </row>
    <row r="206" spans="1:2" ht="12.75">
      <c r="A206" s="152">
        <v>32447</v>
      </c>
      <c r="B206">
        <v>11.7</v>
      </c>
    </row>
    <row r="207" spans="1:2" ht="12.75">
      <c r="A207" s="152">
        <v>32477</v>
      </c>
      <c r="B207">
        <v>11.8</v>
      </c>
    </row>
    <row r="208" spans="1:2" ht="12.75">
      <c r="A208" s="152">
        <v>32508</v>
      </c>
      <c r="B208">
        <v>12.6</v>
      </c>
    </row>
    <row r="209" spans="1:2" ht="12.75">
      <c r="A209" s="152">
        <v>32539</v>
      </c>
      <c r="B209">
        <v>13.2</v>
      </c>
    </row>
    <row r="210" spans="1:2" ht="12.75">
      <c r="A210" s="152">
        <v>32567</v>
      </c>
      <c r="B210">
        <v>12.5</v>
      </c>
    </row>
    <row r="211" spans="1:2" ht="12.75">
      <c r="A211" s="152">
        <v>32598</v>
      </c>
      <c r="B211">
        <v>12.1</v>
      </c>
    </row>
    <row r="212" spans="1:2" ht="12.75">
      <c r="A212" s="152">
        <v>32628</v>
      </c>
      <c r="B212">
        <v>12</v>
      </c>
    </row>
    <row r="213" spans="1:2" ht="12.75">
      <c r="A213" s="152">
        <v>32659</v>
      </c>
      <c r="B213">
        <v>12.1</v>
      </c>
    </row>
    <row r="214" spans="1:2" ht="12.75">
      <c r="A214" s="152">
        <v>32689</v>
      </c>
      <c r="B214">
        <v>11.8</v>
      </c>
    </row>
    <row r="215" spans="1:2" ht="12.75">
      <c r="A215" s="152">
        <v>32720</v>
      </c>
      <c r="B215">
        <v>12.5</v>
      </c>
    </row>
    <row r="216" spans="1:2" ht="12.75">
      <c r="A216" s="152">
        <v>32751</v>
      </c>
      <c r="B216">
        <v>13.3</v>
      </c>
    </row>
    <row r="217" spans="1:2" ht="12.75">
      <c r="A217" s="152">
        <v>32781</v>
      </c>
      <c r="B217">
        <v>12.9</v>
      </c>
    </row>
    <row r="218" spans="1:2" ht="12.75">
      <c r="A218" s="152">
        <v>32812</v>
      </c>
      <c r="B218">
        <v>11.4</v>
      </c>
    </row>
    <row r="219" spans="1:2" ht="12.75">
      <c r="A219" s="152">
        <v>32842</v>
      </c>
      <c r="B219">
        <v>11.8</v>
      </c>
    </row>
    <row r="220" spans="1:2" ht="12.75">
      <c r="A220" s="152">
        <v>32873</v>
      </c>
      <c r="B220">
        <v>12.5</v>
      </c>
    </row>
    <row r="221" spans="1:2" ht="12.75">
      <c r="A221" s="152">
        <v>32904</v>
      </c>
      <c r="B221">
        <v>11.7</v>
      </c>
    </row>
    <row r="222" spans="1:2" ht="12.75">
      <c r="A222" s="152">
        <v>32932</v>
      </c>
      <c r="B222">
        <v>11.5</v>
      </c>
    </row>
    <row r="223" spans="1:2" ht="12.75">
      <c r="A223" s="152">
        <v>32963</v>
      </c>
      <c r="B223">
        <v>12.4</v>
      </c>
    </row>
    <row r="224" spans="1:2" ht="12.75">
      <c r="A224" s="152">
        <v>32993</v>
      </c>
      <c r="B224">
        <v>13.4</v>
      </c>
    </row>
    <row r="225" spans="1:2" ht="12.75">
      <c r="A225" s="152">
        <v>33024</v>
      </c>
      <c r="B225">
        <v>13</v>
      </c>
    </row>
    <row r="226" spans="1:2" ht="12.75">
      <c r="A226" s="152">
        <v>33054</v>
      </c>
      <c r="B226">
        <v>12.7</v>
      </c>
    </row>
    <row r="227" spans="1:2" ht="12.75">
      <c r="A227" s="152">
        <v>33085</v>
      </c>
      <c r="B227">
        <v>12.1</v>
      </c>
    </row>
    <row r="228" spans="1:2" ht="12.75">
      <c r="A228" s="152">
        <v>33116</v>
      </c>
      <c r="B228">
        <v>10.6</v>
      </c>
    </row>
    <row r="229" spans="1:2" ht="12.75">
      <c r="A229" s="152">
        <v>33146</v>
      </c>
      <c r="B229">
        <v>9.6</v>
      </c>
    </row>
    <row r="230" spans="1:2" ht="12.75">
      <c r="A230" s="152">
        <v>33177</v>
      </c>
      <c r="B230">
        <v>10.1</v>
      </c>
    </row>
    <row r="231" spans="1:2" ht="12.75">
      <c r="A231" s="152">
        <v>33207</v>
      </c>
      <c r="B231">
        <v>9.8</v>
      </c>
    </row>
    <row r="232" spans="1:2" ht="12.75">
      <c r="A232" s="152">
        <v>33238</v>
      </c>
      <c r="B232">
        <v>9.3</v>
      </c>
    </row>
    <row r="233" spans="1:2" ht="12.75">
      <c r="A233" s="152">
        <v>33269</v>
      </c>
      <c r="B233">
        <v>9.5</v>
      </c>
    </row>
    <row r="234" spans="1:2" ht="12.75">
      <c r="A234" s="152">
        <v>33297</v>
      </c>
      <c r="B234">
        <v>10.4</v>
      </c>
    </row>
    <row r="235" spans="1:2" ht="12.75">
      <c r="A235" s="152">
        <v>33328</v>
      </c>
      <c r="B235">
        <v>10.9</v>
      </c>
    </row>
    <row r="236" spans="1:2" ht="12.75">
      <c r="A236" s="152">
        <v>33358</v>
      </c>
      <c r="B236">
        <v>11.9</v>
      </c>
    </row>
    <row r="237" spans="1:2" ht="12.75">
      <c r="A237" s="152">
        <v>33389</v>
      </c>
      <c r="B237">
        <v>12.4</v>
      </c>
    </row>
    <row r="238" spans="1:2" ht="12.75">
      <c r="A238" s="152">
        <v>33419</v>
      </c>
      <c r="B238">
        <v>11.7</v>
      </c>
    </row>
    <row r="239" spans="1:2" ht="12.75">
      <c r="A239" s="152">
        <v>33450</v>
      </c>
      <c r="B239">
        <v>11.8</v>
      </c>
    </row>
    <row r="240" spans="1:2" ht="12.75">
      <c r="A240" s="152">
        <v>33481</v>
      </c>
      <c r="B240">
        <v>12.5</v>
      </c>
    </row>
    <row r="241" spans="1:2" ht="12.75">
      <c r="A241" s="152">
        <v>33511</v>
      </c>
      <c r="B241">
        <v>12.8</v>
      </c>
    </row>
    <row r="242" spans="1:2" ht="12.75">
      <c r="A242" s="152">
        <v>33542</v>
      </c>
      <c r="B242">
        <v>13.3</v>
      </c>
    </row>
    <row r="243" spans="1:2" ht="12.75">
      <c r="A243" s="152">
        <v>33572</v>
      </c>
      <c r="B243">
        <v>12.6</v>
      </c>
    </row>
    <row r="244" spans="1:2" ht="12.75">
      <c r="A244" s="152">
        <v>33603</v>
      </c>
      <c r="B244">
        <v>12.7</v>
      </c>
    </row>
    <row r="245" spans="1:2" ht="12.75">
      <c r="A245" s="152">
        <v>33634</v>
      </c>
      <c r="B245">
        <v>13.9</v>
      </c>
    </row>
    <row r="246" spans="1:2" ht="12.75">
      <c r="A246" s="152">
        <v>33662</v>
      </c>
      <c r="B246">
        <v>15</v>
      </c>
    </row>
    <row r="247" spans="1:2" ht="12.75">
      <c r="A247" s="152">
        <v>33694</v>
      </c>
      <c r="B247">
        <v>14.9</v>
      </c>
    </row>
    <row r="248" spans="1:2" ht="12.75">
      <c r="A248" s="152">
        <v>33724</v>
      </c>
      <c r="B248">
        <v>15.6</v>
      </c>
    </row>
    <row r="249" spans="1:2" ht="12.75">
      <c r="A249" s="152">
        <v>33755</v>
      </c>
      <c r="B249">
        <v>16</v>
      </c>
    </row>
    <row r="250" spans="1:2" ht="12.75">
      <c r="A250" s="152">
        <v>33785</v>
      </c>
      <c r="B250">
        <v>14.9</v>
      </c>
    </row>
    <row r="251" spans="1:2" ht="12.75">
      <c r="A251" s="152">
        <v>33816</v>
      </c>
      <c r="B251">
        <v>13.8</v>
      </c>
    </row>
    <row r="252" spans="1:2" ht="12.75">
      <c r="A252" s="152">
        <v>33847</v>
      </c>
      <c r="B252">
        <v>13.7</v>
      </c>
    </row>
    <row r="253" spans="1:2" ht="12.75">
      <c r="A253" s="152">
        <v>33877</v>
      </c>
      <c r="B253">
        <v>14</v>
      </c>
    </row>
    <row r="254" spans="1:2" ht="12.75">
      <c r="A254" s="152">
        <v>33908</v>
      </c>
      <c r="B254">
        <v>14.7</v>
      </c>
    </row>
    <row r="255" spans="1:2" ht="12.75">
      <c r="A255" s="152">
        <v>33938</v>
      </c>
      <c r="B255">
        <v>14.9</v>
      </c>
    </row>
    <row r="256" spans="1:2" ht="12.75">
      <c r="A256" s="152">
        <v>33969</v>
      </c>
      <c r="B256">
        <v>15.8</v>
      </c>
    </row>
    <row r="257" spans="1:2" ht="12.75">
      <c r="A257" s="152">
        <v>34000</v>
      </c>
      <c r="B257">
        <v>15.4</v>
      </c>
    </row>
    <row r="258" spans="1:2" ht="12.75">
      <c r="A258" s="152">
        <v>34028</v>
      </c>
      <c r="B258">
        <v>17.4</v>
      </c>
    </row>
    <row r="259" spans="1:2" ht="12.75">
      <c r="A259" s="152">
        <v>34059</v>
      </c>
      <c r="B259">
        <v>17.7</v>
      </c>
    </row>
    <row r="260" spans="1:2" ht="12.75">
      <c r="A260" s="152">
        <v>34089</v>
      </c>
      <c r="B260">
        <v>18.9</v>
      </c>
    </row>
    <row r="261" spans="1:2" ht="12.75">
      <c r="A261" s="152">
        <v>34120</v>
      </c>
      <c r="B261">
        <v>18.6</v>
      </c>
    </row>
    <row r="262" spans="1:2" ht="12.75">
      <c r="A262" s="152">
        <v>34150</v>
      </c>
      <c r="B262">
        <v>19.5</v>
      </c>
    </row>
    <row r="263" spans="1:2" ht="12.75">
      <c r="A263" s="152">
        <v>34181</v>
      </c>
      <c r="B263">
        <v>20.8</v>
      </c>
    </row>
    <row r="264" spans="1:2" ht="12.75">
      <c r="A264" s="152">
        <v>34212</v>
      </c>
      <c r="B264">
        <v>22.8</v>
      </c>
    </row>
    <row r="265" spans="1:2" ht="12.75">
      <c r="A265" s="152">
        <v>34242</v>
      </c>
      <c r="B265">
        <v>24.2</v>
      </c>
    </row>
    <row r="266" spans="1:2" ht="12.75">
      <c r="A266" s="152">
        <v>34273</v>
      </c>
      <c r="B266">
        <v>25.6</v>
      </c>
    </row>
    <row r="267" spans="1:2" ht="12.75">
      <c r="A267" s="152">
        <v>34303</v>
      </c>
      <c r="B267">
        <v>25.2</v>
      </c>
    </row>
    <row r="268" spans="1:2" ht="12.75">
      <c r="A268" s="152">
        <v>34334</v>
      </c>
      <c r="B268">
        <v>27.5</v>
      </c>
    </row>
    <row r="269" spans="1:2" ht="12.75">
      <c r="A269" s="152">
        <v>34365</v>
      </c>
      <c r="B269">
        <v>30.9</v>
      </c>
    </row>
    <row r="270" spans="1:2" ht="12.75">
      <c r="A270" s="152">
        <v>34393</v>
      </c>
      <c r="B270">
        <v>29.5</v>
      </c>
    </row>
    <row r="271" spans="1:2" ht="12.75">
      <c r="A271" s="152">
        <v>34424</v>
      </c>
      <c r="B271">
        <v>26.8</v>
      </c>
    </row>
    <row r="272" spans="1:2" ht="12.75">
      <c r="A272" s="152">
        <v>34454</v>
      </c>
      <c r="B272">
        <v>28.3</v>
      </c>
    </row>
    <row r="273" spans="1:2" ht="12.75">
      <c r="A273" s="152">
        <v>34485</v>
      </c>
      <c r="B273">
        <v>27.2</v>
      </c>
    </row>
    <row r="274" spans="1:2" ht="12.75">
      <c r="A274" s="152">
        <v>34515</v>
      </c>
      <c r="B274">
        <v>25.6</v>
      </c>
    </row>
    <row r="275" spans="1:2" ht="12.75">
      <c r="A275" s="152">
        <v>34546</v>
      </c>
      <c r="B275">
        <v>30.2</v>
      </c>
    </row>
    <row r="276" spans="1:2" ht="12.75">
      <c r="A276" s="152">
        <v>34577</v>
      </c>
      <c r="B276">
        <v>30.2</v>
      </c>
    </row>
    <row r="277" spans="1:2" ht="12.75">
      <c r="A277" s="152">
        <v>34607</v>
      </c>
      <c r="B277">
        <v>24.8</v>
      </c>
    </row>
    <row r="278" spans="1:2" ht="12.75">
      <c r="A278" s="152">
        <v>34638</v>
      </c>
      <c r="B278">
        <v>25.4</v>
      </c>
    </row>
    <row r="279" spans="1:2" ht="12.75">
      <c r="A279" s="152">
        <v>34668</v>
      </c>
      <c r="B279">
        <v>25.9</v>
      </c>
    </row>
    <row r="280" spans="1:2" ht="12.75">
      <c r="A280" s="152">
        <v>34699</v>
      </c>
      <c r="B280">
        <v>24.5</v>
      </c>
    </row>
    <row r="281" spans="1:2" ht="12.75">
      <c r="A281" s="152">
        <v>34730</v>
      </c>
      <c r="B281">
        <v>23</v>
      </c>
    </row>
    <row r="282" spans="1:2" ht="12.75">
      <c r="A282" s="152">
        <v>34758</v>
      </c>
      <c r="B282">
        <v>22.3</v>
      </c>
    </row>
    <row r="283" spans="1:2" ht="12.75">
      <c r="A283" s="152">
        <v>34789</v>
      </c>
      <c r="B283">
        <v>28.1</v>
      </c>
    </row>
    <row r="284" spans="1:2" ht="12.75">
      <c r="A284" s="152">
        <v>34819</v>
      </c>
      <c r="B284">
        <v>26.3</v>
      </c>
    </row>
    <row r="285" spans="1:2" ht="12.75">
      <c r="A285" s="152">
        <v>34850</v>
      </c>
      <c r="B285">
        <v>23.6</v>
      </c>
    </row>
    <row r="286" spans="1:2" ht="12.75">
      <c r="A286" s="152">
        <v>34880</v>
      </c>
      <c r="B286">
        <v>22.4</v>
      </c>
    </row>
    <row r="287" spans="1:2" ht="12.75">
      <c r="A287" s="152">
        <v>34911</v>
      </c>
      <c r="B287">
        <v>22.9</v>
      </c>
    </row>
    <row r="288" spans="1:2" ht="12.75">
      <c r="A288" s="152">
        <v>34942</v>
      </c>
      <c r="B288">
        <v>22</v>
      </c>
    </row>
    <row r="289" spans="1:2" ht="12.75">
      <c r="A289" s="152">
        <v>34972</v>
      </c>
      <c r="B289">
        <v>21.1</v>
      </c>
    </row>
    <row r="290" spans="1:2" ht="12.75">
      <c r="A290" s="152">
        <v>35003</v>
      </c>
      <c r="B290">
        <v>22.8</v>
      </c>
    </row>
    <row r="291" spans="1:2" ht="12.75">
      <c r="A291" s="152">
        <v>35033</v>
      </c>
      <c r="B291">
        <v>23.1</v>
      </c>
    </row>
    <row r="292" spans="1:2" ht="12.75">
      <c r="A292" s="152">
        <v>35064</v>
      </c>
      <c r="B292">
        <v>23.8</v>
      </c>
    </row>
    <row r="293" spans="1:2" ht="12.75">
      <c r="A293" s="152">
        <v>35095</v>
      </c>
      <c r="B293">
        <v>26.3</v>
      </c>
    </row>
    <row r="294" ht="12.75">
      <c r="A294" s="152"/>
    </row>
    <row r="295" ht="12.75">
      <c r="A295" s="152"/>
    </row>
    <row r="296" ht="12.75">
      <c r="A296" s="152"/>
    </row>
    <row r="297" ht="12.75">
      <c r="A297" s="152"/>
    </row>
    <row r="298" ht="12.75">
      <c r="A298" s="152"/>
    </row>
    <row r="299" ht="12.75">
      <c r="A299" s="152"/>
    </row>
    <row r="300" ht="12.75">
      <c r="A300" s="152"/>
    </row>
    <row r="301" ht="12.75">
      <c r="A301" s="152"/>
    </row>
    <row r="302" ht="12.75">
      <c r="A302" s="152"/>
    </row>
    <row r="303" ht="12.75">
      <c r="A303" s="152"/>
    </row>
    <row r="304" ht="12.75">
      <c r="A304" s="152"/>
    </row>
    <row r="305" ht="12.75">
      <c r="A305" s="152"/>
    </row>
    <row r="306" ht="12.75">
      <c r="A306" s="152"/>
    </row>
    <row r="307" spans="1:2" ht="12.75">
      <c r="A307" s="152">
        <v>35520</v>
      </c>
      <c r="B307">
        <v>27</v>
      </c>
    </row>
    <row r="308" spans="1:2" ht="12.75">
      <c r="A308" s="152">
        <v>35550</v>
      </c>
      <c r="B308">
        <v>25.1</v>
      </c>
    </row>
    <row r="309" spans="1:2" ht="12.75">
      <c r="A309" s="152">
        <v>35581</v>
      </c>
      <c r="B309">
        <v>24.4</v>
      </c>
    </row>
    <row r="310" spans="1:2" ht="12.75">
      <c r="A310" s="152">
        <v>35611</v>
      </c>
      <c r="B310">
        <v>26.8</v>
      </c>
    </row>
    <row r="311" spans="1:2" ht="12.75">
      <c r="A311" s="152">
        <v>35642</v>
      </c>
      <c r="B311">
        <v>28.4</v>
      </c>
    </row>
    <row r="312" spans="1:2" ht="12.75">
      <c r="A312" s="152">
        <v>35673</v>
      </c>
      <c r="B312">
        <v>25.7</v>
      </c>
    </row>
    <row r="313" spans="1:2" ht="12.75">
      <c r="A313" s="152">
        <v>35703</v>
      </c>
      <c r="B313">
        <v>24.9</v>
      </c>
    </row>
    <row r="314" spans="1:2" ht="12.75">
      <c r="A314" s="152">
        <v>35734</v>
      </c>
      <c r="B314">
        <v>21.6</v>
      </c>
    </row>
    <row r="315" spans="1:2" ht="12.75">
      <c r="A315" s="152">
        <v>35764</v>
      </c>
      <c r="B315">
        <v>23.4</v>
      </c>
    </row>
    <row r="316" spans="1:2" ht="12.75">
      <c r="A316" s="152">
        <v>35795</v>
      </c>
      <c r="B316">
        <v>24</v>
      </c>
    </row>
    <row r="317" spans="1:2" ht="12.75">
      <c r="A317" s="152">
        <v>35825</v>
      </c>
      <c r="B317">
        <v>25.1</v>
      </c>
    </row>
    <row r="318" spans="1:2" ht="12.75">
      <c r="A318" s="152">
        <v>35853</v>
      </c>
      <c r="B318">
        <v>26</v>
      </c>
    </row>
    <row r="319" spans="1:2" ht="12.75">
      <c r="A319" s="152">
        <v>35885</v>
      </c>
      <c r="B319">
        <v>26.8</v>
      </c>
    </row>
    <row r="320" spans="1:2" ht="12.75">
      <c r="A320" s="152">
        <v>35915</v>
      </c>
      <c r="B320">
        <v>28</v>
      </c>
    </row>
    <row r="321" spans="1:2" ht="12.75">
      <c r="A321" s="152">
        <v>35944</v>
      </c>
      <c r="B321">
        <v>28</v>
      </c>
    </row>
    <row r="322" spans="1:2" ht="12.75">
      <c r="A322" s="152">
        <v>35976</v>
      </c>
      <c r="B322">
        <v>29</v>
      </c>
    </row>
    <row r="323" spans="1:2" ht="12.75">
      <c r="A323" s="152">
        <v>36007</v>
      </c>
      <c r="B323">
        <v>29.1</v>
      </c>
    </row>
    <row r="324" spans="1:2" ht="12.75">
      <c r="A324" s="152">
        <v>36038</v>
      </c>
      <c r="B324">
        <v>25.4</v>
      </c>
    </row>
    <row r="325" spans="1:2" ht="12.75">
      <c r="A325" s="152">
        <v>36068</v>
      </c>
      <c r="B325">
        <v>22</v>
      </c>
    </row>
    <row r="326" spans="1:2" ht="12.75">
      <c r="A326" s="152">
        <v>36098</v>
      </c>
      <c r="B326">
        <v>23.5</v>
      </c>
    </row>
    <row r="327" spans="1:2" ht="12.75">
      <c r="A327" s="152">
        <v>36129</v>
      </c>
      <c r="B327">
        <v>25.5</v>
      </c>
    </row>
    <row r="328" spans="1:2" ht="12.75">
      <c r="A328" s="152">
        <v>36160</v>
      </c>
      <c r="B328">
        <v>26.2</v>
      </c>
    </row>
    <row r="329" spans="1:2" ht="12.75">
      <c r="A329" s="152">
        <v>36189</v>
      </c>
      <c r="B329">
        <v>28</v>
      </c>
    </row>
    <row r="330" spans="1:2" ht="12.75">
      <c r="A330" s="152">
        <v>36217</v>
      </c>
      <c r="B330">
        <v>27.1</v>
      </c>
    </row>
    <row r="331" spans="1:2" ht="12.75">
      <c r="A331" s="152">
        <v>36250</v>
      </c>
      <c r="B331">
        <v>27.8</v>
      </c>
    </row>
    <row r="332" spans="1:2" ht="12.75">
      <c r="A332" s="152">
        <v>36280</v>
      </c>
      <c r="B332">
        <v>27</v>
      </c>
    </row>
    <row r="333" spans="1:2" ht="12.75">
      <c r="A333" s="152">
        <v>36311</v>
      </c>
      <c r="B333">
        <v>27</v>
      </c>
    </row>
    <row r="334" spans="1:2" ht="12.75">
      <c r="A334" s="152">
        <v>36341</v>
      </c>
      <c r="B334">
        <v>26</v>
      </c>
    </row>
    <row r="335" spans="1:2" ht="12.75">
      <c r="A335" s="152">
        <v>36372</v>
      </c>
      <c r="B335">
        <v>25</v>
      </c>
    </row>
    <row r="336" spans="1:2" ht="12.75">
      <c r="A336" s="152">
        <v>36403</v>
      </c>
      <c r="B336">
        <v>26</v>
      </c>
    </row>
    <row r="337" spans="1:2" ht="12.75">
      <c r="A337" s="152">
        <v>36433</v>
      </c>
      <c r="B337">
        <v>30.6</v>
      </c>
    </row>
    <row r="338" spans="1:2" ht="12.75">
      <c r="A338" s="152">
        <v>36464</v>
      </c>
      <c r="B338">
        <v>28.2</v>
      </c>
    </row>
    <row r="339" spans="1:2" ht="12.75">
      <c r="A339" s="152">
        <v>36494</v>
      </c>
      <c r="B339">
        <v>31.6</v>
      </c>
    </row>
    <row r="340" spans="1:2" ht="12.75">
      <c r="A340" s="152">
        <v>36525</v>
      </c>
      <c r="B340">
        <v>36</v>
      </c>
    </row>
    <row r="341" spans="1:2" ht="12.75">
      <c r="A341" s="152">
        <v>36556</v>
      </c>
      <c r="B341">
        <v>34.5</v>
      </c>
    </row>
    <row r="342" spans="1:2" ht="12.75">
      <c r="A342" s="152">
        <v>36585</v>
      </c>
      <c r="B342">
        <v>37.8</v>
      </c>
    </row>
    <row r="343" spans="1:2" ht="12.75">
      <c r="A343" s="152">
        <v>36616</v>
      </c>
      <c r="B343">
        <v>37.3</v>
      </c>
    </row>
    <row r="344" spans="1:2" ht="12.75">
      <c r="A344" s="152">
        <v>36644</v>
      </c>
      <c r="B344">
        <v>37.8</v>
      </c>
    </row>
    <row r="345" spans="1:2" ht="12.75">
      <c r="A345" s="152">
        <v>36677</v>
      </c>
      <c r="B345">
        <v>37.1</v>
      </c>
    </row>
    <row r="346" spans="1:2" ht="12.75">
      <c r="A346" s="152">
        <v>36707</v>
      </c>
      <c r="B346">
        <v>36.8</v>
      </c>
    </row>
    <row r="347" spans="1:2" ht="12.75">
      <c r="A347" s="152">
        <v>36738</v>
      </c>
      <c r="B347">
        <v>37.4</v>
      </c>
    </row>
    <row r="348" spans="1:2" ht="12.75">
      <c r="A348" s="152">
        <v>36769</v>
      </c>
      <c r="B348">
        <v>37.9</v>
      </c>
    </row>
    <row r="349" spans="1:2" ht="12.75">
      <c r="A349" s="152">
        <v>36798</v>
      </c>
      <c r="B349">
        <v>32.6</v>
      </c>
    </row>
    <row r="350" spans="1:2" ht="12.75">
      <c r="A350" s="152">
        <v>36830</v>
      </c>
      <c r="B350">
        <v>32.2</v>
      </c>
    </row>
    <row r="351" spans="1:2" ht="12.75">
      <c r="A351" s="152">
        <v>36860</v>
      </c>
      <c r="B351">
        <v>28.8</v>
      </c>
    </row>
    <row r="352" spans="1:2" ht="12.75">
      <c r="A352" s="152">
        <v>36889</v>
      </c>
      <c r="B352">
        <v>28.8</v>
      </c>
    </row>
    <row r="353" spans="1:2" ht="12.75">
      <c r="A353" s="152">
        <v>36922</v>
      </c>
      <c r="B353">
        <v>28.1</v>
      </c>
    </row>
    <row r="354" spans="1:2" ht="12.75">
      <c r="A354" s="152">
        <v>36950</v>
      </c>
      <c r="B354">
        <v>23.1</v>
      </c>
    </row>
    <row r="355" spans="1:2" ht="12.75">
      <c r="A355" s="152">
        <v>36980</v>
      </c>
      <c r="B355">
        <v>21.3</v>
      </c>
    </row>
    <row r="356" spans="1:2" ht="12.75">
      <c r="A356" s="152">
        <v>37011</v>
      </c>
      <c r="B356">
        <v>23.5</v>
      </c>
    </row>
    <row r="357" spans="1:2" ht="12.75">
      <c r="A357" s="152">
        <v>37042</v>
      </c>
      <c r="B357">
        <v>22.7</v>
      </c>
    </row>
    <row r="358" spans="1:2" ht="12.75">
      <c r="A358" s="152">
        <v>37071</v>
      </c>
      <c r="B358">
        <v>21.8</v>
      </c>
    </row>
    <row r="359" spans="1:2" ht="12.75">
      <c r="A359" s="152">
        <v>37103</v>
      </c>
      <c r="B359">
        <v>22.9</v>
      </c>
    </row>
    <row r="360" spans="1:2" ht="12.75">
      <c r="A360" s="152">
        <v>37134</v>
      </c>
      <c r="B360">
        <v>21.2</v>
      </c>
    </row>
    <row r="361" spans="1:2" ht="12.75">
      <c r="A361" s="152">
        <v>37162</v>
      </c>
      <c r="B361">
        <v>18.3</v>
      </c>
    </row>
    <row r="362" spans="1:2" ht="12.75">
      <c r="A362" s="152">
        <v>37195</v>
      </c>
      <c r="B362">
        <v>20.4</v>
      </c>
    </row>
    <row r="363" spans="1:2" ht="12.75">
      <c r="A363" s="152">
        <v>37225</v>
      </c>
      <c r="B363">
        <v>22.2</v>
      </c>
    </row>
    <row r="364" spans="1:2" ht="12.75">
      <c r="A364" s="152">
        <v>37256</v>
      </c>
      <c r="B364">
        <v>22.7</v>
      </c>
    </row>
    <row r="365" spans="1:2" ht="12.75">
      <c r="A365" s="152">
        <v>37287</v>
      </c>
      <c r="B365">
        <v>21.9</v>
      </c>
    </row>
    <row r="366" spans="1:2" ht="12.75">
      <c r="A366" s="152">
        <v>37315</v>
      </c>
      <c r="B366">
        <v>22.8</v>
      </c>
    </row>
    <row r="367" spans="1:2" ht="12.75">
      <c r="A367" s="152">
        <v>37344</v>
      </c>
      <c r="B367">
        <v>24.3</v>
      </c>
    </row>
    <row r="368" spans="1:2" ht="12.75">
      <c r="A368" s="152">
        <v>37376</v>
      </c>
      <c r="B368">
        <v>15.4</v>
      </c>
    </row>
    <row r="369" spans="1:2" ht="12.75">
      <c r="A369" s="152">
        <v>37407</v>
      </c>
      <c r="B369">
        <v>14.8</v>
      </c>
    </row>
    <row r="370" spans="1:2" ht="12.75">
      <c r="A370" s="152">
        <v>37435</v>
      </c>
      <c r="B370">
        <v>13</v>
      </c>
    </row>
    <row r="372" ht="12.75">
      <c r="A372" t="s">
        <v>158</v>
      </c>
    </row>
    <row r="373" ht="12.75">
      <c r="A373" t="s">
        <v>159</v>
      </c>
    </row>
    <row r="374" ht="12.75">
      <c r="A374" t="s">
        <v>160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08"/>
  <sheetViews>
    <sheetView workbookViewId="0" topLeftCell="A1">
      <selection activeCell="G17" sqref="G17"/>
    </sheetView>
  </sheetViews>
  <sheetFormatPr defaultColWidth="11.421875" defaultRowHeight="12.75"/>
  <cols>
    <col min="1" max="1" width="11.421875" style="13" customWidth="1"/>
    <col min="2" max="2" width="7.7109375" style="13" customWidth="1"/>
    <col min="3" max="3" width="13.00390625" style="13" customWidth="1"/>
    <col min="4" max="4" width="12.00390625" style="13" customWidth="1"/>
    <col min="5" max="16384" width="11.421875" style="13" customWidth="1"/>
  </cols>
  <sheetData>
    <row r="2" ht="12.75">
      <c r="B2" s="105" t="s">
        <v>161</v>
      </c>
    </row>
    <row r="4" ht="12.75">
      <c r="C4" s="106" t="s">
        <v>15</v>
      </c>
    </row>
    <row r="5" spans="3:5" ht="12.75">
      <c r="C5" s="13" t="s">
        <v>110</v>
      </c>
      <c r="D5" s="13" t="s">
        <v>16</v>
      </c>
      <c r="E5" s="13" t="s">
        <v>125</v>
      </c>
    </row>
    <row r="6" spans="2:5" ht="12.75">
      <c r="B6" s="13">
        <v>1900</v>
      </c>
      <c r="C6" s="98">
        <v>715.8395281823529</v>
      </c>
      <c r="D6" s="98">
        <v>18.837882320588236</v>
      </c>
      <c r="E6" s="98">
        <f>D6/C6*1000</f>
        <v>26.315789473684212</v>
      </c>
    </row>
    <row r="7" spans="2:5" ht="12.75">
      <c r="B7" s="13">
        <v>1901</v>
      </c>
      <c r="C7" s="98">
        <v>807.7226634108697</v>
      </c>
      <c r="D7" s="98">
        <v>19.463196708695655</v>
      </c>
      <c r="E7" s="98">
        <f>D7/C7*1000</f>
        <v>24.096385542168672</v>
      </c>
    </row>
    <row r="8" spans="2:5" ht="12.75">
      <c r="B8" s="13">
        <v>1902</v>
      </c>
      <c r="C8" s="98">
        <v>844.974153297143</v>
      </c>
      <c r="D8" s="98">
        <v>20.070644971428575</v>
      </c>
      <c r="E8" s="98">
        <f>D8/C8*1000</f>
        <v>23.752969121140147</v>
      </c>
    </row>
    <row r="9" spans="2:5" ht="12.75">
      <c r="B9" s="13">
        <v>1903</v>
      </c>
      <c r="C9" s="98">
        <v>845.0341644336619</v>
      </c>
      <c r="D9" s="98">
        <v>20.66098201549296</v>
      </c>
      <c r="E9" s="98">
        <f>D9/C9*1000</f>
        <v>24.44987775061125</v>
      </c>
    </row>
    <row r="10" spans="2:5" ht="12.75">
      <c r="B10" s="13">
        <v>1904</v>
      </c>
      <c r="C10" s="98">
        <v>906.7311185158333</v>
      </c>
      <c r="D10" s="98">
        <v>21.234920808333335</v>
      </c>
      <c r="E10" s="98">
        <f>D10/C10*1000</f>
        <v>23.419203747072604</v>
      </c>
    </row>
    <row r="11" spans="2:5" ht="12.75">
      <c r="B11" s="13">
        <v>1905</v>
      </c>
      <c r="C11" s="98">
        <v>876.084037077534</v>
      </c>
      <c r="D11" s="98">
        <v>21.79313525068493</v>
      </c>
      <c r="E11" s="98">
        <f>D11/C11*1000</f>
        <v>24.87562189054727</v>
      </c>
    </row>
    <row r="12" spans="2:5" ht="12.75">
      <c r="B12" s="13">
        <v>1906</v>
      </c>
      <c r="C12" s="98">
        <v>903.8423290930001</v>
      </c>
      <c r="D12" s="98">
        <v>22.207428233243245</v>
      </c>
      <c r="E12" s="98">
        <f>D12/C12*1000</f>
        <v>24.570024570024568</v>
      </c>
    </row>
    <row r="13" spans="2:5" ht="12.75">
      <c r="B13" s="13">
        <v>1907</v>
      </c>
      <c r="C13" s="98">
        <v>983.5642930275999</v>
      </c>
      <c r="D13" s="98">
        <v>22.610673402933333</v>
      </c>
      <c r="E13" s="98">
        <f>D13/C13*1000</f>
        <v>22.98850574712644</v>
      </c>
    </row>
    <row r="14" spans="2:5" ht="12.75">
      <c r="B14" s="13">
        <v>1908</v>
      </c>
      <c r="C14" s="98">
        <v>1009.8451710500262</v>
      </c>
      <c r="D14" s="98">
        <v>23.00330685763158</v>
      </c>
      <c r="E14" s="98">
        <f>D14/C14*1000</f>
        <v>22.779043280182233</v>
      </c>
    </row>
    <row r="15" spans="2:5" ht="12.75">
      <c r="B15" s="13">
        <v>1909</v>
      </c>
      <c r="C15" s="98">
        <v>977.5240173045713</v>
      </c>
      <c r="D15" s="98">
        <v>23.38574204077922</v>
      </c>
      <c r="E15" s="98">
        <f>D15/C15*1000</f>
        <v>23.92344497607656</v>
      </c>
    </row>
    <row r="16" spans="2:5" ht="12.75">
      <c r="B16" s="13">
        <v>1910</v>
      </c>
      <c r="C16" s="98">
        <v>962.2140333403845</v>
      </c>
      <c r="D16" s="98">
        <v>23.758371193589742</v>
      </c>
      <c r="E16" s="98">
        <f>D16/C16*1000</f>
        <v>24.69135802469136</v>
      </c>
    </row>
    <row r="17" spans="2:5" ht="12.75">
      <c r="B17" s="13">
        <v>1911</v>
      </c>
      <c r="C17" s="98">
        <v>986.8336403255695</v>
      </c>
      <c r="D17" s="98">
        <v>24.920041422362868</v>
      </c>
      <c r="E17" s="98">
        <f>D17/C17*1000</f>
        <v>25.252525252525256</v>
      </c>
    </row>
    <row r="18" spans="2:5" ht="12.75">
      <c r="B18" s="13">
        <v>1912</v>
      </c>
      <c r="C18" s="98">
        <v>1008.2383249526248</v>
      </c>
      <c r="D18" s="98">
        <v>26.05266989541666</v>
      </c>
      <c r="E18" s="98">
        <f>D18/C18*1000</f>
        <v>25.839793281653744</v>
      </c>
    </row>
    <row r="19" spans="2:5" ht="12.75">
      <c r="B19" s="13">
        <v>1913</v>
      </c>
      <c r="C19" s="98">
        <v>1119.119714670375</v>
      </c>
      <c r="D19" s="98">
        <v>27.496798886249998</v>
      </c>
      <c r="E19" s="98">
        <f>D19/C19*1000</f>
        <v>24.570024570024568</v>
      </c>
    </row>
    <row r="20" spans="2:5" ht="12.75">
      <c r="C20" s="98"/>
      <c r="D20" s="98"/>
      <c r="E20" s="98"/>
    </row>
    <row r="21" spans="2:5" ht="12.75">
      <c r="C21" s="98"/>
      <c r="D21" s="98"/>
      <c r="E21" s="98"/>
    </row>
    <row r="22" spans="2:5" ht="12.75">
      <c r="C22" s="98"/>
      <c r="D22" s="98"/>
      <c r="E22" s="98"/>
    </row>
    <row r="23" spans="2:5" ht="12.75">
      <c r="C23" s="98"/>
      <c r="D23" s="98"/>
      <c r="E23" s="98"/>
    </row>
    <row r="24" spans="2:5" ht="12.75">
      <c r="C24" s="98"/>
      <c r="D24" s="98"/>
      <c r="E24" s="98"/>
    </row>
    <row r="25" spans="2:5" ht="12.75">
      <c r="C25" s="96"/>
      <c r="D25" s="98"/>
      <c r="E25" s="98"/>
    </row>
    <row r="26" spans="2:5" ht="12.75">
      <c r="B26" s="13">
        <v>1920</v>
      </c>
      <c r="C26" s="96">
        <v>900.2583516425</v>
      </c>
      <c r="D26" s="98">
        <v>29.324376275</v>
      </c>
      <c r="E26" s="98">
        <f>D26/C26*1000</f>
        <v>32.57328990228013</v>
      </c>
    </row>
    <row r="27" spans="2:5" ht="12.75">
      <c r="B27" s="13">
        <f aca="true" t="shared" si="0" ref="B27:B44">B26+1</f>
        <v>1921</v>
      </c>
      <c r="C27" s="96">
        <v>1257.8717521936646</v>
      </c>
      <c r="D27" s="98">
        <v>30.020805541614905</v>
      </c>
      <c r="E27" s="98">
        <f>D27/C27*1000</f>
        <v>23.86634844868735</v>
      </c>
    </row>
    <row r="28" spans="2:5" ht="12.75">
      <c r="B28" s="13">
        <f t="shared" si="0"/>
        <v>1922</v>
      </c>
      <c r="C28" s="96">
        <v>1679.0533372079012</v>
      </c>
      <c r="D28" s="98">
        <v>39.60031455679012</v>
      </c>
      <c r="E28" s="98">
        <f>D28/C28*1000</f>
        <v>23.584905660377352</v>
      </c>
    </row>
    <row r="29" spans="2:5" ht="12.75">
      <c r="B29" s="13">
        <f t="shared" si="0"/>
        <v>1923</v>
      </c>
      <c r="C29" s="96">
        <v>1905.1139336981598</v>
      </c>
      <c r="D29" s="98">
        <v>57.55631219631903</v>
      </c>
      <c r="E29" s="98">
        <f>D29/C29*1000</f>
        <v>30.211480362537763</v>
      </c>
    </row>
    <row r="30" spans="2:5" ht="12.75">
      <c r="B30" s="13">
        <f t="shared" si="0"/>
        <v>1924</v>
      </c>
      <c r="C30" s="96">
        <v>2075.223816885976</v>
      </c>
      <c r="D30" s="98">
        <v>61.94697960853659</v>
      </c>
      <c r="E30" s="98">
        <f>D30/C30*1000</f>
        <v>29.850746268656717</v>
      </c>
    </row>
    <row r="31" spans="2:5" ht="12.75">
      <c r="B31" s="13">
        <f t="shared" si="0"/>
        <v>1925</v>
      </c>
      <c r="C31" s="96">
        <v>2920.4538988800005</v>
      </c>
      <c r="D31" s="98">
        <v>73.74883583030304</v>
      </c>
      <c r="E31" s="98">
        <f>D31/C31*1000</f>
        <v>25.252525252525253</v>
      </c>
    </row>
    <row r="32" spans="2:5" ht="12.75">
      <c r="B32" s="13">
        <f t="shared" si="0"/>
        <v>1926</v>
      </c>
      <c r="C32" s="96">
        <v>3248.9082495050607</v>
      </c>
      <c r="D32" s="98">
        <v>87.33624326626506</v>
      </c>
      <c r="E32" s="98">
        <f>D32/C32*1000</f>
        <v>26.881720430107524</v>
      </c>
    </row>
    <row r="33" spans="2:5" ht="12.75">
      <c r="B33" s="13">
        <f t="shared" si="0"/>
        <v>1927</v>
      </c>
      <c r="C33" s="96">
        <v>4119.99139694</v>
      </c>
      <c r="D33" s="98">
        <v>118.39055738333334</v>
      </c>
      <c r="E33" s="98">
        <f>D33/C33*1000</f>
        <v>28.735632183908045</v>
      </c>
    </row>
    <row r="34" spans="2:5" ht="12.75">
      <c r="B34" s="13">
        <f t="shared" si="0"/>
        <v>1928</v>
      </c>
      <c r="C34" s="96">
        <v>4816.879523809524</v>
      </c>
      <c r="D34" s="98">
        <v>173.26904761904763</v>
      </c>
      <c r="E34" s="98">
        <f>D34/C34*1000</f>
        <v>35.97122302158274</v>
      </c>
    </row>
    <row r="35" spans="2:5" ht="12.75">
      <c r="B35" s="13">
        <f t="shared" si="0"/>
        <v>1929</v>
      </c>
      <c r="C35" s="96">
        <v>5149.510714285715</v>
      </c>
      <c r="D35" s="98">
        <v>190.72261904761905</v>
      </c>
      <c r="E35" s="98">
        <f>D35/C35*1000</f>
        <v>37.03703703703704</v>
      </c>
    </row>
    <row r="36" spans="2:5" ht="12.75">
      <c r="B36" s="13">
        <f t="shared" si="0"/>
        <v>1930</v>
      </c>
      <c r="C36" s="96">
        <v>4718.40119047619</v>
      </c>
      <c r="D36" s="98">
        <v>140.01190476190476</v>
      </c>
      <c r="E36" s="98">
        <f>D36/C36*1000</f>
        <v>29.673590504451038</v>
      </c>
    </row>
    <row r="37" spans="2:5" ht="12.75">
      <c r="B37" s="13">
        <f t="shared" si="0"/>
        <v>1931</v>
      </c>
      <c r="C37" s="96">
        <v>3911.983843277024</v>
      </c>
      <c r="D37" s="98">
        <v>89.11124927738096</v>
      </c>
      <c r="E37" s="98">
        <f>D37/C37*1000</f>
        <v>22.779043280182233</v>
      </c>
    </row>
    <row r="38" spans="2:5" ht="12.75">
      <c r="B38" s="13">
        <f t="shared" si="0"/>
        <v>1932</v>
      </c>
      <c r="C38" s="96">
        <v>5042.396243708691</v>
      </c>
      <c r="D38" s="98">
        <v>109.37952806309524</v>
      </c>
      <c r="E38" s="98">
        <f>D38/C38*1000</f>
        <v>21.69197396963123</v>
      </c>
    </row>
    <row r="39" spans="2:5" ht="12.75">
      <c r="B39" s="13">
        <f t="shared" si="0"/>
        <v>1933</v>
      </c>
      <c r="C39" s="96">
        <v>4022.98768449</v>
      </c>
      <c r="D39" s="98">
        <v>106.42824562142859</v>
      </c>
      <c r="E39" s="98">
        <f>D39/C39*1000</f>
        <v>26.45502645502646</v>
      </c>
    </row>
    <row r="40" spans="2:5" ht="12.75">
      <c r="B40" s="13">
        <f t="shared" si="0"/>
        <v>1934</v>
      </c>
      <c r="C40" s="96">
        <v>3551.239937169643</v>
      </c>
      <c r="D40" s="98">
        <v>87.6849367202381</v>
      </c>
      <c r="E40" s="98">
        <f>D40/C40*1000</f>
        <v>24.69135802469136</v>
      </c>
    </row>
    <row r="41" spans="2:5" ht="12.75">
      <c r="B41" s="13">
        <f t="shared" si="0"/>
        <v>1935</v>
      </c>
      <c r="C41" s="96">
        <v>3466.132667857143</v>
      </c>
      <c r="D41" s="98">
        <v>92.43020447619048</v>
      </c>
      <c r="E41" s="98">
        <f>D41/C41*1000</f>
        <v>26.666666666666664</v>
      </c>
    </row>
    <row r="42" spans="2:5" ht="12.75">
      <c r="B42" s="13">
        <f t="shared" si="0"/>
        <v>1936</v>
      </c>
      <c r="C42" s="96">
        <v>4055.0170461428575</v>
      </c>
      <c r="D42" s="98">
        <v>102.39942035714287</v>
      </c>
      <c r="E42" s="98">
        <f>D42/C42*1000</f>
        <v>25.252525252525256</v>
      </c>
    </row>
    <row r="43" spans="2:5" ht="12.75">
      <c r="B43" s="13">
        <f t="shared" si="0"/>
        <v>1937</v>
      </c>
      <c r="C43" s="96">
        <v>3258.7170894833334</v>
      </c>
      <c r="D43" s="98">
        <v>99.96064691666668</v>
      </c>
      <c r="E43" s="98">
        <f>D43/C43*1000</f>
        <v>30.674846625766875</v>
      </c>
    </row>
    <row r="44" spans="2:5" ht="12.75">
      <c r="B44" s="13">
        <f t="shared" si="0"/>
        <v>1938</v>
      </c>
      <c r="C44" s="88">
        <v>4899.358559095</v>
      </c>
      <c r="D44" s="98">
        <v>114.20416221666666</v>
      </c>
      <c r="E44" s="98">
        <f>D44/C44*1000</f>
        <v>23.31002331002331</v>
      </c>
    </row>
    <row r="45" spans="2:5" ht="12.75">
      <c r="C45" s="98"/>
      <c r="D45" s="98"/>
      <c r="E45" s="98"/>
    </row>
    <row r="46" spans="2:5" ht="12.75">
      <c r="C46" s="98"/>
      <c r="D46" s="98"/>
      <c r="E46" s="98"/>
    </row>
    <row r="47" spans="2:5" ht="12.75">
      <c r="C47" s="98"/>
      <c r="D47" s="98"/>
      <c r="E47" s="98"/>
    </row>
    <row r="48" spans="2:5" ht="12.75">
      <c r="C48" s="98"/>
      <c r="D48" s="98"/>
      <c r="E48" s="98"/>
    </row>
    <row r="49" spans="2:5" ht="12.75">
      <c r="C49" s="98"/>
      <c r="D49" s="98"/>
      <c r="E49" s="98"/>
    </row>
    <row r="50" spans="2:5" ht="12.75">
      <c r="C50" s="98"/>
      <c r="D50" s="98"/>
      <c r="E50" s="98"/>
    </row>
    <row r="51" spans="2:10" ht="12.75">
      <c r="G51" s="13">
        <f>G52-1</f>
        <v>1945</v>
      </c>
      <c r="H51" s="98">
        <v>3542.632210526316</v>
      </c>
      <c r="I51" s="98">
        <v>426.8231578947369</v>
      </c>
      <c r="J51" s="98">
        <f>I51/H51*1000</f>
        <v>120.48192771084338</v>
      </c>
    </row>
    <row r="52" spans="2:10" ht="12.75">
      <c r="G52" s="13">
        <f>G53-1</f>
        <v>1946</v>
      </c>
      <c r="H52" s="98">
        <v>3406.508210526317</v>
      </c>
      <c r="I52" s="98">
        <v>740.5452631578949</v>
      </c>
      <c r="J52" s="98">
        <f>I52/H52*1000</f>
        <v>217.39130434782606</v>
      </c>
    </row>
    <row r="53" spans="2:10" ht="12.75">
      <c r="G53" s="13">
        <f>G54-1</f>
        <v>1947</v>
      </c>
      <c r="H53" s="98">
        <v>6840.27705263158</v>
      </c>
      <c r="I53" s="98">
        <v>777.3042105263158</v>
      </c>
      <c r="J53" s="98">
        <f>I53/H53*1000</f>
        <v>113.63636363636363</v>
      </c>
    </row>
    <row r="54" spans="2:10" ht="12.75">
      <c r="G54" s="13">
        <f>B55-1</f>
        <v>1948</v>
      </c>
      <c r="H54" s="98">
        <v>12855.748421052633</v>
      </c>
      <c r="I54" s="98">
        <v>959.3842105263158</v>
      </c>
      <c r="J54" s="98">
        <f>I54/H54*1000</f>
        <v>74.62686567164178</v>
      </c>
    </row>
    <row r="55" spans="2:5" ht="12.75">
      <c r="B55" s="13">
        <f aca="true" t="shared" si="1" ref="B51:B67">B56-1</f>
        <v>1949</v>
      </c>
      <c r="C55" s="98">
        <v>24803.663157894738</v>
      </c>
      <c r="D55" s="98">
        <v>873.3684210526317</v>
      </c>
      <c r="E55" s="98">
        <f>D55/C55*1000</f>
        <v>35.21126760563381</v>
      </c>
    </row>
    <row r="56" spans="2:5" ht="12.75">
      <c r="B56" s="13">
        <f t="shared" si="1"/>
        <v>1950</v>
      </c>
      <c r="C56" s="98">
        <v>36034.494736842105</v>
      </c>
      <c r="D56" s="98">
        <v>749.1578947368422</v>
      </c>
      <c r="E56" s="98">
        <f>D56/C56*1000</f>
        <v>20.79002079002079</v>
      </c>
    </row>
    <row r="57" spans="2:5" ht="12.75">
      <c r="B57" s="13">
        <f t="shared" si="1"/>
        <v>1951</v>
      </c>
      <c r="C57" s="98">
        <v>56319.052631578954</v>
      </c>
      <c r="D57" s="98">
        <v>1149.3684210526317</v>
      </c>
      <c r="E57" s="98">
        <f>D57/C57*1000</f>
        <v>20.408163265306122</v>
      </c>
    </row>
    <row r="58" spans="2:5" ht="12.75">
      <c r="B58" s="13">
        <f t="shared" si="1"/>
        <v>1952</v>
      </c>
      <c r="C58" s="98">
        <v>64740</v>
      </c>
      <c r="D58" s="98">
        <v>1310.5263157894738</v>
      </c>
      <c r="E58" s="98">
        <f>D58/C58*1000</f>
        <v>20.242914979757085</v>
      </c>
    </row>
    <row r="59" spans="2:5" ht="12.75">
      <c r="B59" s="13">
        <f t="shared" si="1"/>
        <v>1953</v>
      </c>
      <c r="C59" s="98">
        <v>79802.5052631579</v>
      </c>
      <c r="D59" s="98">
        <v>1605.684210526316</v>
      </c>
      <c r="E59" s="98">
        <f>D59/C59*1000</f>
        <v>20.120724346076457</v>
      </c>
    </row>
    <row r="60" spans="2:5" ht="12.75">
      <c r="B60" s="13">
        <f t="shared" si="1"/>
        <v>1954</v>
      </c>
      <c r="C60" s="98">
        <v>112105.5157894737</v>
      </c>
      <c r="D60" s="98">
        <v>2830.947368421053</v>
      </c>
      <c r="E60" s="98">
        <f>D60/C60*1000</f>
        <v>25.252525252525253</v>
      </c>
    </row>
    <row r="61" spans="2:5" ht="12.75">
      <c r="B61" s="13">
        <f t="shared" si="1"/>
        <v>1955</v>
      </c>
      <c r="C61" s="98">
        <v>95088.2947368421</v>
      </c>
      <c r="D61" s="98">
        <v>3180.2105263157896</v>
      </c>
      <c r="E61" s="98">
        <f>D61/C61*1000</f>
        <v>33.44481605351171</v>
      </c>
    </row>
    <row r="62" spans="2:5" ht="12.75">
      <c r="B62" s="13">
        <f t="shared" si="1"/>
        <v>1956</v>
      </c>
      <c r="C62" s="98">
        <v>121509.22105263156</v>
      </c>
      <c r="D62" s="98">
        <v>3594.9473684210525</v>
      </c>
      <c r="E62" s="98">
        <f>D62/C62*1000</f>
        <v>29.58579881656805</v>
      </c>
    </row>
    <row r="63" spans="2:5" ht="12.75">
      <c r="B63" s="13">
        <f t="shared" si="1"/>
        <v>1957</v>
      </c>
      <c r="C63" s="98">
        <v>147249.2</v>
      </c>
      <c r="D63" s="98">
        <v>4892</v>
      </c>
      <c r="E63" s="98">
        <f>D63/C63*1000</f>
        <v>33.22259136212624</v>
      </c>
    </row>
    <row r="64" spans="2:5" ht="12.75">
      <c r="B64" s="13">
        <f t="shared" si="1"/>
        <v>1958</v>
      </c>
      <c r="C64" s="98">
        <v>175942.17894736846</v>
      </c>
      <c r="D64" s="98">
        <v>5315.473684210527</v>
      </c>
      <c r="E64" s="98">
        <f>D64/C64*1000</f>
        <v>30.21148036253776</v>
      </c>
    </row>
    <row r="65" spans="2:5" ht="12.75">
      <c r="B65" s="13">
        <f t="shared" si="1"/>
        <v>1959</v>
      </c>
      <c r="C65" s="98">
        <v>197830.13684210528</v>
      </c>
      <c r="D65" s="98">
        <v>8347.263157894737</v>
      </c>
      <c r="E65" s="98">
        <f>D65/C65*1000</f>
        <v>42.19409282700422</v>
      </c>
    </row>
    <row r="66" spans="2:5" ht="12.75">
      <c r="B66" s="13">
        <f t="shared" si="1"/>
        <v>1960</v>
      </c>
      <c r="C66" s="98">
        <v>1778.442105263158</v>
      </c>
      <c r="D66" s="98">
        <v>90.73684210526316</v>
      </c>
      <c r="E66" s="98">
        <f>D66/C66*1000</f>
        <v>51.02040816326531</v>
      </c>
    </row>
    <row r="67" spans="2:5" ht="12.75">
      <c r="B67" s="13">
        <f t="shared" si="1"/>
        <v>1961</v>
      </c>
      <c r="C67" s="98">
        <v>1827.9895287958116</v>
      </c>
      <c r="D67" s="98">
        <v>112.14659685863874</v>
      </c>
      <c r="E67" s="98">
        <f>D67/C67*1000</f>
        <v>61.34969325153374</v>
      </c>
    </row>
    <row r="68" spans="2:5" ht="12.75">
      <c r="B68" s="13">
        <f>B69-1</f>
        <v>1962</v>
      </c>
      <c r="C68" s="98">
        <v>1893.4270833333335</v>
      </c>
      <c r="D68" s="98">
        <v>117.60416666666667</v>
      </c>
      <c r="E68" s="98">
        <f>D68/C68*1000</f>
        <v>62.11180124223603</v>
      </c>
    </row>
    <row r="69" spans="2:5" ht="12.75">
      <c r="B69" s="13">
        <v>1963</v>
      </c>
      <c r="C69" s="91">
        <v>2190</v>
      </c>
      <c r="D69" s="98">
        <v>106.21761658031089</v>
      </c>
      <c r="E69" s="98">
        <f>D69/C69*1000</f>
        <v>48.50119478553008</v>
      </c>
    </row>
    <row r="70" spans="2:5" ht="12.75">
      <c r="B70" s="13">
        <f aca="true" t="shared" si="2" ref="B70:B105">B69+1</f>
        <v>1964</v>
      </c>
      <c r="C70" s="91">
        <v>2443.5437629999997</v>
      </c>
      <c r="D70" s="98">
        <v>102.394663</v>
      </c>
      <c r="E70" s="98">
        <f>D70/C70*1000</f>
        <v>41.90416580642186</v>
      </c>
    </row>
    <row r="71" spans="2:5" ht="12.75">
      <c r="B71" s="13">
        <f t="shared" si="2"/>
        <v>1965</v>
      </c>
      <c r="C71" s="91">
        <v>2692.1839999999997</v>
      </c>
      <c r="D71" s="98">
        <v>96.656069</v>
      </c>
      <c r="E71" s="98">
        <f>D71/C71*1000</f>
        <v>35.9024750908556</v>
      </c>
    </row>
    <row r="72" spans="2:5" ht="12.75">
      <c r="B72" s="13">
        <f t="shared" si="2"/>
        <v>1966</v>
      </c>
      <c r="C72" s="91">
        <v>3574.6749999999997</v>
      </c>
      <c r="D72" s="98">
        <v>89.653796</v>
      </c>
      <c r="E72" s="98">
        <f>D72/C72*1000</f>
        <v>25.08026491918846</v>
      </c>
    </row>
    <row r="73" spans="2:5" ht="12.75">
      <c r="B73" s="13">
        <f t="shared" si="2"/>
        <v>1967</v>
      </c>
      <c r="C73" s="91">
        <v>3890.929</v>
      </c>
      <c r="D73" s="98">
        <v>89.604162</v>
      </c>
      <c r="E73" s="98">
        <f>D73/C73*1000</f>
        <v>23.028989220826183</v>
      </c>
    </row>
    <row r="74" spans="2:5" ht="12.75">
      <c r="B74" s="13">
        <f t="shared" si="2"/>
        <v>1968</v>
      </c>
      <c r="C74" s="91">
        <v>4243.590999999999</v>
      </c>
      <c r="D74" s="98">
        <v>100.16260700000001</v>
      </c>
      <c r="E74" s="98">
        <f>D74/C74*1000</f>
        <v>23.60326596036235</v>
      </c>
    </row>
    <row r="75" spans="2:5" ht="12.75">
      <c r="B75" s="13">
        <f t="shared" si="2"/>
        <v>1969</v>
      </c>
      <c r="C75" s="91">
        <v>4429</v>
      </c>
      <c r="D75" s="98">
        <v>130.839</v>
      </c>
      <c r="E75" s="98">
        <f>D75/C75*1000</f>
        <v>29.541431474373447</v>
      </c>
    </row>
    <row r="76" spans="2:5" ht="12.75">
      <c r="B76" s="13">
        <f t="shared" si="2"/>
        <v>1970</v>
      </c>
      <c r="C76" s="91">
        <v>5244</v>
      </c>
      <c r="D76" s="98">
        <v>131.37</v>
      </c>
      <c r="E76" s="98">
        <f>D76/C76*1000</f>
        <v>25.051487414187644</v>
      </c>
    </row>
    <row r="77" spans="2:5" ht="12.75">
      <c r="B77" s="13">
        <f t="shared" si="2"/>
        <v>1971</v>
      </c>
      <c r="C77" s="91">
        <v>6093</v>
      </c>
      <c r="D77" s="98">
        <v>129.061</v>
      </c>
      <c r="E77" s="98">
        <f>D77/C77*1000</f>
        <v>21.181848022320697</v>
      </c>
    </row>
    <row r="78" spans="2:5" ht="12.75">
      <c r="B78" s="13">
        <f t="shared" si="2"/>
        <v>1972</v>
      </c>
      <c r="C78" s="91">
        <v>6906</v>
      </c>
      <c r="D78" s="98">
        <v>163.676</v>
      </c>
      <c r="E78" s="98">
        <f>D78/C78*1000</f>
        <v>23.700550246162756</v>
      </c>
    </row>
    <row r="79" spans="2:5" ht="12.75">
      <c r="B79" s="13">
        <f t="shared" si="2"/>
        <v>1973</v>
      </c>
      <c r="C79" s="91">
        <v>7622</v>
      </c>
      <c r="D79" s="98">
        <v>167.828</v>
      </c>
      <c r="E79" s="98">
        <f>D79/C79*1000</f>
        <v>22.018892679086854</v>
      </c>
    </row>
    <row r="80" spans="2:5" ht="12.75">
      <c r="B80" s="13">
        <f t="shared" si="2"/>
        <v>1974</v>
      </c>
      <c r="C80" s="91">
        <v>7869</v>
      </c>
      <c r="D80" s="98">
        <v>122.453</v>
      </c>
      <c r="E80" s="98">
        <f>D80/C80*1000</f>
        <v>15.561443639598425</v>
      </c>
    </row>
    <row r="81" spans="2:5" ht="12.75">
      <c r="B81" s="13">
        <f t="shared" si="2"/>
        <v>1975</v>
      </c>
      <c r="C81" s="91">
        <v>9175</v>
      </c>
      <c r="D81" s="98">
        <v>161.403</v>
      </c>
      <c r="E81" s="98">
        <f>D81/C81*1000</f>
        <v>17.591607629427795</v>
      </c>
    </row>
    <row r="82" spans="2:5" ht="12.75">
      <c r="B82" s="13">
        <f t="shared" si="2"/>
        <v>1976</v>
      </c>
      <c r="C82" s="91">
        <v>8981</v>
      </c>
      <c r="D82" s="98">
        <v>139.166</v>
      </c>
      <c r="E82" s="98">
        <f>D82/C82*1000</f>
        <v>15.495601826077273</v>
      </c>
    </row>
    <row r="83" spans="2:5" ht="12.75">
      <c r="B83" s="13">
        <f t="shared" si="2"/>
        <v>1977</v>
      </c>
      <c r="C83" s="91">
        <v>9545</v>
      </c>
      <c r="D83" s="98">
        <v>133.727</v>
      </c>
      <c r="E83" s="98">
        <f>D83/C83*1000</f>
        <v>14.010162388685176</v>
      </c>
    </row>
    <row r="84" spans="2:5" ht="12.75">
      <c r="B84" s="13">
        <f t="shared" si="2"/>
        <v>1978</v>
      </c>
      <c r="C84" s="91">
        <v>10828</v>
      </c>
      <c r="D84" s="98">
        <v>195.947</v>
      </c>
      <c r="E84" s="98">
        <f>D84/C84*1000</f>
        <v>18.096324344292572</v>
      </c>
    </row>
    <row r="85" spans="2:5" ht="12.75">
      <c r="B85" s="13">
        <f t="shared" si="2"/>
        <v>1979</v>
      </c>
      <c r="C85" s="91">
        <v>12403</v>
      </c>
      <c r="D85" s="98">
        <v>230.27</v>
      </c>
      <c r="E85" s="98">
        <f>D85/C85*1000</f>
        <v>18.56566959606547</v>
      </c>
    </row>
    <row r="86" spans="2:5" ht="12.75">
      <c r="B86" s="13">
        <f t="shared" si="2"/>
        <v>1980</v>
      </c>
      <c r="C86" s="91">
        <v>15184</v>
      </c>
      <c r="D86" s="98">
        <v>257.532</v>
      </c>
      <c r="E86" s="98">
        <f>D86/C86*1000</f>
        <v>16.960748155953635</v>
      </c>
    </row>
    <row r="87" spans="2:5" ht="12.75">
      <c r="B87" s="13">
        <f t="shared" si="2"/>
        <v>1981</v>
      </c>
      <c r="C87" s="91">
        <v>17894</v>
      </c>
      <c r="D87" s="98">
        <v>227.761</v>
      </c>
      <c r="E87" s="98">
        <f>D87/C87*1000</f>
        <v>12.728344696546328</v>
      </c>
    </row>
    <row r="88" spans="2:5" ht="12.75">
      <c r="B88" s="13">
        <f t="shared" si="2"/>
        <v>1982</v>
      </c>
      <c r="C88" s="91">
        <v>15340</v>
      </c>
      <c r="D88" s="98">
        <v>206.959</v>
      </c>
      <c r="E88" s="98">
        <f>D88/C88*1000</f>
        <v>13.491460234680574</v>
      </c>
    </row>
    <row r="89" spans="2:5" ht="12.75">
      <c r="B89" s="13">
        <f t="shared" si="2"/>
        <v>1983</v>
      </c>
      <c r="C89" s="124">
        <v>15544</v>
      </c>
      <c r="D89" s="98">
        <v>338.792</v>
      </c>
      <c r="E89" s="98">
        <f>D89/C89*1000</f>
        <v>21.795676788471432</v>
      </c>
    </row>
    <row r="90" spans="2:5" ht="12.75">
      <c r="B90" s="13">
        <f t="shared" si="2"/>
        <v>1984</v>
      </c>
      <c r="C90" s="124">
        <v>17423</v>
      </c>
      <c r="D90" s="98">
        <v>431.496</v>
      </c>
      <c r="E90" s="98">
        <f>D90/C90*1000</f>
        <v>24.765884176089077</v>
      </c>
    </row>
    <row r="91" spans="2:5" ht="12.75">
      <c r="B91" s="13">
        <f t="shared" si="2"/>
        <v>1985</v>
      </c>
      <c r="C91" s="124">
        <v>18923</v>
      </c>
      <c r="D91" s="98">
        <v>675.308</v>
      </c>
      <c r="E91" s="98">
        <f>D91/C91*1000</f>
        <v>35.68715319980976</v>
      </c>
    </row>
    <row r="92" spans="2:5" ht="12.75">
      <c r="B92" s="13">
        <f t="shared" si="2"/>
        <v>1986</v>
      </c>
      <c r="C92" s="124">
        <v>21871</v>
      </c>
      <c r="D92" s="98">
        <v>1150.3</v>
      </c>
      <c r="E92" s="98">
        <f>D92/C92*1000</f>
        <v>52.59476018471949</v>
      </c>
    </row>
    <row r="93" spans="2:5" ht="12.75">
      <c r="B93" s="13">
        <f t="shared" si="2"/>
        <v>1987</v>
      </c>
      <c r="C93" s="124">
        <v>28650</v>
      </c>
      <c r="D93" s="98">
        <v>967.659</v>
      </c>
      <c r="E93" s="98">
        <f>D93/C93*1000</f>
        <v>33.775183246073304</v>
      </c>
    </row>
    <row r="94" spans="2:5" ht="12.75">
      <c r="B94" s="13">
        <f t="shared" si="2"/>
        <v>1988</v>
      </c>
      <c r="C94" s="124">
        <v>36785</v>
      </c>
      <c r="D94" s="98">
        <v>1537.062</v>
      </c>
      <c r="E94" s="98">
        <f>D94/C94*1000</f>
        <v>41.78502106837026</v>
      </c>
    </row>
    <row r="95" spans="2:5" ht="12.75">
      <c r="B95" s="13">
        <f t="shared" si="2"/>
        <v>1989</v>
      </c>
      <c r="C95" s="124">
        <v>46015</v>
      </c>
      <c r="D95" s="98">
        <v>2191.223</v>
      </c>
      <c r="E95" s="98">
        <f>D95/C95*1000</f>
        <v>47.61975442790394</v>
      </c>
    </row>
    <row r="96" spans="2:5" ht="12.75">
      <c r="B96" s="13">
        <f t="shared" si="2"/>
        <v>1990</v>
      </c>
      <c r="C96" s="124">
        <v>56067</v>
      </c>
      <c r="D96" s="98">
        <v>1737.571</v>
      </c>
      <c r="E96" s="98">
        <f>D96/C96*1000</f>
        <v>30.99097508338238</v>
      </c>
    </row>
    <row r="97" spans="2:5" ht="12.75">
      <c r="B97" s="13">
        <f t="shared" si="2"/>
        <v>1991</v>
      </c>
      <c r="C97" s="91">
        <v>67447</v>
      </c>
      <c r="D97" s="98">
        <v>1993.749</v>
      </c>
      <c r="E97" s="98">
        <f>D97/C97*1000</f>
        <v>29.560232478835236</v>
      </c>
    </row>
    <row r="98" spans="2:5" ht="12.75">
      <c r="B98" s="13">
        <f t="shared" si="2"/>
        <v>1992</v>
      </c>
      <c r="C98" s="91">
        <v>72431</v>
      </c>
      <c r="D98" s="98">
        <v>1931.584</v>
      </c>
      <c r="E98" s="98">
        <f>D98/C98*1000</f>
        <v>26.667918432715275</v>
      </c>
    </row>
    <row r="99" spans="2:5" ht="12.75">
      <c r="B99" s="13">
        <f t="shared" si="2"/>
        <v>1993</v>
      </c>
      <c r="C99" s="91">
        <v>75127</v>
      </c>
      <c r="D99" s="98">
        <v>2689.363</v>
      </c>
      <c r="E99" s="98">
        <f>D99/C99*1000</f>
        <v>35.79755613827252</v>
      </c>
    </row>
    <row r="100" spans="2:5" ht="12.75">
      <c r="B100" s="13">
        <f t="shared" si="2"/>
        <v>1994</v>
      </c>
      <c r="C100" s="91">
        <v>73410</v>
      </c>
      <c r="D100" s="98">
        <v>2412.454</v>
      </c>
      <c r="E100" s="98">
        <f>D100/C100*1000</f>
        <v>32.8627434954366</v>
      </c>
    </row>
    <row r="101" spans="2:5" ht="12.75">
      <c r="B101" s="13">
        <f t="shared" si="2"/>
        <v>1995</v>
      </c>
      <c r="C101" s="91">
        <v>82211</v>
      </c>
      <c r="D101" s="98">
        <v>2445.199</v>
      </c>
      <c r="E101" s="98">
        <f>D101/C101*1000</f>
        <v>29.7429662697206</v>
      </c>
    </row>
    <row r="102" spans="2:5" ht="12.75">
      <c r="B102" s="13">
        <f t="shared" si="2"/>
        <v>1996</v>
      </c>
      <c r="C102" s="91">
        <v>88731</v>
      </c>
      <c r="D102" s="98">
        <v>3078.149</v>
      </c>
      <c r="E102" s="98">
        <f>D102/C102*1000</f>
        <v>34.69079577599711</v>
      </c>
    </row>
    <row r="103" spans="2:5" ht="12.75">
      <c r="B103" s="13">
        <f t="shared" si="2"/>
        <v>1997</v>
      </c>
      <c r="C103" s="91">
        <v>94843</v>
      </c>
      <c r="D103" s="98">
        <v>4066.806</v>
      </c>
      <c r="E103" s="98">
        <f>D103/C103*1000</f>
        <v>42.879347975074595</v>
      </c>
    </row>
    <row r="104" spans="2:5" ht="12.75">
      <c r="B104" s="13">
        <f t="shared" si="2"/>
        <v>1998</v>
      </c>
      <c r="C104" s="91">
        <v>130947</v>
      </c>
      <c r="D104" s="98">
        <v>5538.627</v>
      </c>
      <c r="E104" s="98">
        <f>D104/C104*1000</f>
        <v>42.29670782835804</v>
      </c>
    </row>
    <row r="105" spans="2:5" ht="12.75">
      <c r="B105" s="13">
        <f t="shared" si="2"/>
        <v>1999</v>
      </c>
      <c r="C105" s="125">
        <v>137190.126765</v>
      </c>
      <c r="D105" s="98">
        <v>9793.43801</v>
      </c>
      <c r="E105" s="98">
        <f>D105/C105*1000</f>
        <v>71.38588060914675</v>
      </c>
    </row>
    <row r="106" spans="2:5" ht="12.75">
      <c r="B106" s="13">
        <v>2000</v>
      </c>
      <c r="C106" s="98">
        <v>168808.566079</v>
      </c>
      <c r="D106" s="98">
        <v>10108.29737</v>
      </c>
      <c r="E106" s="98">
        <f>D106/C106*1000</f>
        <v>59.880239520958085</v>
      </c>
    </row>
    <row r="107" spans="2:5" ht="12.75">
      <c r="B107" s="13">
        <v>2001</v>
      </c>
      <c r="C107" s="98">
        <v>197267.26052399998</v>
      </c>
      <c r="D107" s="98">
        <v>8652.07283</v>
      </c>
      <c r="E107" s="98">
        <f>D107/C107*1000</f>
        <v>43.859649122807014</v>
      </c>
    </row>
    <row r="108" ht="12.75">
      <c r="D108" s="98">
        <v>9012.84918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08"/>
  <sheetViews>
    <sheetView workbookViewId="0" topLeftCell="A1">
      <selection activeCell="E18" sqref="E18"/>
    </sheetView>
  </sheetViews>
  <sheetFormatPr defaultColWidth="11.421875" defaultRowHeight="12.75"/>
  <cols>
    <col min="1" max="1" width="7.7109375" style="155" customWidth="1"/>
    <col min="2" max="2" width="13.57421875" style="155" customWidth="1"/>
    <col min="3" max="3" width="12.7109375" style="155" customWidth="1"/>
    <col min="4" max="16384" width="11.421875" style="155" customWidth="1"/>
  </cols>
  <sheetData>
    <row r="2" ht="12.75">
      <c r="A2" s="154" t="s">
        <v>104</v>
      </c>
    </row>
    <row r="4" ht="12.75">
      <c r="B4" s="156" t="s">
        <v>13</v>
      </c>
    </row>
    <row r="5" spans="2:14" ht="12.75">
      <c r="B5" s="157" t="s">
        <v>162</v>
      </c>
      <c r="C5" s="157" t="s">
        <v>17</v>
      </c>
      <c r="D5" s="157" t="s">
        <v>163</v>
      </c>
      <c r="E5" s="157" t="s">
        <v>16</v>
      </c>
      <c r="F5" s="157" t="s">
        <v>164</v>
      </c>
      <c r="G5" s="157" t="s">
        <v>165</v>
      </c>
      <c r="H5" s="157"/>
      <c r="I5" s="157" t="s">
        <v>166</v>
      </c>
      <c r="J5" s="157" t="s">
        <v>146</v>
      </c>
      <c r="K5" s="157" t="s">
        <v>146</v>
      </c>
      <c r="L5" s="157" t="s">
        <v>167</v>
      </c>
      <c r="M5" s="157" t="s">
        <v>168</v>
      </c>
      <c r="N5" s="155" t="s">
        <v>169</v>
      </c>
    </row>
    <row r="6" spans="1:15" ht="12.75">
      <c r="A6" s="155">
        <v>1900</v>
      </c>
      <c r="B6" s="167">
        <v>715.8395281823529</v>
      </c>
      <c r="C6" s="158">
        <v>36.09178161621094</v>
      </c>
      <c r="D6" s="153">
        <f aca="true" t="shared" si="0" ref="D6:D19">B6/1000/C6</f>
        <v>0.01983386511074386</v>
      </c>
      <c r="E6" s="155">
        <v>18.837882320588236</v>
      </c>
      <c r="F6" s="159">
        <f aca="true" t="shared" si="1" ref="F6:F19">E6*1000/B6</f>
        <v>26.315789473684216</v>
      </c>
      <c r="G6" s="155">
        <f aca="true" t="shared" si="2" ref="G6:G19">LOG(D6,10)</f>
        <v>-1.7025926447104947</v>
      </c>
      <c r="H6" s="155">
        <f aca="true" t="shared" si="3" ref="H6:H19">-G6</f>
        <v>1.7025926447104947</v>
      </c>
      <c r="I6" s="155">
        <f aca="true" t="shared" si="4" ref="I6:I19">LOG(F6)</f>
        <v>1.4202164033831899</v>
      </c>
      <c r="J6" s="160">
        <f aca="true" t="shared" si="5" ref="J6:J19">E6/C6</f>
        <v>0.5219438187037859</v>
      </c>
      <c r="K6" s="161">
        <f aca="true" t="shared" si="6" ref="K6:K19">J6</f>
        <v>0.5219438187037859</v>
      </c>
      <c r="L6" s="155">
        <f aca="true" t="shared" si="7" ref="L6:L19">LOG(K6)</f>
        <v>-0.28237624132730493</v>
      </c>
      <c r="M6" s="155">
        <f aca="true" t="shared" si="8" ref="M6:M19">G6+I6</f>
        <v>-0.28237624132730477</v>
      </c>
      <c r="N6" s="158">
        <f aca="true" t="shared" si="9" ref="N6:N19">G6/(G6-I6)</f>
        <v>0.5452118968817002</v>
      </c>
      <c r="O6" s="158">
        <f aca="true" t="shared" si="10" ref="O6:O19">K6*N6</f>
        <v>0.28456997946116935</v>
      </c>
    </row>
    <row r="7" spans="1:15" ht="12.75">
      <c r="A7" s="155">
        <f>A6+1</f>
        <v>1901</v>
      </c>
      <c r="B7" s="168">
        <v>807.7226634108697</v>
      </c>
      <c r="C7" s="158">
        <v>34.1741</v>
      </c>
      <c r="D7" s="153">
        <f t="shared" si="0"/>
        <v>0.023635521152301588</v>
      </c>
      <c r="E7" s="155">
        <v>19.463196708695655</v>
      </c>
      <c r="F7" s="159">
        <f t="shared" si="1"/>
        <v>24.096385542168672</v>
      </c>
      <c r="G7" s="155">
        <f t="shared" si="2"/>
        <v>-1.626434817263182</v>
      </c>
      <c r="H7" s="155">
        <f t="shared" si="3"/>
        <v>1.626434817263182</v>
      </c>
      <c r="I7" s="155">
        <f t="shared" si="4"/>
        <v>1.3819519032879073</v>
      </c>
      <c r="J7" s="160">
        <f t="shared" si="5"/>
        <v>0.5695306301759419</v>
      </c>
      <c r="K7" s="161">
        <f t="shared" si="6"/>
        <v>0.5695306301759419</v>
      </c>
      <c r="L7" s="155">
        <f t="shared" si="7"/>
        <v>-0.2444829139752748</v>
      </c>
      <c r="M7" s="155">
        <f t="shared" si="8"/>
        <v>-0.24448291397527466</v>
      </c>
      <c r="N7" s="158">
        <f t="shared" si="9"/>
        <v>0.5406335582299222</v>
      </c>
      <c r="O7" s="158">
        <f t="shared" si="10"/>
        <v>0.30790737111294936</v>
      </c>
    </row>
    <row r="8" spans="1:15" ht="12.75">
      <c r="A8" s="155">
        <f aca="true" t="shared" si="11" ref="A8:A19">A7+1</f>
        <v>1902</v>
      </c>
      <c r="B8" s="168">
        <v>844.974153297143</v>
      </c>
      <c r="C8" s="158">
        <v>34.32175</v>
      </c>
      <c r="D8" s="153">
        <f t="shared" si="0"/>
        <v>0.024619203662317422</v>
      </c>
      <c r="E8" s="155">
        <v>20.070644971428575</v>
      </c>
      <c r="F8" s="159">
        <f t="shared" si="1"/>
        <v>23.752969121140143</v>
      </c>
      <c r="G8" s="155">
        <f t="shared" si="2"/>
        <v>-1.60872599895363</v>
      </c>
      <c r="H8" s="155">
        <f t="shared" si="3"/>
        <v>1.60872599895363</v>
      </c>
      <c r="I8" s="155">
        <f t="shared" si="4"/>
        <v>1.3757179041643317</v>
      </c>
      <c r="J8" s="160">
        <f t="shared" si="5"/>
        <v>0.5847791843780861</v>
      </c>
      <c r="K8" s="161">
        <f t="shared" si="6"/>
        <v>0.5847791843780861</v>
      </c>
      <c r="L8" s="155">
        <f t="shared" si="7"/>
        <v>-0.23300809478929854</v>
      </c>
      <c r="M8" s="155">
        <f t="shared" si="8"/>
        <v>-0.2330080947892983</v>
      </c>
      <c r="N8" s="158">
        <f t="shared" si="9"/>
        <v>0.5390371041227926</v>
      </c>
      <c r="O8" s="158">
        <f t="shared" si="10"/>
        <v>0.31521767809845214</v>
      </c>
    </row>
    <row r="9" spans="1:15" ht="12.75">
      <c r="A9" s="155">
        <f t="shared" si="11"/>
        <v>1903</v>
      </c>
      <c r="B9" s="168">
        <v>845.0341644336619</v>
      </c>
      <c r="C9" s="158">
        <v>35.90874</v>
      </c>
      <c r="D9" s="153">
        <f t="shared" si="0"/>
        <v>0.023532826950588125</v>
      </c>
      <c r="E9" s="155">
        <v>20.66098201549296</v>
      </c>
      <c r="F9" s="159">
        <f t="shared" si="1"/>
        <v>24.44987775061125</v>
      </c>
      <c r="G9" s="155">
        <f t="shared" si="2"/>
        <v>-1.6283258987782587</v>
      </c>
      <c r="H9" s="155">
        <f t="shared" si="3"/>
        <v>1.6283258987782587</v>
      </c>
      <c r="I9" s="155">
        <f t="shared" si="4"/>
        <v>1.3882766919926584</v>
      </c>
      <c r="J9" s="160">
        <f t="shared" si="5"/>
        <v>0.5753747420681694</v>
      </c>
      <c r="K9" s="161">
        <f t="shared" si="6"/>
        <v>0.5753747420681694</v>
      </c>
      <c r="L9" s="155">
        <f t="shared" si="7"/>
        <v>-0.24004920678560063</v>
      </c>
      <c r="M9" s="155">
        <f t="shared" si="8"/>
        <v>-0.24004920678560038</v>
      </c>
      <c r="N9" s="158">
        <f t="shared" si="9"/>
        <v>0.5397880064679408</v>
      </c>
      <c r="O9" s="158">
        <f t="shared" si="10"/>
        <v>0.3105803849929828</v>
      </c>
    </row>
    <row r="10" spans="1:15" ht="12.75">
      <c r="A10" s="155">
        <f t="shared" si="11"/>
        <v>1904</v>
      </c>
      <c r="B10" s="168">
        <v>906.7311185158333</v>
      </c>
      <c r="C10" s="158">
        <v>36.86476</v>
      </c>
      <c r="D10" s="153">
        <f t="shared" si="0"/>
        <v>0.024596148693653053</v>
      </c>
      <c r="E10" s="155">
        <v>21.234920808333335</v>
      </c>
      <c r="F10" s="159">
        <f t="shared" si="1"/>
        <v>23.419203747072604</v>
      </c>
      <c r="G10" s="155">
        <f t="shared" si="2"/>
        <v>-1.6091328901339017</v>
      </c>
      <c r="H10" s="155">
        <f t="shared" si="3"/>
        <v>1.6091328901339017</v>
      </c>
      <c r="I10" s="155">
        <f t="shared" si="4"/>
        <v>1.3695721249749762</v>
      </c>
      <c r="J10" s="160">
        <f t="shared" si="5"/>
        <v>0.5760222176499545</v>
      </c>
      <c r="K10" s="161">
        <f t="shared" si="6"/>
        <v>0.5760222176499545</v>
      </c>
      <c r="L10" s="155">
        <f t="shared" si="7"/>
        <v>-0.23956076515892555</v>
      </c>
      <c r="M10" s="155">
        <f t="shared" si="8"/>
        <v>-0.23956076515892555</v>
      </c>
      <c r="N10" s="158">
        <f t="shared" si="9"/>
        <v>0.54021223383044</v>
      </c>
      <c r="O10" s="158">
        <f t="shared" si="10"/>
        <v>0.3111742489326459</v>
      </c>
    </row>
    <row r="11" spans="1:15" ht="12.75">
      <c r="A11" s="155">
        <f t="shared" si="11"/>
        <v>1905</v>
      </c>
      <c r="B11" s="167">
        <v>876.084037077534</v>
      </c>
      <c r="C11" s="158">
        <v>38.04276</v>
      </c>
      <c r="D11" s="153">
        <f t="shared" si="0"/>
        <v>0.02302892947508367</v>
      </c>
      <c r="E11" s="155">
        <v>21.79313525068493</v>
      </c>
      <c r="F11" s="159">
        <f t="shared" si="1"/>
        <v>24.875621890547265</v>
      </c>
      <c r="G11" s="155">
        <f t="shared" si="2"/>
        <v>-1.6377262502194407</v>
      </c>
      <c r="H11" s="155">
        <f t="shared" si="3"/>
        <v>1.6377262502194407</v>
      </c>
      <c r="I11" s="155">
        <f t="shared" si="4"/>
        <v>1.39577394691553</v>
      </c>
      <c r="J11" s="160">
        <f t="shared" si="5"/>
        <v>0.5728589421662605</v>
      </c>
      <c r="K11" s="161">
        <f t="shared" si="6"/>
        <v>0.5728589421662605</v>
      </c>
      <c r="L11" s="155">
        <f t="shared" si="7"/>
        <v>-0.2419523033039107</v>
      </c>
      <c r="M11" s="155">
        <f t="shared" si="8"/>
        <v>-0.24195230330391082</v>
      </c>
      <c r="N11" s="158">
        <f t="shared" si="9"/>
        <v>0.5398800539938032</v>
      </c>
      <c r="O11" s="158">
        <f t="shared" si="10"/>
        <v>0.30927511662755375</v>
      </c>
    </row>
    <row r="12" spans="1:15" ht="12.75">
      <c r="A12" s="155">
        <f t="shared" si="11"/>
        <v>1906</v>
      </c>
      <c r="B12" s="168">
        <v>903.8423290930001</v>
      </c>
      <c r="C12" s="158">
        <v>38.38391</v>
      </c>
      <c r="D12" s="153">
        <f t="shared" si="0"/>
        <v>0.0235474272707757</v>
      </c>
      <c r="E12" s="155">
        <v>22.207428233243245</v>
      </c>
      <c r="F12" s="159">
        <f t="shared" si="1"/>
        <v>24.570024570024568</v>
      </c>
      <c r="G12" s="155">
        <f t="shared" si="2"/>
        <v>-1.6280565358022245</v>
      </c>
      <c r="H12" s="155">
        <f t="shared" si="3"/>
        <v>1.6280565358022245</v>
      </c>
      <c r="I12" s="155">
        <f t="shared" si="4"/>
        <v>1.3904055907747799</v>
      </c>
      <c r="J12" s="160">
        <f t="shared" si="5"/>
        <v>0.5785608666038256</v>
      </c>
      <c r="K12" s="161">
        <f t="shared" si="6"/>
        <v>0.5785608666038256</v>
      </c>
      <c r="L12" s="155">
        <f t="shared" si="7"/>
        <v>-0.23765094502744483</v>
      </c>
      <c r="M12" s="155">
        <f t="shared" si="8"/>
        <v>-0.23765094502744466</v>
      </c>
      <c r="N12" s="158">
        <f t="shared" si="9"/>
        <v>0.5393662294012193</v>
      </c>
      <c r="O12" s="158">
        <f t="shared" si="10"/>
        <v>0.3120561930992072</v>
      </c>
    </row>
    <row r="13" spans="1:15" ht="12.75">
      <c r="A13" s="155">
        <f t="shared" si="11"/>
        <v>1907</v>
      </c>
      <c r="B13" s="168">
        <v>983.5642930275999</v>
      </c>
      <c r="C13" s="158">
        <v>41.85845</v>
      </c>
      <c r="D13" s="153">
        <f t="shared" si="0"/>
        <v>0.023497389249425144</v>
      </c>
      <c r="E13" s="155">
        <v>22.610673402933333</v>
      </c>
      <c r="F13" s="159">
        <f t="shared" si="1"/>
        <v>22.988505747126442</v>
      </c>
      <c r="G13" s="155">
        <f t="shared" si="2"/>
        <v>-1.6289803886880536</v>
      </c>
      <c r="H13" s="155">
        <f t="shared" si="3"/>
        <v>1.6289803886880536</v>
      </c>
      <c r="I13" s="155">
        <f t="shared" si="4"/>
        <v>1.3615107430453628</v>
      </c>
      <c r="J13" s="160">
        <f t="shared" si="5"/>
        <v>0.5401698678028769</v>
      </c>
      <c r="K13" s="161">
        <f t="shared" si="6"/>
        <v>0.5401698678028769</v>
      </c>
      <c r="L13" s="155">
        <f t="shared" si="7"/>
        <v>-0.26746964564269093</v>
      </c>
      <c r="M13" s="155">
        <f t="shared" si="8"/>
        <v>-0.2674696456426908</v>
      </c>
      <c r="N13" s="158">
        <f t="shared" si="9"/>
        <v>0.5447200198663779</v>
      </c>
      <c r="O13" s="158">
        <f t="shared" si="10"/>
        <v>0.2942413411208018</v>
      </c>
    </row>
    <row r="14" spans="1:15" ht="12.75">
      <c r="A14" s="155">
        <f t="shared" si="11"/>
        <v>1908</v>
      </c>
      <c r="B14" s="168">
        <v>1009.8451710500262</v>
      </c>
      <c r="C14" s="158">
        <v>41.18273</v>
      </c>
      <c r="D14" s="153">
        <f t="shared" si="0"/>
        <v>0.024521083741899243</v>
      </c>
      <c r="E14" s="155">
        <v>23.00330685763158</v>
      </c>
      <c r="F14" s="159">
        <f t="shared" si="1"/>
        <v>22.779043280182233</v>
      </c>
      <c r="G14" s="155">
        <f t="shared" si="2"/>
        <v>-1.6104603395073867</v>
      </c>
      <c r="H14" s="155">
        <f t="shared" si="3"/>
        <v>1.6104603395073867</v>
      </c>
      <c r="I14" s="155">
        <f t="shared" si="4"/>
        <v>1.3575354797578787</v>
      </c>
      <c r="J14" s="160">
        <f t="shared" si="5"/>
        <v>0.5585668278336958</v>
      </c>
      <c r="K14" s="161">
        <f t="shared" si="6"/>
        <v>0.5585668278336958</v>
      </c>
      <c r="L14" s="155">
        <f t="shared" si="7"/>
        <v>-0.252924859749508</v>
      </c>
      <c r="M14" s="155">
        <f t="shared" si="8"/>
        <v>-0.25292485974950796</v>
      </c>
      <c r="N14" s="158">
        <f t="shared" si="9"/>
        <v>0.5426086954212961</v>
      </c>
      <c r="O14" s="158">
        <f t="shared" si="10"/>
        <v>0.30308321775645336</v>
      </c>
    </row>
    <row r="15" spans="1:15" ht="12.75">
      <c r="A15" s="155">
        <f t="shared" si="11"/>
        <v>1909</v>
      </c>
      <c r="B15" s="168">
        <v>977.5240173045713</v>
      </c>
      <c r="C15" s="158">
        <v>42.96612</v>
      </c>
      <c r="D15" s="153">
        <f t="shared" si="0"/>
        <v>0.022751042386526206</v>
      </c>
      <c r="E15" s="155">
        <v>23.38574204077922</v>
      </c>
      <c r="F15" s="159">
        <f t="shared" si="1"/>
        <v>23.923444976076556</v>
      </c>
      <c r="G15" s="155">
        <f t="shared" si="2"/>
        <v>-1.6429987004422346</v>
      </c>
      <c r="H15" s="155">
        <f t="shared" si="3"/>
        <v>1.6429987004422346</v>
      </c>
      <c r="I15" s="155">
        <f t="shared" si="4"/>
        <v>1.3788237182249647</v>
      </c>
      <c r="J15" s="160">
        <f t="shared" si="5"/>
        <v>0.5442833106824452</v>
      </c>
      <c r="K15" s="161">
        <f t="shared" si="6"/>
        <v>0.5442833106824452</v>
      </c>
      <c r="L15" s="155">
        <f t="shared" si="7"/>
        <v>-0.26417498221727</v>
      </c>
      <c r="M15" s="155">
        <f t="shared" si="8"/>
        <v>-0.26417498221726987</v>
      </c>
      <c r="N15" s="158">
        <f t="shared" si="9"/>
        <v>0.543711202317075</v>
      </c>
      <c r="O15" s="158">
        <f t="shared" si="10"/>
        <v>0.2959329332522704</v>
      </c>
    </row>
    <row r="16" spans="1:15" ht="12.75">
      <c r="A16" s="155">
        <f t="shared" si="11"/>
        <v>1910</v>
      </c>
      <c r="B16" s="167">
        <v>962.2140333403845</v>
      </c>
      <c r="C16" s="158">
        <v>42.21996</v>
      </c>
      <c r="D16" s="153">
        <f t="shared" si="0"/>
        <v>0.02279050082805347</v>
      </c>
      <c r="E16" s="155">
        <v>23.758371193589742</v>
      </c>
      <c r="F16" s="159">
        <f t="shared" si="1"/>
        <v>24.691358024691358</v>
      </c>
      <c r="G16" s="155">
        <f t="shared" si="2"/>
        <v>-1.6422461309639815</v>
      </c>
      <c r="H16" s="155">
        <f t="shared" si="3"/>
        <v>1.6422461309639815</v>
      </c>
      <c r="I16" s="155">
        <f t="shared" si="4"/>
        <v>1.3925449767853315</v>
      </c>
      <c r="J16" s="160">
        <f t="shared" si="5"/>
        <v>0.5627284155074932</v>
      </c>
      <c r="K16" s="161">
        <f t="shared" si="6"/>
        <v>0.5627284155074932</v>
      </c>
      <c r="L16" s="155">
        <f t="shared" si="7"/>
        <v>-0.24970115417865016</v>
      </c>
      <c r="M16" s="155">
        <f t="shared" si="8"/>
        <v>-0.24970115417865002</v>
      </c>
      <c r="N16" s="158">
        <f t="shared" si="9"/>
        <v>0.5411397597582648</v>
      </c>
      <c r="O16" s="158">
        <f t="shared" si="10"/>
        <v>0.30451471957687387</v>
      </c>
    </row>
    <row r="17" spans="1:15" ht="12.75">
      <c r="A17" s="155">
        <f t="shared" si="11"/>
        <v>1911</v>
      </c>
      <c r="B17" s="168">
        <v>986.8336403255695</v>
      </c>
      <c r="C17" s="158">
        <v>46.08995</v>
      </c>
      <c r="D17" s="153">
        <f t="shared" si="0"/>
        <v>0.021411037337327757</v>
      </c>
      <c r="E17" s="155">
        <v>24.920041422362868</v>
      </c>
      <c r="F17" s="159">
        <f t="shared" si="1"/>
        <v>25.252525252525256</v>
      </c>
      <c r="G17" s="155">
        <f t="shared" si="2"/>
        <v>-1.669362291184598</v>
      </c>
      <c r="H17" s="155">
        <f t="shared" si="3"/>
        <v>1.669362291184598</v>
      </c>
      <c r="I17" s="155">
        <f t="shared" si="4"/>
        <v>1.4023048140744878</v>
      </c>
      <c r="J17" s="160">
        <f t="shared" si="5"/>
        <v>0.5406827610436302</v>
      </c>
      <c r="K17" s="161">
        <f t="shared" si="6"/>
        <v>0.5406827610436302</v>
      </c>
      <c r="L17" s="155">
        <f t="shared" si="7"/>
        <v>-0.2670574771101105</v>
      </c>
      <c r="M17" s="155">
        <f t="shared" si="8"/>
        <v>-0.2670574771101102</v>
      </c>
      <c r="N17" s="158">
        <f t="shared" si="9"/>
        <v>0.5434710969578822</v>
      </c>
      <c r="O17" s="158">
        <f t="shared" si="10"/>
        <v>0.29384545325059824</v>
      </c>
    </row>
    <row r="18" spans="1:15" ht="12.75">
      <c r="A18" s="155">
        <f t="shared" si="11"/>
        <v>1912</v>
      </c>
      <c r="B18" s="168">
        <v>1008.2383249526248</v>
      </c>
      <c r="C18" s="158">
        <v>51.175173</v>
      </c>
      <c r="D18" s="153">
        <f t="shared" si="0"/>
        <v>0.019701708188707534</v>
      </c>
      <c r="E18" s="155">
        <v>26.05266989541666</v>
      </c>
      <c r="F18" s="159">
        <f t="shared" si="1"/>
        <v>25.839793281653744</v>
      </c>
      <c r="G18" s="155">
        <f t="shared" si="2"/>
        <v>-1.705496117758795</v>
      </c>
      <c r="H18" s="155">
        <f t="shared" si="3"/>
        <v>1.705496117758795</v>
      </c>
      <c r="I18" s="155">
        <f t="shared" si="4"/>
        <v>1.4122890349810886</v>
      </c>
      <c r="J18" s="160">
        <f t="shared" si="5"/>
        <v>0.5090880668916675</v>
      </c>
      <c r="K18" s="161">
        <f t="shared" si="6"/>
        <v>0.5090880668916675</v>
      </c>
      <c r="L18" s="155">
        <f t="shared" si="7"/>
        <v>-0.29320708277770674</v>
      </c>
      <c r="M18" s="155">
        <f t="shared" si="8"/>
        <v>-0.29320708277770646</v>
      </c>
      <c r="N18" s="158">
        <f t="shared" si="9"/>
        <v>0.5470216946347375</v>
      </c>
      <c r="O18" s="158">
        <f t="shared" si="10"/>
        <v>0.27848221706940257</v>
      </c>
    </row>
    <row r="19" spans="1:15" ht="12.75">
      <c r="A19" s="155">
        <f t="shared" si="11"/>
        <v>1913</v>
      </c>
      <c r="B19" s="167">
        <v>1119.119714670375</v>
      </c>
      <c r="C19" s="158">
        <v>50.828269958496094</v>
      </c>
      <c r="D19" s="153">
        <f t="shared" si="0"/>
        <v>0.02201766291837582</v>
      </c>
      <c r="E19" s="155">
        <v>27.496798886249998</v>
      </c>
      <c r="F19" s="159">
        <f t="shared" si="1"/>
        <v>24.570024570024568</v>
      </c>
      <c r="G19" s="155">
        <f t="shared" si="2"/>
        <v>-1.6572287814368931</v>
      </c>
      <c r="H19" s="155">
        <f t="shared" si="3"/>
        <v>1.6572287814368931</v>
      </c>
      <c r="I19" s="155">
        <f t="shared" si="4"/>
        <v>1.3904055907747799</v>
      </c>
      <c r="J19" s="160">
        <f t="shared" si="5"/>
        <v>0.5409745188790127</v>
      </c>
      <c r="K19" s="161">
        <f t="shared" si="6"/>
        <v>0.5409745188790127</v>
      </c>
      <c r="L19" s="155">
        <f t="shared" si="7"/>
        <v>-0.2668231906621135</v>
      </c>
      <c r="M19" s="155">
        <f t="shared" si="8"/>
        <v>-0.26682319066211324</v>
      </c>
      <c r="N19" s="158">
        <f t="shared" si="9"/>
        <v>0.5437754595982718</v>
      </c>
      <c r="O19" s="158">
        <f t="shared" si="10"/>
        <v>0.2941686676343891</v>
      </c>
    </row>
    <row r="20" spans="2:15" ht="12.75">
      <c r="B20" s="168"/>
      <c r="C20" s="158"/>
      <c r="D20" s="153"/>
      <c r="F20" s="159"/>
      <c r="J20" s="160"/>
      <c r="K20" s="161"/>
      <c r="N20" s="158"/>
      <c r="O20" s="158"/>
    </row>
    <row r="21" spans="2:15" ht="12.75">
      <c r="B21" s="168"/>
      <c r="C21" s="158"/>
      <c r="D21" s="153"/>
      <c r="F21" s="159"/>
      <c r="J21" s="160"/>
      <c r="K21" s="161"/>
      <c r="N21" s="158"/>
      <c r="O21" s="158"/>
    </row>
    <row r="22" spans="2:15" ht="12.75">
      <c r="B22" s="168"/>
      <c r="C22" s="158"/>
      <c r="D22" s="153"/>
      <c r="F22" s="159"/>
      <c r="J22" s="160"/>
      <c r="K22" s="161"/>
      <c r="N22" s="158"/>
      <c r="O22" s="158"/>
    </row>
    <row r="23" spans="2:15" ht="12.75">
      <c r="B23" s="168"/>
      <c r="C23" s="158"/>
      <c r="D23" s="153"/>
      <c r="F23" s="159"/>
      <c r="J23" s="160"/>
      <c r="K23" s="161"/>
      <c r="N23" s="158"/>
      <c r="O23" s="158"/>
    </row>
    <row r="24" spans="2:15" ht="12.75">
      <c r="B24" s="168"/>
      <c r="C24" s="158"/>
      <c r="D24" s="153"/>
      <c r="F24" s="159"/>
      <c r="J24" s="160"/>
      <c r="K24" s="161"/>
      <c r="N24" s="158"/>
      <c r="O24" s="158"/>
    </row>
    <row r="25" spans="2:15" ht="12.75">
      <c r="B25" s="169"/>
      <c r="C25" s="158"/>
      <c r="D25" s="153"/>
      <c r="F25" s="159"/>
      <c r="J25" s="160"/>
      <c r="K25" s="161"/>
      <c r="N25" s="158"/>
      <c r="O25" s="158"/>
    </row>
    <row r="26" spans="1:15" ht="12.75">
      <c r="A26" s="155">
        <v>1920</v>
      </c>
      <c r="B26" s="169">
        <v>900.2583516425</v>
      </c>
      <c r="C26" s="158">
        <v>159.5</v>
      </c>
      <c r="D26" s="153">
        <f aca="true" t="shared" si="12" ref="D26:D44">B26/1000/C26</f>
        <v>0.0056442529883542324</v>
      </c>
      <c r="E26" s="155">
        <v>29.324376275</v>
      </c>
      <c r="F26" s="159">
        <f aca="true" t="shared" si="13" ref="F26:F44">E26*1000/B26</f>
        <v>32.57328990228013</v>
      </c>
      <c r="G26" s="155">
        <f aca="true" t="shared" si="14" ref="G26:G44">LOG(D26,10)</f>
        <v>-2.24839352840744</v>
      </c>
      <c r="H26" s="155">
        <f aca="true" t="shared" si="15" ref="H26:H44">-G26</f>
        <v>2.24839352840744</v>
      </c>
      <c r="I26" s="155">
        <f aca="true" t="shared" si="16" ref="I26:I44">LOG(F26)</f>
        <v>1.5128616245228135</v>
      </c>
      <c r="J26" s="160">
        <f aca="true" t="shared" si="17" ref="J26:J44">E26/C26</f>
        <v>0.18385188887147336</v>
      </c>
      <c r="K26" s="161">
        <f aca="true" t="shared" si="18" ref="K26:K44">J26</f>
        <v>0.18385188887147336</v>
      </c>
      <c r="L26" s="155">
        <f aca="true" t="shared" si="19" ref="L26:L44">LOG(K26)</f>
        <v>-0.735531903884627</v>
      </c>
      <c r="M26" s="155">
        <f aca="true" t="shared" si="20" ref="M26:M44">G26+I26</f>
        <v>-0.7355319038846266</v>
      </c>
      <c r="N26" s="158">
        <f aca="true" t="shared" si="21" ref="N26:N44">G26/(G26-I26)</f>
        <v>0.597777453799113</v>
      </c>
      <c r="O26" s="158">
        <f aca="true" t="shared" si="22" ref="O26:O44">K26*N26</f>
        <v>0.10990251400574681</v>
      </c>
    </row>
    <row r="27" spans="1:15" ht="12.75">
      <c r="A27" s="155">
        <f aca="true" t="shared" si="23" ref="A27:A43">A26+1</f>
        <v>1921</v>
      </c>
      <c r="B27" s="169">
        <v>1257.8717521936646</v>
      </c>
      <c r="C27" s="158">
        <v>128.6</v>
      </c>
      <c r="D27" s="153">
        <f t="shared" si="12"/>
        <v>0.009781273345207345</v>
      </c>
      <c r="E27" s="155">
        <v>30.020805541614905</v>
      </c>
      <c r="F27" s="159">
        <f t="shared" si="13"/>
        <v>23.866348448687347</v>
      </c>
      <c r="G27" s="155">
        <f t="shared" si="14"/>
        <v>-2.0096046042308244</v>
      </c>
      <c r="H27" s="155">
        <f t="shared" si="15"/>
        <v>2.0096046042308244</v>
      </c>
      <c r="I27" s="155">
        <f t="shared" si="16"/>
        <v>1.3777859770337046</v>
      </c>
      <c r="J27" s="160">
        <f t="shared" si="17"/>
        <v>0.23344327792857625</v>
      </c>
      <c r="K27" s="161">
        <f t="shared" si="18"/>
        <v>0.23344327792857625</v>
      </c>
      <c r="L27" s="155">
        <f t="shared" si="19"/>
        <v>-0.6318186271971198</v>
      </c>
      <c r="M27" s="155">
        <f t="shared" si="20"/>
        <v>-0.6318186271971198</v>
      </c>
      <c r="N27" s="158">
        <f t="shared" si="21"/>
        <v>0.593260374326432</v>
      </c>
      <c r="O27" s="158">
        <f t="shared" si="22"/>
        <v>0.13849264644789644</v>
      </c>
    </row>
    <row r="28" spans="1:15" ht="12.75">
      <c r="A28" s="155">
        <f t="shared" si="23"/>
        <v>1922</v>
      </c>
      <c r="B28" s="169">
        <v>1679.0533372079012</v>
      </c>
      <c r="C28" s="158">
        <v>159.9</v>
      </c>
      <c r="D28" s="153">
        <f t="shared" si="12"/>
        <v>0.010500646261462796</v>
      </c>
      <c r="E28" s="155">
        <v>39.60031455679012</v>
      </c>
      <c r="F28" s="159">
        <f t="shared" si="13"/>
        <v>23.584905660377355</v>
      </c>
      <c r="G28" s="155">
        <f t="shared" si="14"/>
        <v>-1.978783971487191</v>
      </c>
      <c r="H28" s="155">
        <f t="shared" si="15"/>
        <v>1.978783971487191</v>
      </c>
      <c r="I28" s="155">
        <f t="shared" si="16"/>
        <v>1.3726341434072673</v>
      </c>
      <c r="J28" s="160">
        <f t="shared" si="17"/>
        <v>0.24765675144959423</v>
      </c>
      <c r="K28" s="161">
        <f t="shared" si="18"/>
        <v>0.24765675144959423</v>
      </c>
      <c r="L28" s="155">
        <f t="shared" si="19"/>
        <v>-0.6061498280799238</v>
      </c>
      <c r="M28" s="155">
        <f t="shared" si="20"/>
        <v>-0.6061498280799238</v>
      </c>
      <c r="N28" s="158">
        <f t="shared" si="21"/>
        <v>0.5904318421783986</v>
      </c>
      <c r="O28" s="158">
        <f t="shared" si="22"/>
        <v>0.14622443198630172</v>
      </c>
    </row>
    <row r="29" spans="1:15" ht="12.75">
      <c r="A29" s="155">
        <f t="shared" si="23"/>
        <v>1923</v>
      </c>
      <c r="B29" s="169">
        <v>1905.1139336981598</v>
      </c>
      <c r="C29" s="158">
        <v>189.8</v>
      </c>
      <c r="D29" s="153">
        <f t="shared" si="12"/>
        <v>0.010037481210211589</v>
      </c>
      <c r="E29" s="155">
        <v>57.55631219631903</v>
      </c>
      <c r="F29" s="159">
        <f t="shared" si="13"/>
        <v>30.211480362537763</v>
      </c>
      <c r="G29" s="155">
        <f t="shared" si="14"/>
        <v>-1.9983752546954852</v>
      </c>
      <c r="H29" s="155">
        <f t="shared" si="15"/>
        <v>1.9983752546954852</v>
      </c>
      <c r="I29" s="155">
        <f t="shared" si="16"/>
        <v>1.4801720062242814</v>
      </c>
      <c r="J29" s="160">
        <f t="shared" si="17"/>
        <v>0.30324716647164923</v>
      </c>
      <c r="K29" s="161">
        <f t="shared" si="18"/>
        <v>0.30324716647164923</v>
      </c>
      <c r="L29" s="155">
        <f t="shared" si="19"/>
        <v>-0.5182032484712041</v>
      </c>
      <c r="M29" s="155">
        <f t="shared" si="20"/>
        <v>-0.5182032484712038</v>
      </c>
      <c r="N29" s="158">
        <f t="shared" si="21"/>
        <v>0.5744855840098871</v>
      </c>
      <c r="O29" s="158">
        <f t="shared" si="22"/>
        <v>0.17421112552980889</v>
      </c>
    </row>
    <row r="30" spans="1:15" ht="12.75">
      <c r="A30" s="155">
        <f t="shared" si="23"/>
        <v>1924</v>
      </c>
      <c r="B30" s="169">
        <v>2075.223816885976</v>
      </c>
      <c r="C30" s="158">
        <v>241.8</v>
      </c>
      <c r="D30" s="153">
        <f t="shared" si="12"/>
        <v>0.00858239791929684</v>
      </c>
      <c r="E30" s="155">
        <v>61.94697960853659</v>
      </c>
      <c r="F30" s="159">
        <f t="shared" si="13"/>
        <v>29.850746268656714</v>
      </c>
      <c r="G30" s="155">
        <f t="shared" si="14"/>
        <v>-2.0663913534541773</v>
      </c>
      <c r="H30" s="155">
        <f t="shared" si="15"/>
        <v>2.0663913534541773</v>
      </c>
      <c r="I30" s="155">
        <f t="shared" si="16"/>
        <v>1.4749551929631548</v>
      </c>
      <c r="J30" s="160">
        <f t="shared" si="17"/>
        <v>0.25619098266557727</v>
      </c>
      <c r="K30" s="161">
        <f t="shared" si="18"/>
        <v>0.25619098266557727</v>
      </c>
      <c r="L30" s="155">
        <f t="shared" si="19"/>
        <v>-0.591436160491023</v>
      </c>
      <c r="M30" s="155">
        <f t="shared" si="20"/>
        <v>-0.5914361604910225</v>
      </c>
      <c r="N30" s="158">
        <f t="shared" si="21"/>
        <v>0.5835044174212998</v>
      </c>
      <c r="O30" s="158">
        <f t="shared" si="22"/>
        <v>0.14948857008886798</v>
      </c>
    </row>
    <row r="31" spans="1:15" ht="12.75">
      <c r="A31" s="155">
        <f t="shared" si="23"/>
        <v>1925</v>
      </c>
      <c r="B31" s="169">
        <v>2920.4538988800005</v>
      </c>
      <c r="C31" s="158">
        <v>265.8</v>
      </c>
      <c r="D31" s="153">
        <f t="shared" si="12"/>
        <v>0.010987411207223477</v>
      </c>
      <c r="E31" s="155">
        <v>73.74883583030304</v>
      </c>
      <c r="F31" s="159">
        <f t="shared" si="13"/>
        <v>25.252525252525253</v>
      </c>
      <c r="G31" s="155">
        <f t="shared" si="14"/>
        <v>-1.9591046215763006</v>
      </c>
      <c r="H31" s="155">
        <f t="shared" si="15"/>
        <v>1.9591046215763006</v>
      </c>
      <c r="I31" s="155">
        <f t="shared" si="16"/>
        <v>1.4023048140744876</v>
      </c>
      <c r="J31" s="160">
        <f t="shared" si="17"/>
        <v>0.27745987897028984</v>
      </c>
      <c r="K31" s="161">
        <f t="shared" si="18"/>
        <v>0.27745987897028984</v>
      </c>
      <c r="L31" s="155">
        <f t="shared" si="19"/>
        <v>-0.556799807501813</v>
      </c>
      <c r="M31" s="155">
        <f t="shared" si="20"/>
        <v>-0.556799807501813</v>
      </c>
      <c r="N31" s="158">
        <f t="shared" si="21"/>
        <v>0.5828223723055643</v>
      </c>
      <c r="O31" s="158">
        <f t="shared" si="22"/>
        <v>0.16170982488107907</v>
      </c>
    </row>
    <row r="32" spans="1:15" ht="12.75">
      <c r="A32" s="155">
        <f t="shared" si="23"/>
        <v>1926</v>
      </c>
      <c r="B32" s="169">
        <v>3248.9082495050607</v>
      </c>
      <c r="C32" s="158">
        <v>330.6</v>
      </c>
      <c r="D32" s="153">
        <f t="shared" si="12"/>
        <v>0.009827308679688628</v>
      </c>
      <c r="E32" s="155">
        <v>87.33624326626506</v>
      </c>
      <c r="F32" s="159">
        <f t="shared" si="13"/>
        <v>26.88172043010752</v>
      </c>
      <c r="G32" s="155">
        <f t="shared" si="14"/>
        <v>-2.0075654023706866</v>
      </c>
      <c r="H32" s="155">
        <f t="shared" si="15"/>
        <v>2.0075654023706866</v>
      </c>
      <c r="I32" s="155">
        <f t="shared" si="16"/>
        <v>1.4294570601181025</v>
      </c>
      <c r="J32" s="160">
        <f t="shared" si="17"/>
        <v>0.2641749645077588</v>
      </c>
      <c r="K32" s="161">
        <f t="shared" si="18"/>
        <v>0.2641749645077588</v>
      </c>
      <c r="L32" s="155">
        <f t="shared" si="19"/>
        <v>-0.5781083422525843</v>
      </c>
      <c r="M32" s="155">
        <f t="shared" si="20"/>
        <v>-0.5781083422525841</v>
      </c>
      <c r="N32" s="158">
        <f t="shared" si="21"/>
        <v>0.5841001693416296</v>
      </c>
      <c r="O32" s="158">
        <f t="shared" si="22"/>
        <v>0.1543046415048009</v>
      </c>
    </row>
    <row r="33" spans="1:15" ht="12.75">
      <c r="A33" s="155">
        <f t="shared" si="23"/>
        <v>1927</v>
      </c>
      <c r="B33" s="169">
        <v>4119.99139694</v>
      </c>
      <c r="C33" s="158">
        <v>342.5</v>
      </c>
      <c r="D33" s="153">
        <f t="shared" si="12"/>
        <v>0.012029171961868614</v>
      </c>
      <c r="E33" s="155">
        <v>118.39055738333334</v>
      </c>
      <c r="F33" s="159">
        <f t="shared" si="13"/>
        <v>28.735632183908045</v>
      </c>
      <c r="G33" s="155">
        <f t="shared" si="14"/>
        <v>-1.9197642666558403</v>
      </c>
      <c r="H33" s="155">
        <f t="shared" si="15"/>
        <v>1.9197642666558403</v>
      </c>
      <c r="I33" s="155">
        <f t="shared" si="16"/>
        <v>1.458420756053419</v>
      </c>
      <c r="J33" s="160">
        <f t="shared" si="17"/>
        <v>0.34566586097323604</v>
      </c>
      <c r="K33" s="161">
        <f t="shared" si="18"/>
        <v>0.34566586097323604</v>
      </c>
      <c r="L33" s="155">
        <f t="shared" si="19"/>
        <v>-0.46134351060242135</v>
      </c>
      <c r="M33" s="155">
        <f t="shared" si="20"/>
        <v>-0.4613435106024213</v>
      </c>
      <c r="N33" s="158">
        <f t="shared" si="21"/>
        <v>0.5682827476146391</v>
      </c>
      <c r="O33" s="158">
        <f t="shared" si="22"/>
        <v>0.19643594523045044</v>
      </c>
    </row>
    <row r="34" spans="1:15" ht="12.75">
      <c r="A34" s="155">
        <f t="shared" si="23"/>
        <v>1928</v>
      </c>
      <c r="B34" s="169">
        <v>4816.879523809524</v>
      </c>
      <c r="C34" s="158">
        <v>356.1</v>
      </c>
      <c r="D34" s="153">
        <f t="shared" si="12"/>
        <v>0.013526760808226687</v>
      </c>
      <c r="E34" s="155">
        <v>173.26904761904763</v>
      </c>
      <c r="F34" s="159">
        <f t="shared" si="13"/>
        <v>35.97122302158274</v>
      </c>
      <c r="G34" s="155">
        <f t="shared" si="14"/>
        <v>-1.868806189472969</v>
      </c>
      <c r="H34" s="155">
        <f t="shared" si="15"/>
        <v>1.868806189472969</v>
      </c>
      <c r="I34" s="155">
        <f t="shared" si="16"/>
        <v>1.5559552040819238</v>
      </c>
      <c r="J34" s="160">
        <f t="shared" si="17"/>
        <v>0.4865741297923269</v>
      </c>
      <c r="K34" s="161">
        <f t="shared" si="18"/>
        <v>0.4865741297923269</v>
      </c>
      <c r="L34" s="155">
        <f t="shared" si="19"/>
        <v>-0.3128509853910452</v>
      </c>
      <c r="M34" s="155">
        <f t="shared" si="20"/>
        <v>-0.3128509853910453</v>
      </c>
      <c r="N34" s="158">
        <f t="shared" si="21"/>
        <v>0.5456748586893971</v>
      </c>
      <c r="O34" s="158">
        <f t="shared" si="22"/>
        <v>0.26551126951634435</v>
      </c>
    </row>
    <row r="35" spans="1:15" ht="12.75">
      <c r="A35" s="155">
        <f t="shared" si="23"/>
        <v>1929</v>
      </c>
      <c r="B35" s="169">
        <v>5149.510714285715</v>
      </c>
      <c r="C35" s="158">
        <v>400.2</v>
      </c>
      <c r="D35" s="153">
        <f t="shared" si="12"/>
        <v>0.01286734311415721</v>
      </c>
      <c r="E35" s="155">
        <v>190.72261904761905</v>
      </c>
      <c r="F35" s="159">
        <f t="shared" si="13"/>
        <v>37.03703703703703</v>
      </c>
      <c r="G35" s="155">
        <f t="shared" si="14"/>
        <v>-1.8905111182066974</v>
      </c>
      <c r="H35" s="155">
        <f t="shared" si="15"/>
        <v>1.8905111182066974</v>
      </c>
      <c r="I35" s="155">
        <f t="shared" si="16"/>
        <v>1.5686362358410126</v>
      </c>
      <c r="J35" s="160">
        <f t="shared" si="17"/>
        <v>0.47656826348730397</v>
      </c>
      <c r="K35" s="161">
        <f t="shared" si="18"/>
        <v>0.47656826348730397</v>
      </c>
      <c r="L35" s="155">
        <f t="shared" si="19"/>
        <v>-0.32187488236568473</v>
      </c>
      <c r="M35" s="155">
        <f t="shared" si="20"/>
        <v>-0.32187488236568473</v>
      </c>
      <c r="N35" s="158">
        <f t="shared" si="21"/>
        <v>0.5465251764989202</v>
      </c>
      <c r="O35" s="158">
        <f t="shared" si="22"/>
        <v>0.2604565543161827</v>
      </c>
    </row>
    <row r="36" spans="1:15" ht="12.75">
      <c r="A36" s="155">
        <f t="shared" si="23"/>
        <v>1930</v>
      </c>
      <c r="B36" s="169">
        <v>4718.40119047619</v>
      </c>
      <c r="C36" s="158">
        <v>392.2</v>
      </c>
      <c r="D36" s="153">
        <f t="shared" si="12"/>
        <v>0.012030599669750614</v>
      </c>
      <c r="E36" s="155">
        <v>140.01190476190476</v>
      </c>
      <c r="F36" s="159">
        <f t="shared" si="13"/>
        <v>29.67359050445104</v>
      </c>
      <c r="G36" s="155">
        <f t="shared" si="14"/>
        <v>-1.919712724549361</v>
      </c>
      <c r="H36" s="155">
        <f t="shared" si="15"/>
        <v>1.919712724549361</v>
      </c>
      <c r="I36" s="155">
        <f t="shared" si="16"/>
        <v>1.4723700991286615</v>
      </c>
      <c r="J36" s="160">
        <f t="shared" si="17"/>
        <v>0.3569910881231636</v>
      </c>
      <c r="K36" s="161">
        <f t="shared" si="18"/>
        <v>0.3569910881231636</v>
      </c>
      <c r="L36" s="155">
        <f t="shared" si="19"/>
        <v>-0.44734262542069997</v>
      </c>
      <c r="M36" s="155">
        <f t="shared" si="20"/>
        <v>-0.4473426254206996</v>
      </c>
      <c r="N36" s="158">
        <f t="shared" si="21"/>
        <v>0.5659392250534213</v>
      </c>
      <c r="O36" s="158">
        <f t="shared" si="22"/>
        <v>0.20203525976340084</v>
      </c>
    </row>
    <row r="37" spans="1:15" ht="12.75">
      <c r="A37" s="155">
        <f t="shared" si="23"/>
        <v>1931</v>
      </c>
      <c r="B37" s="169">
        <v>3911.983843277024</v>
      </c>
      <c r="C37" s="158">
        <v>365.6</v>
      </c>
      <c r="D37" s="153">
        <f t="shared" si="12"/>
        <v>0.010700174626031246</v>
      </c>
      <c r="E37" s="155">
        <v>89.11124927738096</v>
      </c>
      <c r="F37" s="159">
        <f t="shared" si="13"/>
        <v>22.779043280182236</v>
      </c>
      <c r="G37" s="155">
        <f t="shared" si="14"/>
        <v>-1.9706091346042371</v>
      </c>
      <c r="H37" s="155">
        <f t="shared" si="15"/>
        <v>1.9706091346042371</v>
      </c>
      <c r="I37" s="155">
        <f t="shared" si="16"/>
        <v>1.3575354797578787</v>
      </c>
      <c r="J37" s="160">
        <f t="shared" si="17"/>
        <v>0.2437397409118735</v>
      </c>
      <c r="K37" s="161">
        <f t="shared" si="18"/>
        <v>0.2437397409118735</v>
      </c>
      <c r="L37" s="155">
        <f t="shared" si="19"/>
        <v>-0.6130736548463586</v>
      </c>
      <c r="M37" s="155">
        <f t="shared" si="20"/>
        <v>-0.6130736548463585</v>
      </c>
      <c r="N37" s="158">
        <f t="shared" si="21"/>
        <v>0.5921044194114538</v>
      </c>
      <c r="O37" s="158">
        <f t="shared" si="22"/>
        <v>0.14431937778012302</v>
      </c>
    </row>
    <row r="38" spans="1:15" ht="12.75">
      <c r="A38" s="155">
        <f t="shared" si="23"/>
        <v>1932</v>
      </c>
      <c r="B38" s="169">
        <v>5042.396243708691</v>
      </c>
      <c r="C38" s="158">
        <v>316.5</v>
      </c>
      <c r="D38" s="153">
        <f t="shared" si="12"/>
        <v>0.015931741686283387</v>
      </c>
      <c r="E38" s="155">
        <v>109.37952806309524</v>
      </c>
      <c r="F38" s="159">
        <f t="shared" si="13"/>
        <v>21.69197396963123</v>
      </c>
      <c r="G38" s="155">
        <f t="shared" si="14"/>
        <v>-1.7977367437597709</v>
      </c>
      <c r="H38" s="155">
        <f t="shared" si="15"/>
        <v>1.7977367437597709</v>
      </c>
      <c r="I38" s="155">
        <f t="shared" si="16"/>
        <v>1.3362990746103518</v>
      </c>
      <c r="J38" s="160">
        <f t="shared" si="17"/>
        <v>0.345590925949748</v>
      </c>
      <c r="K38" s="161">
        <f t="shared" si="18"/>
        <v>0.345590925949748</v>
      </c>
      <c r="L38" s="155">
        <f t="shared" si="19"/>
        <v>-0.46143766914941947</v>
      </c>
      <c r="M38" s="155">
        <f t="shared" si="20"/>
        <v>-0.4614376691494191</v>
      </c>
      <c r="N38" s="158">
        <f t="shared" si="21"/>
        <v>0.5736171658352955</v>
      </c>
      <c r="O38" s="158">
        <f t="shared" si="22"/>
        <v>0.19823688748168994</v>
      </c>
    </row>
    <row r="39" spans="1:15" ht="12.75">
      <c r="A39" s="155">
        <f t="shared" si="23"/>
        <v>1933</v>
      </c>
      <c r="B39" s="169">
        <v>4022.98768449</v>
      </c>
      <c r="C39" s="158">
        <v>312.8</v>
      </c>
      <c r="D39" s="153">
        <f t="shared" si="12"/>
        <v>0.012861213825095908</v>
      </c>
      <c r="E39" s="155">
        <v>106.42824562142859</v>
      </c>
      <c r="F39" s="159">
        <f t="shared" si="13"/>
        <v>26.45502645502646</v>
      </c>
      <c r="G39" s="155">
        <f t="shared" si="14"/>
        <v>-1.8907180413134967</v>
      </c>
      <c r="H39" s="155">
        <f t="shared" si="15"/>
        <v>1.8907180413134967</v>
      </c>
      <c r="I39" s="155">
        <f t="shared" si="16"/>
        <v>1.4225082001627747</v>
      </c>
      <c r="J39" s="160">
        <f t="shared" si="17"/>
        <v>0.3402437519866643</v>
      </c>
      <c r="K39" s="161">
        <f t="shared" si="18"/>
        <v>0.3402437519866643</v>
      </c>
      <c r="L39" s="155">
        <f t="shared" si="19"/>
        <v>-0.46820984115072223</v>
      </c>
      <c r="M39" s="155">
        <f t="shared" si="20"/>
        <v>-0.46820984115072206</v>
      </c>
      <c r="N39" s="158">
        <f t="shared" si="21"/>
        <v>0.5706576923859722</v>
      </c>
      <c r="O39" s="158">
        <f t="shared" si="22"/>
        <v>0.19416271435745489</v>
      </c>
    </row>
    <row r="40" spans="1:15" ht="12.75">
      <c r="A40" s="155">
        <f t="shared" si="23"/>
        <v>1934</v>
      </c>
      <c r="B40" s="169">
        <v>3551.239937169643</v>
      </c>
      <c r="C40" s="158">
        <v>297.3</v>
      </c>
      <c r="D40" s="153">
        <f t="shared" si="12"/>
        <v>0.011944971198014272</v>
      </c>
      <c r="E40" s="155">
        <v>87.6849367202381</v>
      </c>
      <c r="F40" s="159">
        <f t="shared" si="13"/>
        <v>24.691358024691358</v>
      </c>
      <c r="G40" s="155">
        <f t="shared" si="14"/>
        <v>-1.922814893093555</v>
      </c>
      <c r="H40" s="155">
        <f t="shared" si="15"/>
        <v>1.922814893093555</v>
      </c>
      <c r="I40" s="155">
        <f t="shared" si="16"/>
        <v>1.3925449767853315</v>
      </c>
      <c r="J40" s="160">
        <f t="shared" si="17"/>
        <v>0.2949375604447968</v>
      </c>
      <c r="K40" s="161">
        <f t="shared" si="18"/>
        <v>0.2949375604447968</v>
      </c>
      <c r="L40" s="155">
        <f t="shared" si="19"/>
        <v>-0.5302699163082236</v>
      </c>
      <c r="M40" s="155">
        <f t="shared" si="20"/>
        <v>-0.5302699163082234</v>
      </c>
      <c r="N40" s="158">
        <f t="shared" si="21"/>
        <v>0.5799716979634544</v>
      </c>
      <c r="O40" s="158">
        <f t="shared" si="22"/>
        <v>0.17105543772436776</v>
      </c>
    </row>
    <row r="41" spans="1:15" ht="12.75">
      <c r="A41" s="155">
        <f t="shared" si="23"/>
        <v>1935</v>
      </c>
      <c r="B41" s="169">
        <v>3466.132667857143</v>
      </c>
      <c r="C41" s="158">
        <v>280.1</v>
      </c>
      <c r="D41" s="153">
        <f t="shared" si="12"/>
        <v>0.012374625733156525</v>
      </c>
      <c r="E41" s="155">
        <v>92.43020447619048</v>
      </c>
      <c r="F41" s="159">
        <f t="shared" si="13"/>
        <v>26.666666666666668</v>
      </c>
      <c r="G41" s="155">
        <f t="shared" si="14"/>
        <v>-1.9074679273021005</v>
      </c>
      <c r="H41" s="155">
        <f t="shared" si="15"/>
        <v>1.9074679273021005</v>
      </c>
      <c r="I41" s="155">
        <f t="shared" si="16"/>
        <v>1.4259687322722812</v>
      </c>
      <c r="J41" s="160">
        <f t="shared" si="17"/>
        <v>0.3299900195508407</v>
      </c>
      <c r="K41" s="161">
        <f t="shared" si="18"/>
        <v>0.3299900195508407</v>
      </c>
      <c r="L41" s="155">
        <f t="shared" si="19"/>
        <v>-0.4814991950298194</v>
      </c>
      <c r="M41" s="155">
        <f t="shared" si="20"/>
        <v>-0.4814991950298193</v>
      </c>
      <c r="N41" s="158">
        <f t="shared" si="21"/>
        <v>0.5722226405062842</v>
      </c>
      <c r="O41" s="158">
        <f t="shared" si="22"/>
        <v>0.18882776032810242</v>
      </c>
    </row>
    <row r="42" spans="1:15" ht="12.75">
      <c r="A42" s="155">
        <f t="shared" si="23"/>
        <v>1936</v>
      </c>
      <c r="B42" s="169">
        <v>4055.0170461428575</v>
      </c>
      <c r="C42" s="158">
        <v>281.4</v>
      </c>
      <c r="D42" s="153">
        <f t="shared" si="12"/>
        <v>0.014410152971367655</v>
      </c>
      <c r="E42" s="155">
        <v>102.39942035714287</v>
      </c>
      <c r="F42" s="159">
        <f t="shared" si="13"/>
        <v>25.252525252525253</v>
      </c>
      <c r="G42" s="155">
        <f t="shared" si="14"/>
        <v>-1.8413314088967503</v>
      </c>
      <c r="H42" s="155">
        <f t="shared" si="15"/>
        <v>1.8413314088967503</v>
      </c>
      <c r="I42" s="155">
        <f t="shared" si="16"/>
        <v>1.4023048140744876</v>
      </c>
      <c r="J42" s="160">
        <f t="shared" si="17"/>
        <v>0.36389275180221353</v>
      </c>
      <c r="K42" s="161">
        <f t="shared" si="18"/>
        <v>0.36389275180221353</v>
      </c>
      <c r="L42" s="155">
        <f t="shared" si="19"/>
        <v>-0.43902659482226264</v>
      </c>
      <c r="M42" s="155">
        <f t="shared" si="20"/>
        <v>-0.4390265948222627</v>
      </c>
      <c r="N42" s="158">
        <f t="shared" si="21"/>
        <v>0.5676750665985758</v>
      </c>
      <c r="O42" s="158">
        <f t="shared" si="22"/>
        <v>0.20657284211406057</v>
      </c>
    </row>
    <row r="43" spans="1:15" ht="12.75">
      <c r="A43" s="155">
        <f t="shared" si="23"/>
        <v>1937</v>
      </c>
      <c r="B43" s="169">
        <v>3258.7170894833334</v>
      </c>
      <c r="C43" s="158">
        <v>349.3</v>
      </c>
      <c r="D43" s="153">
        <f t="shared" si="12"/>
        <v>0.009329278813293254</v>
      </c>
      <c r="E43" s="155">
        <v>99.96064691666668</v>
      </c>
      <c r="F43" s="159">
        <f t="shared" si="13"/>
        <v>30.674846625766875</v>
      </c>
      <c r="G43" s="155">
        <f t="shared" si="14"/>
        <v>-2.030151927476745</v>
      </c>
      <c r="H43" s="155">
        <f t="shared" si="15"/>
        <v>2.030151927476745</v>
      </c>
      <c r="I43" s="155">
        <f t="shared" si="16"/>
        <v>1.486782399932061</v>
      </c>
      <c r="J43" s="160">
        <f t="shared" si="17"/>
        <v>0.2861741967267869</v>
      </c>
      <c r="K43" s="161">
        <f t="shared" si="18"/>
        <v>0.2861741967267869</v>
      </c>
      <c r="L43" s="155">
        <f t="shared" si="19"/>
        <v>-0.5433695275446843</v>
      </c>
      <c r="M43" s="155">
        <f t="shared" si="20"/>
        <v>-0.5433695275446841</v>
      </c>
      <c r="N43" s="158">
        <f t="shared" si="21"/>
        <v>0.5772504512395922</v>
      </c>
      <c r="O43" s="158">
        <f t="shared" si="22"/>
        <v>0.16519418419366555</v>
      </c>
    </row>
    <row r="44" spans="1:15" ht="12.75">
      <c r="A44" s="155">
        <f>A43+1</f>
        <v>1938</v>
      </c>
      <c r="B44" s="168">
        <v>4899.358559095</v>
      </c>
      <c r="C44" s="158">
        <v>395.8</v>
      </c>
      <c r="D44" s="153">
        <f t="shared" si="12"/>
        <v>0.012378369275126326</v>
      </c>
      <c r="E44" s="155">
        <v>114.20416221666666</v>
      </c>
      <c r="F44" s="159">
        <f t="shared" si="13"/>
        <v>23.31002331002331</v>
      </c>
      <c r="G44" s="155">
        <f t="shared" si="14"/>
        <v>-1.9073365654501622</v>
      </c>
      <c r="H44" s="155">
        <f t="shared" si="15"/>
        <v>1.9073365654501622</v>
      </c>
      <c r="I44" s="155">
        <f t="shared" si="16"/>
        <v>1.3675427078152758</v>
      </c>
      <c r="J44" s="160">
        <f t="shared" si="17"/>
        <v>0.288540076343271</v>
      </c>
      <c r="K44" s="161">
        <f t="shared" si="18"/>
        <v>0.288540076343271</v>
      </c>
      <c r="L44" s="155">
        <f t="shared" si="19"/>
        <v>-0.5397938576348866</v>
      </c>
      <c r="M44" s="155">
        <f t="shared" si="20"/>
        <v>-0.5397938576348864</v>
      </c>
      <c r="N44" s="158">
        <f t="shared" si="21"/>
        <v>0.5824143140239562</v>
      </c>
      <c r="O44" s="158">
        <f t="shared" si="22"/>
        <v>0.16804987063188612</v>
      </c>
    </row>
    <row r="45" spans="2:15" ht="12.75">
      <c r="B45" s="168"/>
      <c r="C45" s="158"/>
      <c r="D45" s="153"/>
      <c r="F45" s="159"/>
      <c r="J45" s="160"/>
      <c r="K45" s="161"/>
      <c r="N45" s="158"/>
      <c r="O45" s="158"/>
    </row>
    <row r="46" spans="2:15" ht="12.75">
      <c r="B46" s="167"/>
      <c r="C46" s="158"/>
      <c r="D46" s="153"/>
      <c r="F46" s="159"/>
      <c r="J46" s="160"/>
      <c r="K46" s="161"/>
      <c r="N46" s="158"/>
      <c r="O46" s="158"/>
    </row>
    <row r="47" spans="2:15" ht="12.75">
      <c r="B47" s="167"/>
      <c r="C47" s="158"/>
      <c r="D47" s="153"/>
      <c r="F47" s="159"/>
      <c r="J47" s="160"/>
      <c r="K47" s="161"/>
      <c r="N47" s="158"/>
      <c r="O47" s="158"/>
    </row>
    <row r="48" spans="2:15" ht="12.75">
      <c r="B48" s="167"/>
      <c r="C48" s="158"/>
      <c r="D48" s="153"/>
      <c r="F48" s="159"/>
      <c r="J48" s="160"/>
      <c r="K48" s="161"/>
      <c r="N48" s="158"/>
      <c r="O48" s="158"/>
    </row>
    <row r="49" spans="2:15" ht="12.75">
      <c r="B49" s="167"/>
      <c r="C49" s="158"/>
      <c r="D49" s="153"/>
      <c r="F49" s="159"/>
      <c r="J49" s="160"/>
      <c r="K49" s="161"/>
      <c r="N49" s="158"/>
      <c r="O49" s="158"/>
    </row>
    <row r="50" spans="2:15" ht="12.75">
      <c r="B50" s="167"/>
      <c r="C50" s="158"/>
      <c r="D50" s="153"/>
      <c r="F50" s="159"/>
      <c r="J50" s="160"/>
      <c r="K50" s="161"/>
      <c r="N50" s="158"/>
      <c r="O50" s="158"/>
    </row>
    <row r="51" spans="1:15" ht="12.75">
      <c r="A51" s="155">
        <v>1945</v>
      </c>
      <c r="B51" s="167">
        <v>3542.632210526316</v>
      </c>
      <c r="C51" s="162">
        <v>1102.3</v>
      </c>
      <c r="D51" s="153">
        <f aca="true" t="shared" si="24" ref="D51:D82">B51/1000/C51</f>
        <v>0.003213854858501602</v>
      </c>
      <c r="E51" s="155">
        <v>426.8231578947369</v>
      </c>
      <c r="F51" s="159">
        <f aca="true" t="shared" si="25" ref="F51:F82">E51*1000/B51</f>
        <v>120.48192771084337</v>
      </c>
      <c r="G51" s="155">
        <f aca="true" t="shared" si="26" ref="G51:G82">LOG(D51,10)</f>
        <v>-2.4929737403838677</v>
      </c>
      <c r="H51" s="155">
        <f aca="true" t="shared" si="27" ref="H51:H82">-G51</f>
        <v>2.4929737403838677</v>
      </c>
      <c r="I51" s="155">
        <f aca="true" t="shared" si="28" ref="I51:I82">LOG(F51)</f>
        <v>2.0809219076239263</v>
      </c>
      <c r="J51" s="160">
        <f aca="true" t="shared" si="29" ref="J51:J82">E51/C51</f>
        <v>0.3872114287351328</v>
      </c>
      <c r="K51" s="161">
        <f aca="true" t="shared" si="30" ref="K51:K82">J51</f>
        <v>0.3872114287351328</v>
      </c>
      <c r="L51" s="155">
        <f aca="true" t="shared" si="31" ref="L51:L82">LOG(K51)</f>
        <v>-0.41205183275994184</v>
      </c>
      <c r="M51" s="155">
        <f aca="true" t="shared" si="32" ref="M51:M82">G51+I51</f>
        <v>-0.4120518327599414</v>
      </c>
      <c r="N51" s="158">
        <f aca="true" t="shared" si="33" ref="N51:N82">G51/(G51-I51)</f>
        <v>0.5450438602528476</v>
      </c>
      <c r="O51" s="158">
        <f aca="true" t="shared" si="34" ref="O51:O82">K51*N51</f>
        <v>0.21104721185181718</v>
      </c>
    </row>
    <row r="52" spans="1:15" ht="12.75">
      <c r="A52" s="155">
        <f aca="true" t="shared" si="35" ref="A52:A68">A51+1</f>
        <v>1946</v>
      </c>
      <c r="B52" s="167">
        <v>3406.508210526317</v>
      </c>
      <c r="C52" s="162">
        <v>2437.5</v>
      </c>
      <c r="D52" s="153">
        <f t="shared" si="24"/>
        <v>0.0013975418299595147</v>
      </c>
      <c r="E52" s="155">
        <v>740.5452631578949</v>
      </c>
      <c r="F52" s="159">
        <f t="shared" si="25"/>
        <v>217.39130434782604</v>
      </c>
      <c r="G52" s="155">
        <f t="shared" si="26"/>
        <v>-2.8546351843369084</v>
      </c>
      <c r="H52" s="155">
        <f t="shared" si="27"/>
        <v>2.8546351843369084</v>
      </c>
      <c r="I52" s="155">
        <f t="shared" si="28"/>
        <v>2.3372421683184257</v>
      </c>
      <c r="J52" s="160">
        <f t="shared" si="29"/>
        <v>0.3038134412955466</v>
      </c>
      <c r="K52" s="161">
        <f t="shared" si="30"/>
        <v>0.3038134412955466</v>
      </c>
      <c r="L52" s="155">
        <f t="shared" si="31"/>
        <v>-0.517393016018483</v>
      </c>
      <c r="M52" s="155">
        <f t="shared" si="32"/>
        <v>-0.5173930160184828</v>
      </c>
      <c r="N52" s="158">
        <f t="shared" si="33"/>
        <v>0.5498271608586697</v>
      </c>
      <c r="O52" s="158">
        <f t="shared" si="34"/>
        <v>0.1670448818582325</v>
      </c>
    </row>
    <row r="53" spans="1:15" ht="12.75">
      <c r="A53" s="155">
        <f t="shared" si="35"/>
        <v>1947</v>
      </c>
      <c r="B53" s="167">
        <v>6840.27705263158</v>
      </c>
      <c r="C53" s="162">
        <v>3635.4</v>
      </c>
      <c r="D53" s="153">
        <f t="shared" si="24"/>
        <v>0.0018815748067974856</v>
      </c>
      <c r="E53" s="155">
        <v>777.3042105263158</v>
      </c>
      <c r="F53" s="159">
        <f t="shared" si="25"/>
        <v>113.63636363636363</v>
      </c>
      <c r="G53" s="155">
        <f t="shared" si="26"/>
        <v>-2.725478510517902</v>
      </c>
      <c r="H53" s="155">
        <f t="shared" si="27"/>
        <v>2.725478510517902</v>
      </c>
      <c r="I53" s="155">
        <f t="shared" si="28"/>
        <v>2.0555173278498313</v>
      </c>
      <c r="J53" s="160">
        <f t="shared" si="29"/>
        <v>0.21381531895425973</v>
      </c>
      <c r="K53" s="161">
        <f t="shared" si="30"/>
        <v>0.21381531895425973</v>
      </c>
      <c r="L53" s="155">
        <f t="shared" si="31"/>
        <v>-0.6699611826680707</v>
      </c>
      <c r="M53" s="155">
        <f t="shared" si="32"/>
        <v>-0.6699611826680707</v>
      </c>
      <c r="N53" s="158">
        <f t="shared" si="33"/>
        <v>0.5700650246640667</v>
      </c>
      <c r="O53" s="158">
        <f t="shared" si="34"/>
        <v>0.12188863507321536</v>
      </c>
    </row>
    <row r="54" spans="1:15" ht="12.75">
      <c r="A54" s="155">
        <f t="shared" si="35"/>
        <v>1948</v>
      </c>
      <c r="B54" s="167">
        <v>12855.748421052633</v>
      </c>
      <c r="C54" s="162">
        <v>6556.1</v>
      </c>
      <c r="D54" s="153">
        <f t="shared" si="24"/>
        <v>0.001960883516275321</v>
      </c>
      <c r="E54" s="155">
        <v>959.3842105263158</v>
      </c>
      <c r="F54" s="159">
        <f t="shared" si="25"/>
        <v>74.62686567164178</v>
      </c>
      <c r="G54" s="155">
        <f t="shared" si="26"/>
        <v>-2.7075482042625545</v>
      </c>
      <c r="H54" s="155">
        <f t="shared" si="27"/>
        <v>2.7075482042625545</v>
      </c>
      <c r="I54" s="155">
        <f t="shared" si="28"/>
        <v>1.8728952016351923</v>
      </c>
      <c r="J54" s="160">
        <f t="shared" si="29"/>
        <v>0.146334590766815</v>
      </c>
      <c r="K54" s="161">
        <f t="shared" si="30"/>
        <v>0.146334590766815</v>
      </c>
      <c r="L54" s="155">
        <f t="shared" si="31"/>
        <v>-0.8346530026273622</v>
      </c>
      <c r="M54" s="155">
        <f t="shared" si="32"/>
        <v>-0.8346530026273622</v>
      </c>
      <c r="N54" s="158">
        <f t="shared" si="33"/>
        <v>0.5911105027029336</v>
      </c>
      <c r="O54" s="158">
        <f t="shared" si="34"/>
        <v>0.08649991351100007</v>
      </c>
    </row>
    <row r="55" spans="1:15" ht="12.75">
      <c r="A55" s="155">
        <f t="shared" si="35"/>
        <v>1949</v>
      </c>
      <c r="B55" s="167">
        <v>24803.663157894738</v>
      </c>
      <c r="C55" s="163">
        <v>8491.8</v>
      </c>
      <c r="D55" s="153">
        <f t="shared" si="24"/>
        <v>0.0029208958239589655</v>
      </c>
      <c r="E55" s="155">
        <v>873.3684210526317</v>
      </c>
      <c r="F55" s="159">
        <f t="shared" si="25"/>
        <v>35.21126760563381</v>
      </c>
      <c r="G55" s="155">
        <f t="shared" si="26"/>
        <v>-2.5344839322036408</v>
      </c>
      <c r="H55" s="155">
        <f t="shared" si="27"/>
        <v>2.5344839322036408</v>
      </c>
      <c r="I55" s="155">
        <f t="shared" si="28"/>
        <v>1.5466816599529625</v>
      </c>
      <c r="J55" s="160">
        <f t="shared" si="29"/>
        <v>0.10284844450559737</v>
      </c>
      <c r="K55" s="161">
        <f t="shared" si="30"/>
        <v>0.10284844450559737</v>
      </c>
      <c r="L55" s="155">
        <f t="shared" si="31"/>
        <v>-0.9878022722506784</v>
      </c>
      <c r="M55" s="155">
        <f t="shared" si="32"/>
        <v>-0.9878022722506783</v>
      </c>
      <c r="N55" s="158">
        <f t="shared" si="33"/>
        <v>0.6210196266170979</v>
      </c>
      <c r="O55" s="158">
        <f t="shared" si="34"/>
        <v>0.06387090260501539</v>
      </c>
    </row>
    <row r="56" spans="1:15" ht="12.75">
      <c r="A56" s="155">
        <f t="shared" si="35"/>
        <v>1950</v>
      </c>
      <c r="B56" s="167">
        <v>36034.494736842105</v>
      </c>
      <c r="C56" s="163">
        <v>9956.8</v>
      </c>
      <c r="D56" s="153">
        <f t="shared" si="24"/>
        <v>0.0036190839162022043</v>
      </c>
      <c r="E56" s="155">
        <v>749.1578947368422</v>
      </c>
      <c r="F56" s="159">
        <f t="shared" si="25"/>
        <v>20.790020790020794</v>
      </c>
      <c r="G56" s="155">
        <f t="shared" si="26"/>
        <v>-2.4414013467284854</v>
      </c>
      <c r="H56" s="155">
        <f t="shared" si="27"/>
        <v>2.4414013467284854</v>
      </c>
      <c r="I56" s="155">
        <f t="shared" si="28"/>
        <v>1.3178549236261683</v>
      </c>
      <c r="J56" s="160">
        <f t="shared" si="29"/>
        <v>0.0752408298586737</v>
      </c>
      <c r="K56" s="161">
        <f t="shared" si="30"/>
        <v>0.0752408298586737</v>
      </c>
      <c r="L56" s="155">
        <f t="shared" si="31"/>
        <v>-1.1235464231023176</v>
      </c>
      <c r="M56" s="155">
        <f t="shared" si="32"/>
        <v>-1.1235464231023171</v>
      </c>
      <c r="N56" s="158">
        <f t="shared" si="33"/>
        <v>0.6494373277983945</v>
      </c>
      <c r="O56" s="158">
        <f t="shared" si="34"/>
        <v>0.04886420348475069</v>
      </c>
    </row>
    <row r="57" spans="1:15" ht="12.75">
      <c r="A57" s="155">
        <f t="shared" si="35"/>
        <v>1951</v>
      </c>
      <c r="B57" s="167">
        <v>56319.052631578954</v>
      </c>
      <c r="C57" s="163">
        <v>12525.1</v>
      </c>
      <c r="D57" s="153">
        <f t="shared" si="24"/>
        <v>0.004496495248068195</v>
      </c>
      <c r="E57" s="155">
        <v>1149.3684210526317</v>
      </c>
      <c r="F57" s="159">
        <f t="shared" si="25"/>
        <v>20.408163265306122</v>
      </c>
      <c r="G57" s="155">
        <f t="shared" si="26"/>
        <v>-2.3471258612161283</v>
      </c>
      <c r="H57" s="155">
        <f t="shared" si="27"/>
        <v>2.3471258612161283</v>
      </c>
      <c r="I57" s="155">
        <f t="shared" si="28"/>
        <v>1.3098039199714864</v>
      </c>
      <c r="J57" s="160">
        <f t="shared" si="29"/>
        <v>0.09176520914424888</v>
      </c>
      <c r="K57" s="161">
        <f t="shared" si="30"/>
        <v>0.09176520914424888</v>
      </c>
      <c r="L57" s="155">
        <f t="shared" si="31"/>
        <v>-1.0373219412446422</v>
      </c>
      <c r="M57" s="155">
        <f t="shared" si="32"/>
        <v>-1.037321941244642</v>
      </c>
      <c r="N57" s="158">
        <f t="shared" si="33"/>
        <v>0.6418296225676726</v>
      </c>
      <c r="O57" s="158">
        <f t="shared" si="34"/>
        <v>0.058897629549896795</v>
      </c>
    </row>
    <row r="58" spans="1:15" ht="12.75">
      <c r="A58" s="155">
        <f t="shared" si="35"/>
        <v>1952</v>
      </c>
      <c r="B58" s="167">
        <v>64740</v>
      </c>
      <c r="C58" s="163">
        <v>14605.5</v>
      </c>
      <c r="D58" s="153">
        <f t="shared" si="24"/>
        <v>0.0044325767690253665</v>
      </c>
      <c r="E58" s="155">
        <v>1310.5263157894738</v>
      </c>
      <c r="F58" s="159">
        <f t="shared" si="25"/>
        <v>20.242914979757085</v>
      </c>
      <c r="G58" s="155">
        <f t="shared" si="26"/>
        <v>-2.3533437339954304</v>
      </c>
      <c r="H58" s="155">
        <f t="shared" si="27"/>
        <v>2.3533437339954304</v>
      </c>
      <c r="I58" s="155">
        <f t="shared" si="28"/>
        <v>1.3062730510763532</v>
      </c>
      <c r="J58" s="160">
        <f t="shared" si="29"/>
        <v>0.08972827467662688</v>
      </c>
      <c r="K58" s="161">
        <f t="shared" si="30"/>
        <v>0.08972827467662688</v>
      </c>
      <c r="L58" s="155">
        <f t="shared" si="31"/>
        <v>-1.047070682919077</v>
      </c>
      <c r="M58" s="155">
        <f t="shared" si="32"/>
        <v>-1.0470706829190772</v>
      </c>
      <c r="N58" s="158">
        <f t="shared" si="33"/>
        <v>0.6430574216390992</v>
      </c>
      <c r="O58" s="158">
        <f t="shared" si="34"/>
        <v>0.057700432961676554</v>
      </c>
    </row>
    <row r="59" spans="1:15" ht="12.75">
      <c r="A59" s="155">
        <f t="shared" si="35"/>
        <v>1953</v>
      </c>
      <c r="B59" s="167">
        <v>79802.5052631579</v>
      </c>
      <c r="C59" s="158">
        <v>15103</v>
      </c>
      <c r="D59" s="153">
        <f t="shared" si="24"/>
        <v>0.005283884345041243</v>
      </c>
      <c r="E59" s="155">
        <v>1605.684210526316</v>
      </c>
      <c r="F59" s="159">
        <f t="shared" si="25"/>
        <v>20.120724346076457</v>
      </c>
      <c r="G59" s="155">
        <f t="shared" si="26"/>
        <v>-2.2770466968978003</v>
      </c>
      <c r="H59" s="155">
        <f t="shared" si="27"/>
        <v>2.2770466968978003</v>
      </c>
      <c r="I59" s="155">
        <f t="shared" si="28"/>
        <v>1.3036436112666678</v>
      </c>
      <c r="J59" s="160">
        <f t="shared" si="29"/>
        <v>0.10631558038312362</v>
      </c>
      <c r="K59" s="161">
        <f t="shared" si="30"/>
        <v>0.10631558038312362</v>
      </c>
      <c r="L59" s="155">
        <f t="shared" si="31"/>
        <v>-0.9734030856311326</v>
      </c>
      <c r="M59" s="155">
        <f t="shared" si="32"/>
        <v>-0.9734030856311324</v>
      </c>
      <c r="N59" s="158">
        <f t="shared" si="33"/>
        <v>0.6359239422928645</v>
      </c>
      <c r="O59" s="158">
        <f t="shared" si="34"/>
        <v>0.06760862300438991</v>
      </c>
    </row>
    <row r="60" spans="1:15" ht="12.75">
      <c r="A60" s="155">
        <f t="shared" si="35"/>
        <v>1954</v>
      </c>
      <c r="B60" s="167">
        <v>112105.5157894737</v>
      </c>
      <c r="C60" s="158">
        <v>15995</v>
      </c>
      <c r="D60" s="153">
        <f t="shared" si="24"/>
        <v>0.007008784982149028</v>
      </c>
      <c r="E60" s="155">
        <v>2830.947368421053</v>
      </c>
      <c r="F60" s="159">
        <f t="shared" si="25"/>
        <v>25.252525252525253</v>
      </c>
      <c r="G60" s="155">
        <f t="shared" si="26"/>
        <v>-2.1543572632435293</v>
      </c>
      <c r="H60" s="155">
        <f t="shared" si="27"/>
        <v>2.1543572632435293</v>
      </c>
      <c r="I60" s="155">
        <f t="shared" si="28"/>
        <v>1.4023048140744876</v>
      </c>
      <c r="J60" s="160">
        <f t="shared" si="29"/>
        <v>0.17698951975123808</v>
      </c>
      <c r="K60" s="161">
        <f t="shared" si="30"/>
        <v>0.17698951975123808</v>
      </c>
      <c r="L60" s="155">
        <f t="shared" si="31"/>
        <v>-0.7520524491690419</v>
      </c>
      <c r="M60" s="155">
        <f t="shared" si="32"/>
        <v>-0.7520524491690417</v>
      </c>
      <c r="N60" s="158">
        <f t="shared" si="33"/>
        <v>0.6057244732308311</v>
      </c>
      <c r="O60" s="158">
        <f t="shared" si="34"/>
        <v>0.10720688361869647</v>
      </c>
    </row>
    <row r="61" spans="1:15" ht="12.75">
      <c r="A61" s="155">
        <f t="shared" si="35"/>
        <v>1955</v>
      </c>
      <c r="B61" s="167">
        <v>95088.2947368421</v>
      </c>
      <c r="C61" s="158">
        <v>17139.4</v>
      </c>
      <c r="D61" s="153">
        <f t="shared" si="24"/>
        <v>0.0055479360267478494</v>
      </c>
      <c r="E61" s="155">
        <v>3180.2105263157896</v>
      </c>
      <c r="F61" s="159">
        <f t="shared" si="25"/>
        <v>33.44481605351171</v>
      </c>
      <c r="G61" s="155">
        <f t="shared" si="26"/>
        <v>-2.2558685554196938</v>
      </c>
      <c r="H61" s="155">
        <f t="shared" si="27"/>
        <v>2.2558685554196938</v>
      </c>
      <c r="I61" s="155">
        <f t="shared" si="28"/>
        <v>1.5243288116755704</v>
      </c>
      <c r="J61" s="160">
        <f t="shared" si="29"/>
        <v>0.18554969989123243</v>
      </c>
      <c r="K61" s="161">
        <f t="shared" si="30"/>
        <v>0.18554969989123243</v>
      </c>
      <c r="L61" s="155">
        <f t="shared" si="31"/>
        <v>-0.7315397437441236</v>
      </c>
      <c r="M61" s="155">
        <f t="shared" si="32"/>
        <v>-0.7315397437441233</v>
      </c>
      <c r="N61" s="158">
        <f t="shared" si="33"/>
        <v>0.5967594642163148</v>
      </c>
      <c r="O61" s="158">
        <f t="shared" si="34"/>
        <v>0.11072853949258986</v>
      </c>
    </row>
    <row r="62" spans="1:15" ht="12.75">
      <c r="A62" s="155">
        <f t="shared" si="35"/>
        <v>1956</v>
      </c>
      <c r="B62" s="167">
        <v>121509.22105263156</v>
      </c>
      <c r="C62" s="158">
        <v>18880.2</v>
      </c>
      <c r="D62" s="153">
        <f t="shared" si="24"/>
        <v>0.006435801583279391</v>
      </c>
      <c r="E62" s="155">
        <v>3594.9473684210525</v>
      </c>
      <c r="F62" s="159">
        <f t="shared" si="25"/>
        <v>29.58579881656805</v>
      </c>
      <c r="G62" s="155">
        <f t="shared" si="26"/>
        <v>-2.191397353730124</v>
      </c>
      <c r="H62" s="155">
        <f t="shared" si="27"/>
        <v>2.191397353730124</v>
      </c>
      <c r="I62" s="155">
        <f t="shared" si="28"/>
        <v>1.4710832997223453</v>
      </c>
      <c r="J62" s="160">
        <f t="shared" si="29"/>
        <v>0.1904083308662542</v>
      </c>
      <c r="K62" s="161">
        <f t="shared" si="30"/>
        <v>0.1904083308662542</v>
      </c>
      <c r="L62" s="155">
        <f t="shared" si="31"/>
        <v>-0.7203140540077791</v>
      </c>
      <c r="M62" s="155">
        <f t="shared" si="32"/>
        <v>-0.7203140540077788</v>
      </c>
      <c r="N62" s="158">
        <f t="shared" si="33"/>
        <v>0.5983369090740136</v>
      </c>
      <c r="O62" s="158">
        <f t="shared" si="34"/>
        <v>0.11392833215245664</v>
      </c>
    </row>
    <row r="63" spans="1:15" ht="12.75">
      <c r="A63" s="155">
        <f t="shared" si="35"/>
        <v>1957</v>
      </c>
      <c r="B63" s="167">
        <v>147249.2</v>
      </c>
      <c r="C63" s="158">
        <v>21271.7</v>
      </c>
      <c r="D63" s="153">
        <f t="shared" si="24"/>
        <v>0.006922305222431682</v>
      </c>
      <c r="E63" s="155">
        <v>4892</v>
      </c>
      <c r="F63" s="159">
        <f t="shared" si="25"/>
        <v>33.222591362126245</v>
      </c>
      <c r="G63" s="155">
        <f t="shared" si="26"/>
        <v>-2.1597492554470614</v>
      </c>
      <c r="H63" s="155">
        <f t="shared" si="27"/>
        <v>2.1597492554470614</v>
      </c>
      <c r="I63" s="155">
        <f t="shared" si="28"/>
        <v>1.5214335044061567</v>
      </c>
      <c r="J63" s="160">
        <f t="shared" si="29"/>
        <v>0.22997691768876016</v>
      </c>
      <c r="K63" s="161">
        <f t="shared" si="30"/>
        <v>0.22997691768876016</v>
      </c>
      <c r="L63" s="155">
        <f t="shared" si="31"/>
        <v>-0.6383157510409049</v>
      </c>
      <c r="M63" s="155">
        <f t="shared" si="32"/>
        <v>-0.6383157510409048</v>
      </c>
      <c r="N63" s="158">
        <f t="shared" si="33"/>
        <v>0.5866998180587965</v>
      </c>
      <c r="O63" s="158">
        <f t="shared" si="34"/>
        <v>0.1349274157657184</v>
      </c>
    </row>
    <row r="64" spans="1:15" ht="12.75">
      <c r="A64" s="155">
        <f t="shared" si="35"/>
        <v>1958</v>
      </c>
      <c r="B64" s="167">
        <v>175942.17894736846</v>
      </c>
      <c r="C64" s="158">
        <v>24567.9</v>
      </c>
      <c r="D64" s="153">
        <f t="shared" si="24"/>
        <v>0.007161465935117305</v>
      </c>
      <c r="E64" s="155">
        <v>5315.473684210527</v>
      </c>
      <c r="F64" s="159">
        <f t="shared" si="25"/>
        <v>30.21148036253776</v>
      </c>
      <c r="G64" s="155">
        <f t="shared" si="26"/>
        <v>-2.1449980695402298</v>
      </c>
      <c r="H64" s="155">
        <f t="shared" si="27"/>
        <v>2.1449980695402298</v>
      </c>
      <c r="I64" s="155">
        <f t="shared" si="28"/>
        <v>1.4801720062242811</v>
      </c>
      <c r="J64" s="160">
        <f t="shared" si="29"/>
        <v>0.2163584874657796</v>
      </c>
      <c r="K64" s="161">
        <f t="shared" si="30"/>
        <v>0.2163584874657796</v>
      </c>
      <c r="L64" s="155">
        <f t="shared" si="31"/>
        <v>-0.664826063315949</v>
      </c>
      <c r="M64" s="155">
        <f t="shared" si="32"/>
        <v>-0.6648260633159486</v>
      </c>
      <c r="N64" s="158">
        <f t="shared" si="33"/>
        <v>0.5916958445288589</v>
      </c>
      <c r="O64" s="158">
        <f t="shared" si="34"/>
        <v>0.128018417962051</v>
      </c>
    </row>
    <row r="65" spans="1:15" ht="12.75">
      <c r="A65" s="155">
        <f t="shared" si="35"/>
        <v>1959</v>
      </c>
      <c r="B65" s="167">
        <v>197830.13684210528</v>
      </c>
      <c r="C65" s="158">
        <v>26722.8</v>
      </c>
      <c r="D65" s="153">
        <f t="shared" si="24"/>
        <v>0.007403046718237059</v>
      </c>
      <c r="E65" s="155">
        <v>8347.263157894737</v>
      </c>
      <c r="F65" s="159">
        <f t="shared" si="25"/>
        <v>42.19409282700422</v>
      </c>
      <c r="G65" s="155">
        <f t="shared" si="26"/>
        <v>-2.130589509916928</v>
      </c>
      <c r="H65" s="155">
        <f t="shared" si="27"/>
        <v>2.130589509916928</v>
      </c>
      <c r="I65" s="155">
        <f t="shared" si="28"/>
        <v>1.6252516539898962</v>
      </c>
      <c r="J65" s="160">
        <f t="shared" si="29"/>
        <v>0.3123648404319434</v>
      </c>
      <c r="K65" s="161">
        <f t="shared" si="30"/>
        <v>0.3123648404319434</v>
      </c>
      <c r="L65" s="155">
        <f t="shared" si="31"/>
        <v>-0.5053378559270323</v>
      </c>
      <c r="M65" s="155">
        <f t="shared" si="32"/>
        <v>-0.5053378559270316</v>
      </c>
      <c r="N65" s="158">
        <f t="shared" si="33"/>
        <v>0.5672735925021626</v>
      </c>
      <c r="O65" s="158">
        <f t="shared" si="34"/>
        <v>0.1771963252031933</v>
      </c>
    </row>
    <row r="66" spans="1:15" ht="12.75">
      <c r="A66" s="155">
        <f t="shared" si="35"/>
        <v>1960</v>
      </c>
      <c r="B66" s="167">
        <v>1778.442105263158</v>
      </c>
      <c r="C66" s="158">
        <v>296.506</v>
      </c>
      <c r="D66" s="153">
        <f t="shared" si="24"/>
        <v>0.005997997022870223</v>
      </c>
      <c r="E66" s="155">
        <v>90.73684210526316</v>
      </c>
      <c r="F66" s="159">
        <f t="shared" si="25"/>
        <v>51.0204081632653</v>
      </c>
      <c r="G66" s="155">
        <f t="shared" si="26"/>
        <v>-2.2219937541402386</v>
      </c>
      <c r="H66" s="155">
        <f t="shared" si="27"/>
        <v>2.2219937541402386</v>
      </c>
      <c r="I66" s="155">
        <f t="shared" si="28"/>
        <v>1.7077439286435239</v>
      </c>
      <c r="J66" s="160">
        <f t="shared" si="29"/>
        <v>0.3060202562688889</v>
      </c>
      <c r="K66" s="161">
        <f t="shared" si="30"/>
        <v>0.3060202562688889</v>
      </c>
      <c r="L66" s="155">
        <f t="shared" si="31"/>
        <v>-0.5142498254967148</v>
      </c>
      <c r="M66" s="155">
        <f t="shared" si="32"/>
        <v>-0.5142498254967147</v>
      </c>
      <c r="N66" s="158">
        <f t="shared" si="33"/>
        <v>0.5654305537682135</v>
      </c>
      <c r="O66" s="158">
        <f t="shared" si="34"/>
        <v>0.17303320296640845</v>
      </c>
    </row>
    <row r="67" spans="1:15" ht="12.75">
      <c r="A67" s="155">
        <f t="shared" si="35"/>
        <v>1961</v>
      </c>
      <c r="B67" s="167">
        <v>1827.9895287958116</v>
      </c>
      <c r="C67" s="158">
        <v>323.459</v>
      </c>
      <c r="D67" s="153">
        <f t="shared" si="24"/>
        <v>0.005651379398303376</v>
      </c>
      <c r="E67" s="155">
        <v>112.14659685863874</v>
      </c>
      <c r="F67" s="159">
        <f t="shared" si="25"/>
        <v>61.34969325153374</v>
      </c>
      <c r="G67" s="155">
        <f t="shared" si="26"/>
        <v>-2.2478455359053147</v>
      </c>
      <c r="H67" s="155">
        <f t="shared" si="27"/>
        <v>2.2478455359053147</v>
      </c>
      <c r="I67" s="155">
        <f t="shared" si="28"/>
        <v>1.787812395596042</v>
      </c>
      <c r="J67" s="160">
        <f t="shared" si="29"/>
        <v>0.3467103925339494</v>
      </c>
      <c r="K67" s="161">
        <f t="shared" si="30"/>
        <v>0.3467103925339494</v>
      </c>
      <c r="L67" s="155">
        <f t="shared" si="31"/>
        <v>-0.46003314030927284</v>
      </c>
      <c r="M67" s="155">
        <f t="shared" si="32"/>
        <v>-0.46003314030927256</v>
      </c>
      <c r="N67" s="158">
        <f t="shared" si="33"/>
        <v>0.5569960522072952</v>
      </c>
      <c r="O67" s="158">
        <f t="shared" si="34"/>
        <v>0.1931163199006515</v>
      </c>
    </row>
    <row r="68" spans="1:15" ht="12.75">
      <c r="A68" s="155">
        <f t="shared" si="35"/>
        <v>1962</v>
      </c>
      <c r="B68" s="167">
        <v>1893.4270833333335</v>
      </c>
      <c r="C68" s="158">
        <v>361.164</v>
      </c>
      <c r="D68" s="153">
        <f t="shared" si="24"/>
        <v>0.005242568703783692</v>
      </c>
      <c r="E68" s="155">
        <v>117.60416666666667</v>
      </c>
      <c r="F68" s="159">
        <f t="shared" si="25"/>
        <v>62.11180124223602</v>
      </c>
      <c r="G68" s="155">
        <f t="shared" si="26"/>
        <v>-2.280455869402698</v>
      </c>
      <c r="H68" s="155">
        <f t="shared" si="27"/>
        <v>2.280455869402698</v>
      </c>
      <c r="I68" s="155">
        <f t="shared" si="28"/>
        <v>1.7931741239681502</v>
      </c>
      <c r="J68" s="160">
        <f t="shared" si="29"/>
        <v>0.32562538532817964</v>
      </c>
      <c r="K68" s="161">
        <f t="shared" si="30"/>
        <v>0.32562538532817964</v>
      </c>
      <c r="L68" s="155">
        <f t="shared" si="31"/>
        <v>-0.4872817454345481</v>
      </c>
      <c r="M68" s="155">
        <f t="shared" si="32"/>
        <v>-0.48728174543454794</v>
      </c>
      <c r="N68" s="158">
        <f t="shared" si="33"/>
        <v>0.5598092789756947</v>
      </c>
      <c r="O68" s="158">
        <f t="shared" si="34"/>
        <v>0.18228811217675098</v>
      </c>
    </row>
    <row r="69" spans="1:15" ht="12.75">
      <c r="A69" s="155">
        <v>1963</v>
      </c>
      <c r="B69" s="167">
        <v>2190</v>
      </c>
      <c r="C69" s="158">
        <v>404.881</v>
      </c>
      <c r="D69" s="153">
        <f t="shared" si="24"/>
        <v>0.005408996717554047</v>
      </c>
      <c r="E69" s="155">
        <v>106.21761658031089</v>
      </c>
      <c r="F69" s="159">
        <f t="shared" si="25"/>
        <v>48.50119478553009</v>
      </c>
      <c r="G69" s="155">
        <f t="shared" si="26"/>
        <v>-2.266883282109164</v>
      </c>
      <c r="H69" s="155">
        <f t="shared" si="27"/>
        <v>2.266883282109164</v>
      </c>
      <c r="I69" s="155">
        <f t="shared" si="28"/>
        <v>1.6857524372078623</v>
      </c>
      <c r="J69" s="160">
        <f t="shared" si="29"/>
        <v>0.2623428033923817</v>
      </c>
      <c r="K69" s="161">
        <f t="shared" si="30"/>
        <v>0.2623428033923817</v>
      </c>
      <c r="L69" s="155">
        <f t="shared" si="31"/>
        <v>-0.5811308449013023</v>
      </c>
      <c r="M69" s="155">
        <f t="shared" si="32"/>
        <v>-0.5811308449013017</v>
      </c>
      <c r="N69" s="158">
        <f t="shared" si="33"/>
        <v>0.57351181416254</v>
      </c>
      <c r="O69" s="158">
        <f t="shared" si="34"/>
        <v>0.1504566971060514</v>
      </c>
    </row>
    <row r="70" spans="1:15" ht="12.75">
      <c r="A70" s="155">
        <f aca="true" t="shared" si="36" ref="A70:A107">A69+1</f>
        <v>1964</v>
      </c>
      <c r="B70" s="167">
        <v>2443.5437629999997</v>
      </c>
      <c r="C70" s="158">
        <v>449.157</v>
      </c>
      <c r="D70" s="153">
        <f t="shared" si="24"/>
        <v>0.005440288725323216</v>
      </c>
      <c r="E70" s="155">
        <v>102.394663</v>
      </c>
      <c r="F70" s="159">
        <f t="shared" si="25"/>
        <v>41.904165806421865</v>
      </c>
      <c r="G70" s="155">
        <f t="shared" si="26"/>
        <v>-2.2643780509475513</v>
      </c>
      <c r="H70" s="155">
        <f t="shared" si="27"/>
        <v>2.2643780509475513</v>
      </c>
      <c r="I70" s="155">
        <f t="shared" si="28"/>
        <v>1.6222571995011554</v>
      </c>
      <c r="J70" s="160">
        <f t="shared" si="29"/>
        <v>0.22797076078075149</v>
      </c>
      <c r="K70" s="161">
        <f t="shared" si="30"/>
        <v>0.22797076078075149</v>
      </c>
      <c r="L70" s="155">
        <f t="shared" si="31"/>
        <v>-0.642120851446396</v>
      </c>
      <c r="M70" s="155">
        <f t="shared" si="32"/>
        <v>-0.6421208514463959</v>
      </c>
      <c r="N70" s="158">
        <f t="shared" si="33"/>
        <v>0.5826062660976823</v>
      </c>
      <c r="O70" s="158">
        <f t="shared" si="34"/>
        <v>0.13281719371792158</v>
      </c>
    </row>
    <row r="71" spans="1:15" ht="12.75">
      <c r="A71" s="155">
        <f t="shared" si="36"/>
        <v>1965</v>
      </c>
      <c r="B71" s="167">
        <v>2692.1839999999997</v>
      </c>
      <c r="C71" s="158">
        <v>483.488</v>
      </c>
      <c r="D71" s="153">
        <f t="shared" si="24"/>
        <v>0.005568254020782314</v>
      </c>
      <c r="E71" s="155">
        <v>96.656069</v>
      </c>
      <c r="F71" s="159">
        <f t="shared" si="25"/>
        <v>35.90247509085561</v>
      </c>
      <c r="G71" s="155">
        <f t="shared" si="26"/>
        <v>-2.2542809606626446</v>
      </c>
      <c r="H71" s="155">
        <f t="shared" si="27"/>
        <v>2.2542809606626446</v>
      </c>
      <c r="I71" s="155">
        <f t="shared" si="28"/>
        <v>1.5551243895601548</v>
      </c>
      <c r="J71" s="160">
        <f t="shared" si="29"/>
        <v>0.19991410128069362</v>
      </c>
      <c r="K71" s="161">
        <f t="shared" si="30"/>
        <v>0.19991410128069362</v>
      </c>
      <c r="L71" s="155">
        <f t="shared" si="31"/>
        <v>-0.6991565711024897</v>
      </c>
      <c r="M71" s="155">
        <f t="shared" si="32"/>
        <v>-0.6991565711024899</v>
      </c>
      <c r="N71" s="158">
        <f t="shared" si="33"/>
        <v>0.5917671535088277</v>
      </c>
      <c r="O71" s="158">
        <f t="shared" si="34"/>
        <v>0.11830259866115155</v>
      </c>
    </row>
    <row r="72" spans="1:15" ht="12.75">
      <c r="A72" s="155">
        <f t="shared" si="36"/>
        <v>1966</v>
      </c>
      <c r="B72" s="167">
        <v>3574.6749999999997</v>
      </c>
      <c r="C72" s="158">
        <v>523.416</v>
      </c>
      <c r="D72" s="153">
        <f t="shared" si="24"/>
        <v>0.006829510370336404</v>
      </c>
      <c r="E72" s="155">
        <v>89.653796</v>
      </c>
      <c r="F72" s="159">
        <f t="shared" si="25"/>
        <v>25.080264919188462</v>
      </c>
      <c r="G72" s="155">
        <f t="shared" si="26"/>
        <v>-2.1656104311769506</v>
      </c>
      <c r="H72" s="155">
        <f t="shared" si="27"/>
        <v>2.1656104311769506</v>
      </c>
      <c r="I72" s="155">
        <f t="shared" si="28"/>
        <v>1.3993321195723174</v>
      </c>
      <c r="J72" s="160">
        <f t="shared" si="29"/>
        <v>0.1712859293563819</v>
      </c>
      <c r="K72" s="161">
        <f t="shared" si="30"/>
        <v>0.1712859293563819</v>
      </c>
      <c r="L72" s="155">
        <f t="shared" si="31"/>
        <v>-0.7662783116046337</v>
      </c>
      <c r="M72" s="155">
        <f t="shared" si="32"/>
        <v>-0.7662783116046332</v>
      </c>
      <c r="N72" s="158">
        <f t="shared" si="33"/>
        <v>0.6074741458938209</v>
      </c>
      <c r="O72" s="158">
        <f t="shared" si="34"/>
        <v>0.10405177363939744</v>
      </c>
    </row>
    <row r="73" spans="1:15" ht="12.75">
      <c r="A73" s="155">
        <f t="shared" si="36"/>
        <v>1967</v>
      </c>
      <c r="B73" s="167">
        <v>3890.929</v>
      </c>
      <c r="C73" s="158">
        <v>565.389</v>
      </c>
      <c r="D73" s="153">
        <f t="shared" si="24"/>
        <v>0.006881861868554217</v>
      </c>
      <c r="E73" s="155">
        <v>89.604162</v>
      </c>
      <c r="F73" s="159">
        <f t="shared" si="25"/>
        <v>23.028989220826183</v>
      </c>
      <c r="G73" s="155">
        <f t="shared" si="26"/>
        <v>-2.1622940487053133</v>
      </c>
      <c r="H73" s="155">
        <f t="shared" si="27"/>
        <v>2.1622940487053133</v>
      </c>
      <c r="I73" s="155">
        <f t="shared" si="28"/>
        <v>1.3622748765030437</v>
      </c>
      <c r="J73" s="160">
        <f t="shared" si="29"/>
        <v>0.1584823227901498</v>
      </c>
      <c r="K73" s="161">
        <f t="shared" si="30"/>
        <v>0.1584823227901498</v>
      </c>
      <c r="L73" s="155">
        <f t="shared" si="31"/>
        <v>-0.8000191722022699</v>
      </c>
      <c r="M73" s="155">
        <f t="shared" si="32"/>
        <v>-0.8000191722022696</v>
      </c>
      <c r="N73" s="158">
        <f t="shared" si="33"/>
        <v>0.6134917757573681</v>
      </c>
      <c r="O73" s="158">
        <f t="shared" si="34"/>
        <v>0.0972276016346814</v>
      </c>
    </row>
    <row r="74" spans="1:15" ht="12.75">
      <c r="A74" s="155">
        <f t="shared" si="36"/>
        <v>1968</v>
      </c>
      <c r="B74" s="167">
        <v>4243.590999999999</v>
      </c>
      <c r="C74" s="158">
        <v>614.517</v>
      </c>
      <c r="D74" s="153">
        <f t="shared" si="24"/>
        <v>0.006905571367431656</v>
      </c>
      <c r="E74" s="155">
        <v>100.16260700000001</v>
      </c>
      <c r="F74" s="159">
        <f t="shared" si="25"/>
        <v>23.603265960362346</v>
      </c>
      <c r="G74" s="155">
        <f t="shared" si="26"/>
        <v>-2.1608003820445396</v>
      </c>
      <c r="H74" s="155">
        <f t="shared" si="27"/>
        <v>2.1608003820445396</v>
      </c>
      <c r="I74" s="155">
        <f t="shared" si="28"/>
        <v>1.3729721000221595</v>
      </c>
      <c r="J74" s="160">
        <f t="shared" si="29"/>
        <v>0.1629940375937525</v>
      </c>
      <c r="K74" s="161">
        <f t="shared" si="30"/>
        <v>0.1629940375937525</v>
      </c>
      <c r="L74" s="155">
        <f t="shared" si="31"/>
        <v>-0.7878282820223803</v>
      </c>
      <c r="M74" s="155">
        <f t="shared" si="32"/>
        <v>-0.7878282820223801</v>
      </c>
      <c r="N74" s="158">
        <f t="shared" si="33"/>
        <v>0.6114712797754349</v>
      </c>
      <c r="O74" s="158">
        <f t="shared" si="34"/>
        <v>0.0996661727632172</v>
      </c>
    </row>
    <row r="75" spans="1:15" ht="12.75">
      <c r="A75" s="155">
        <f t="shared" si="36"/>
        <v>1969</v>
      </c>
      <c r="B75" s="167">
        <v>4429</v>
      </c>
      <c r="C75" s="158">
        <v>700.689</v>
      </c>
      <c r="D75" s="153">
        <f t="shared" si="24"/>
        <v>0.006320921264640947</v>
      </c>
      <c r="E75" s="155">
        <v>130.839</v>
      </c>
      <c r="F75" s="159">
        <f t="shared" si="25"/>
        <v>29.541431474373447</v>
      </c>
      <c r="G75" s="155">
        <f t="shared" si="26"/>
        <v>-2.199219619345538</v>
      </c>
      <c r="H75" s="155">
        <f t="shared" si="27"/>
        <v>2.199219619345538</v>
      </c>
      <c r="I75" s="155">
        <f t="shared" si="28"/>
        <v>1.4704315358763667</v>
      </c>
      <c r="J75" s="160">
        <f t="shared" si="29"/>
        <v>0.18672906239430048</v>
      </c>
      <c r="K75" s="161">
        <f t="shared" si="30"/>
        <v>0.18672906239430048</v>
      </c>
      <c r="L75" s="155">
        <f t="shared" si="31"/>
        <v>-0.7287880834691715</v>
      </c>
      <c r="M75" s="155">
        <f t="shared" si="32"/>
        <v>-0.7287880834691711</v>
      </c>
      <c r="N75" s="158">
        <f t="shared" si="33"/>
        <v>0.599299368338065</v>
      </c>
      <c r="O75" s="158">
        <f t="shared" si="34"/>
        <v>0.1119066091432634</v>
      </c>
    </row>
    <row r="76" spans="1:15" ht="12.75">
      <c r="A76" s="155">
        <f t="shared" si="36"/>
        <v>1970</v>
      </c>
      <c r="B76" s="167">
        <v>5244</v>
      </c>
      <c r="C76" s="158">
        <v>793.519</v>
      </c>
      <c r="D76" s="153">
        <f t="shared" si="24"/>
        <v>0.0066085374137229225</v>
      </c>
      <c r="E76" s="155">
        <v>131.37</v>
      </c>
      <c r="F76" s="159">
        <f t="shared" si="25"/>
        <v>25.051487414187644</v>
      </c>
      <c r="G76" s="155">
        <f t="shared" si="26"/>
        <v>-2.1798946469340263</v>
      </c>
      <c r="H76" s="155">
        <f t="shared" si="27"/>
        <v>2.1798946469340263</v>
      </c>
      <c r="I76" s="155">
        <f t="shared" si="28"/>
        <v>1.3988335168937414</v>
      </c>
      <c r="J76" s="160">
        <f t="shared" si="29"/>
        <v>0.16555369184606797</v>
      </c>
      <c r="K76" s="161">
        <f t="shared" si="30"/>
        <v>0.16555369184606797</v>
      </c>
      <c r="L76" s="155">
        <f t="shared" si="31"/>
        <v>-0.7810611300402855</v>
      </c>
      <c r="M76" s="155">
        <f t="shared" si="32"/>
        <v>-0.781061130040285</v>
      </c>
      <c r="N76" s="158">
        <f t="shared" si="33"/>
        <v>0.6091255181009433</v>
      </c>
      <c r="O76" s="158">
        <f t="shared" si="34"/>
        <v>0.10084297831926006</v>
      </c>
    </row>
    <row r="77" spans="1:15" ht="12.75">
      <c r="A77" s="155">
        <f t="shared" si="36"/>
        <v>1971</v>
      </c>
      <c r="B77" s="167">
        <v>6093</v>
      </c>
      <c r="C77" s="158">
        <v>884.186</v>
      </c>
      <c r="D77" s="153">
        <f t="shared" si="24"/>
        <v>0.006891084002687217</v>
      </c>
      <c r="E77" s="155">
        <v>129.061</v>
      </c>
      <c r="F77" s="159">
        <f t="shared" si="25"/>
        <v>21.181848022320697</v>
      </c>
      <c r="G77" s="155">
        <f t="shared" si="26"/>
        <v>-2.1617124559797873</v>
      </c>
      <c r="H77" s="155">
        <f t="shared" si="27"/>
        <v>2.1617124559797873</v>
      </c>
      <c r="I77" s="155">
        <f t="shared" si="28"/>
        <v>1.3259638476923474</v>
      </c>
      <c r="J77" s="160">
        <f t="shared" si="29"/>
        <v>0.145965894053966</v>
      </c>
      <c r="K77" s="161">
        <f t="shared" si="30"/>
        <v>0.145965894053966</v>
      </c>
      <c r="L77" s="155">
        <f t="shared" si="31"/>
        <v>-0.8357486082874404</v>
      </c>
      <c r="M77" s="155">
        <f t="shared" si="32"/>
        <v>-0.8357486082874399</v>
      </c>
      <c r="N77" s="158">
        <f t="shared" si="33"/>
        <v>0.6198145320148388</v>
      </c>
      <c r="O77" s="158">
        <f t="shared" si="34"/>
        <v>0.09047178231318649</v>
      </c>
    </row>
    <row r="78" spans="1:15" ht="12.75">
      <c r="A78" s="155">
        <f t="shared" si="36"/>
        <v>1972</v>
      </c>
      <c r="B78" s="167">
        <v>6906</v>
      </c>
      <c r="C78" s="158">
        <v>987.947</v>
      </c>
      <c r="D78" s="153">
        <f t="shared" si="24"/>
        <v>0.006990253525745814</v>
      </c>
      <c r="E78" s="155">
        <v>163.676</v>
      </c>
      <c r="F78" s="159">
        <f t="shared" si="25"/>
        <v>23.700550246162756</v>
      </c>
      <c r="G78" s="155">
        <f t="shared" si="26"/>
        <v>-2.155507072775672</v>
      </c>
      <c r="H78" s="155">
        <f t="shared" si="27"/>
        <v>2.155507072775672</v>
      </c>
      <c r="I78" s="155">
        <f t="shared" si="28"/>
        <v>1.374758428967831</v>
      </c>
      <c r="J78" s="160">
        <f t="shared" si="29"/>
        <v>0.16567285492035502</v>
      </c>
      <c r="K78" s="161">
        <f t="shared" si="30"/>
        <v>0.16567285492035502</v>
      </c>
      <c r="L78" s="155">
        <f t="shared" si="31"/>
        <v>-0.7807486438078416</v>
      </c>
      <c r="M78" s="155">
        <f t="shared" si="32"/>
        <v>-0.7807486438078413</v>
      </c>
      <c r="N78" s="158">
        <f t="shared" si="33"/>
        <v>0.610579309604653</v>
      </c>
      <c r="O78" s="158">
        <f t="shared" si="34"/>
        <v>0.10115641737750221</v>
      </c>
    </row>
    <row r="79" spans="1:15" ht="12.75">
      <c r="A79" s="155">
        <f t="shared" si="36"/>
        <v>1973</v>
      </c>
      <c r="B79" s="167">
        <v>7622</v>
      </c>
      <c r="C79" s="158">
        <v>1129.835</v>
      </c>
      <c r="D79" s="153">
        <f t="shared" si="24"/>
        <v>0.006746117795961357</v>
      </c>
      <c r="E79" s="155">
        <v>167.828</v>
      </c>
      <c r="F79" s="159">
        <f t="shared" si="25"/>
        <v>22.018892679086854</v>
      </c>
      <c r="G79" s="155">
        <f t="shared" si="26"/>
        <v>-2.1709460797360016</v>
      </c>
      <c r="H79" s="155">
        <f t="shared" si="27"/>
        <v>2.1709460797360016</v>
      </c>
      <c r="I79" s="155">
        <f t="shared" si="28"/>
        <v>1.3427954746968462</v>
      </c>
      <c r="J79" s="160">
        <f t="shared" si="29"/>
        <v>0.14854204374975108</v>
      </c>
      <c r="K79" s="161">
        <f t="shared" si="30"/>
        <v>0.14854204374975108</v>
      </c>
      <c r="L79" s="155">
        <f t="shared" si="31"/>
        <v>-0.8281506050391556</v>
      </c>
      <c r="M79" s="155">
        <f t="shared" si="32"/>
        <v>-0.8281506050391554</v>
      </c>
      <c r="N79" s="158">
        <f t="shared" si="33"/>
        <v>0.6178445529089044</v>
      </c>
      <c r="O79" s="158">
        <f t="shared" si="34"/>
        <v>0.09177589260873988</v>
      </c>
    </row>
    <row r="80" spans="1:15" ht="12.75">
      <c r="A80" s="155">
        <f t="shared" si="36"/>
        <v>1974</v>
      </c>
      <c r="B80" s="167">
        <v>7869</v>
      </c>
      <c r="C80" s="158">
        <v>1302.978</v>
      </c>
      <c r="D80" s="153">
        <f t="shared" si="24"/>
        <v>0.0060392424123814825</v>
      </c>
      <c r="E80" s="155">
        <v>122.453</v>
      </c>
      <c r="F80" s="159">
        <f t="shared" si="25"/>
        <v>15.561443639598425</v>
      </c>
      <c r="G80" s="155">
        <f t="shared" si="26"/>
        <v>-2.2190175376633037</v>
      </c>
      <c r="H80" s="155">
        <f t="shared" si="27"/>
        <v>2.2190175376633037</v>
      </c>
      <c r="I80" s="155">
        <f t="shared" si="28"/>
        <v>1.1920498841465175</v>
      </c>
      <c r="J80" s="160">
        <f t="shared" si="29"/>
        <v>0.09397933042614687</v>
      </c>
      <c r="K80" s="161">
        <f t="shared" si="30"/>
        <v>0.09397933042614687</v>
      </c>
      <c r="L80" s="155">
        <f t="shared" si="31"/>
        <v>-1.0269676535167862</v>
      </c>
      <c r="M80" s="155">
        <f t="shared" si="32"/>
        <v>-1.0269676535167862</v>
      </c>
      <c r="N80" s="158">
        <f t="shared" si="33"/>
        <v>0.6505346459806861</v>
      </c>
      <c r="O80" s="158">
        <f t="shared" si="34"/>
        <v>0.061136810448275375</v>
      </c>
    </row>
    <row r="81" spans="1:15" ht="12.75">
      <c r="A81" s="155">
        <f t="shared" si="36"/>
        <v>1975</v>
      </c>
      <c r="B81" s="167">
        <v>9175</v>
      </c>
      <c r="C81" s="158">
        <v>1467.884</v>
      </c>
      <c r="D81" s="153">
        <f t="shared" si="24"/>
        <v>0.006250493908237981</v>
      </c>
      <c r="E81" s="155">
        <v>161.403</v>
      </c>
      <c r="F81" s="159">
        <f t="shared" si="25"/>
        <v>17.59160762942779</v>
      </c>
      <c r="G81" s="155">
        <f t="shared" si="26"/>
        <v>-2.2040856637523665</v>
      </c>
      <c r="H81" s="155">
        <f t="shared" si="27"/>
        <v>2.2040856637523665</v>
      </c>
      <c r="I81" s="155">
        <f t="shared" si="28"/>
        <v>1.2453055297750428</v>
      </c>
      <c r="J81" s="160">
        <f t="shared" si="29"/>
        <v>0.1099562363238512</v>
      </c>
      <c r="K81" s="161">
        <f t="shared" si="30"/>
        <v>0.1099562363238512</v>
      </c>
      <c r="L81" s="155">
        <f t="shared" si="31"/>
        <v>-0.9587801339773238</v>
      </c>
      <c r="M81" s="155">
        <f t="shared" si="32"/>
        <v>-0.9587801339773236</v>
      </c>
      <c r="N81" s="158">
        <f t="shared" si="33"/>
        <v>0.6389781674772669</v>
      </c>
      <c r="O81" s="158">
        <f t="shared" si="34"/>
        <v>0.07025963438891172</v>
      </c>
    </row>
    <row r="82" spans="1:15" ht="12.75">
      <c r="A82" s="155">
        <f t="shared" si="36"/>
        <v>1976</v>
      </c>
      <c r="B82" s="167">
        <v>8981</v>
      </c>
      <c r="C82" s="158">
        <v>1700.553</v>
      </c>
      <c r="D82" s="153">
        <f t="shared" si="24"/>
        <v>0.005281223225621312</v>
      </c>
      <c r="E82" s="155">
        <v>139.166</v>
      </c>
      <c r="F82" s="159">
        <f t="shared" si="25"/>
        <v>15.495601826077275</v>
      </c>
      <c r="G82" s="155">
        <f t="shared" si="26"/>
        <v>-2.2772654754566504</v>
      </c>
      <c r="H82" s="155">
        <f t="shared" si="27"/>
        <v>2.2772654754566504</v>
      </c>
      <c r="I82" s="155">
        <f t="shared" si="28"/>
        <v>1.190208448253182</v>
      </c>
      <c r="J82" s="160">
        <f t="shared" si="29"/>
        <v>0.08183573225885932</v>
      </c>
      <c r="K82" s="161">
        <f t="shared" si="30"/>
        <v>0.08183573225885932</v>
      </c>
      <c r="L82" s="155">
        <f t="shared" si="31"/>
        <v>-1.0870570272034685</v>
      </c>
      <c r="M82" s="155">
        <f t="shared" si="32"/>
        <v>-1.0870570272034683</v>
      </c>
      <c r="N82" s="158">
        <f t="shared" si="33"/>
        <v>0.6567505698846657</v>
      </c>
      <c r="O82" s="158">
        <f t="shared" si="34"/>
        <v>0.05374566379793478</v>
      </c>
    </row>
    <row r="83" spans="1:15" ht="12.75">
      <c r="A83" s="155">
        <f t="shared" si="36"/>
        <v>1977</v>
      </c>
      <c r="B83" s="167">
        <v>9545</v>
      </c>
      <c r="C83" s="158">
        <v>1917.803</v>
      </c>
      <c r="D83" s="153">
        <f aca="true" t="shared" si="37" ref="D83:D114">B83/1000/C83</f>
        <v>0.004977049258969769</v>
      </c>
      <c r="E83" s="155">
        <v>133.727</v>
      </c>
      <c r="F83" s="159">
        <f aca="true" t="shared" si="38" ref="F83:F114">E83*1000/B83</f>
        <v>14.010162388685176</v>
      </c>
      <c r="G83" s="155">
        <f aca="true" t="shared" si="39" ref="G83:G107">LOG(D83,10)</f>
        <v>-2.303028060925077</v>
      </c>
      <c r="H83" s="155">
        <f aca="true" t="shared" si="40" ref="H83:H114">-G83</f>
        <v>2.303028060925077</v>
      </c>
      <c r="I83" s="155">
        <f aca="true" t="shared" si="41" ref="I83:I107">LOG(F83)</f>
        <v>1.1464431691259729</v>
      </c>
      <c r="J83" s="160">
        <f aca="true" t="shared" si="42" ref="J83:J107">E83/C83</f>
        <v>0.06972926833465168</v>
      </c>
      <c r="K83" s="161">
        <f aca="true" t="shared" si="43" ref="K83:K114">J83</f>
        <v>0.06972926833465168</v>
      </c>
      <c r="L83" s="155">
        <f aca="true" t="shared" si="44" ref="L83:L114">LOG(K83)</f>
        <v>-1.1565848917991042</v>
      </c>
      <c r="M83" s="155">
        <f aca="true" t="shared" si="45" ref="M83:M107">G83+I83</f>
        <v>-1.156584891799104</v>
      </c>
      <c r="N83" s="158">
        <f aca="true" t="shared" si="46" ref="N83:N105">G83/(G83-I83)</f>
        <v>0.6676466934588678</v>
      </c>
      <c r="O83" s="158">
        <f aca="true" t="shared" si="47" ref="O83:O114">K83*N83</f>
        <v>0.04655451544093633</v>
      </c>
    </row>
    <row r="84" spans="1:15" ht="12.75">
      <c r="A84" s="155">
        <f t="shared" si="36"/>
        <v>1978</v>
      </c>
      <c r="B84" s="167">
        <v>10828</v>
      </c>
      <c r="C84" s="158">
        <v>2182.588</v>
      </c>
      <c r="D84" s="153">
        <f t="shared" si="37"/>
        <v>0.004961082897917518</v>
      </c>
      <c r="E84" s="155">
        <v>195.947</v>
      </c>
      <c r="F84" s="159">
        <f t="shared" si="38"/>
        <v>18.096324344292576</v>
      </c>
      <c r="G84" s="155">
        <f t="shared" si="39"/>
        <v>-2.3044235159980118</v>
      </c>
      <c r="H84" s="155">
        <f t="shared" si="40"/>
        <v>2.3044235159980118</v>
      </c>
      <c r="I84" s="155">
        <f t="shared" si="41"/>
        <v>1.2575903716040455</v>
      </c>
      <c r="J84" s="160">
        <f t="shared" si="42"/>
        <v>0.08977736521963833</v>
      </c>
      <c r="K84" s="161">
        <f t="shared" si="43"/>
        <v>0.08977736521963833</v>
      </c>
      <c r="L84" s="155">
        <f t="shared" si="44"/>
        <v>-1.0468331443939662</v>
      </c>
      <c r="M84" s="155">
        <f t="shared" si="45"/>
        <v>-1.0468331443939662</v>
      </c>
      <c r="N84" s="158">
        <f t="shared" si="46"/>
        <v>0.6469440009818004</v>
      </c>
      <c r="O84" s="158">
        <f t="shared" si="47"/>
        <v>0.05808092785279716</v>
      </c>
    </row>
    <row r="85" spans="1:15" ht="12.75">
      <c r="A85" s="155">
        <f t="shared" si="36"/>
        <v>1979</v>
      </c>
      <c r="B85" s="167">
        <v>12403</v>
      </c>
      <c r="C85" s="158">
        <v>2481.097</v>
      </c>
      <c r="D85" s="153">
        <f t="shared" si="37"/>
        <v>0.004998998426905518</v>
      </c>
      <c r="E85" s="155">
        <v>230.27</v>
      </c>
      <c r="F85" s="159">
        <f t="shared" si="38"/>
        <v>18.56566959606547</v>
      </c>
      <c r="G85" s="155">
        <f t="shared" si="39"/>
        <v>-2.3011169999120145</v>
      </c>
      <c r="H85" s="155">
        <f t="shared" si="40"/>
        <v>2.3011169999120145</v>
      </c>
      <c r="I85" s="155">
        <f t="shared" si="41"/>
        <v>1.2687106172644234</v>
      </c>
      <c r="J85" s="160">
        <f t="shared" si="42"/>
        <v>0.09280975310517887</v>
      </c>
      <c r="K85" s="161">
        <f t="shared" si="43"/>
        <v>0.09280975310517887</v>
      </c>
      <c r="L85" s="155">
        <f t="shared" si="44"/>
        <v>-1.0324063826475913</v>
      </c>
      <c r="M85" s="155">
        <f t="shared" si="45"/>
        <v>-1.032406382647591</v>
      </c>
      <c r="N85" s="158">
        <f t="shared" si="46"/>
        <v>0.644601713774652</v>
      </c>
      <c r="O85" s="158">
        <f t="shared" si="47"/>
        <v>0.059825325906600633</v>
      </c>
    </row>
    <row r="86" spans="1:15" ht="12.75">
      <c r="A86" s="155">
        <f t="shared" si="36"/>
        <v>1980</v>
      </c>
      <c r="B86" s="167">
        <v>15184</v>
      </c>
      <c r="C86" s="158">
        <v>2808.295</v>
      </c>
      <c r="D86" s="153">
        <f t="shared" si="37"/>
        <v>0.005406839381190366</v>
      </c>
      <c r="E86" s="155">
        <v>257.532</v>
      </c>
      <c r="F86" s="159">
        <f t="shared" si="38"/>
        <v>16.960748155953635</v>
      </c>
      <c r="G86" s="155">
        <f t="shared" si="39"/>
        <v>-2.2670565316447946</v>
      </c>
      <c r="H86" s="155">
        <f t="shared" si="40"/>
        <v>2.2670565316447946</v>
      </c>
      <c r="I86" s="155">
        <f t="shared" si="41"/>
        <v>1.2294450055171504</v>
      </c>
      <c r="J86" s="160">
        <f t="shared" si="42"/>
        <v>0.09170404106406199</v>
      </c>
      <c r="K86" s="161">
        <f t="shared" si="43"/>
        <v>0.09170404106406199</v>
      </c>
      <c r="L86" s="155">
        <f t="shared" si="44"/>
        <v>-1.0376115261276444</v>
      </c>
      <c r="M86" s="155">
        <f t="shared" si="45"/>
        <v>-1.0376115261276442</v>
      </c>
      <c r="N86" s="158">
        <f t="shared" si="46"/>
        <v>0.6483785313833805</v>
      </c>
      <c r="O86" s="158">
        <f t="shared" si="47"/>
        <v>0.059458931467037734</v>
      </c>
    </row>
    <row r="87" spans="1:15" ht="12.75">
      <c r="A87" s="155">
        <f t="shared" si="36"/>
        <v>1981</v>
      </c>
      <c r="B87" s="167">
        <v>17894</v>
      </c>
      <c r="C87" s="158">
        <v>3164.804</v>
      </c>
      <c r="D87" s="153">
        <f t="shared" si="37"/>
        <v>0.005654062621255534</v>
      </c>
      <c r="E87" s="155">
        <v>227.761</v>
      </c>
      <c r="F87" s="159">
        <f t="shared" si="38"/>
        <v>12.728344696546328</v>
      </c>
      <c r="G87" s="155">
        <f t="shared" si="39"/>
        <v>-2.2476393858155257</v>
      </c>
      <c r="H87" s="155">
        <f t="shared" si="40"/>
        <v>2.2476393858155257</v>
      </c>
      <c r="I87" s="155">
        <f t="shared" si="41"/>
        <v>1.104771927934956</v>
      </c>
      <c r="J87" s="160">
        <f t="shared" si="42"/>
        <v>0.0719668579791987</v>
      </c>
      <c r="K87" s="161">
        <f t="shared" si="43"/>
        <v>0.0719668579791987</v>
      </c>
      <c r="L87" s="155">
        <f t="shared" si="44"/>
        <v>-1.14286745788057</v>
      </c>
      <c r="M87" s="155">
        <f t="shared" si="45"/>
        <v>-1.1428674578805698</v>
      </c>
      <c r="N87" s="158">
        <f t="shared" si="46"/>
        <v>0.6704545401682821</v>
      </c>
      <c r="O87" s="158">
        <f t="shared" si="47"/>
        <v>0.04825050667379973</v>
      </c>
    </row>
    <row r="88" spans="1:15" ht="12.75">
      <c r="A88" s="155">
        <f t="shared" si="36"/>
        <v>1982</v>
      </c>
      <c r="B88" s="167">
        <v>15340</v>
      </c>
      <c r="C88" s="158">
        <v>3626.021</v>
      </c>
      <c r="D88" s="153">
        <f t="shared" si="37"/>
        <v>0.0042305325865459684</v>
      </c>
      <c r="E88" s="155">
        <v>206.959</v>
      </c>
      <c r="F88" s="159">
        <f t="shared" si="38"/>
        <v>13.491460234680574</v>
      </c>
      <c r="G88" s="155">
        <f t="shared" si="39"/>
        <v>-2.3736049553582514</v>
      </c>
      <c r="H88" s="155">
        <f t="shared" si="40"/>
        <v>2.3736049553582514</v>
      </c>
      <c r="I88" s="155">
        <f t="shared" si="41"/>
        <v>1.1300589576439828</v>
      </c>
      <c r="J88" s="160">
        <f t="shared" si="42"/>
        <v>0.05707606216290529</v>
      </c>
      <c r="K88" s="161">
        <f t="shared" si="43"/>
        <v>0.05707606216290529</v>
      </c>
      <c r="L88" s="155">
        <f t="shared" si="44"/>
        <v>-1.2435459977142687</v>
      </c>
      <c r="M88" s="155">
        <f t="shared" si="45"/>
        <v>-1.2435459977142687</v>
      </c>
      <c r="N88" s="158">
        <f t="shared" si="46"/>
        <v>0.677463653562692</v>
      </c>
      <c r="O88" s="158">
        <f t="shared" si="47"/>
        <v>0.03866695760385314</v>
      </c>
    </row>
    <row r="89" spans="1:15" ht="12.75">
      <c r="A89" s="155">
        <f t="shared" si="36"/>
        <v>1983</v>
      </c>
      <c r="B89" s="167">
        <v>15544</v>
      </c>
      <c r="C89" s="158">
        <v>4006.498</v>
      </c>
      <c r="D89" s="153">
        <f t="shared" si="37"/>
        <v>0.003879697431522492</v>
      </c>
      <c r="E89" s="155">
        <v>338.792</v>
      </c>
      <c r="F89" s="159">
        <f t="shared" si="38"/>
        <v>21.795676788471436</v>
      </c>
      <c r="G89" s="155">
        <f t="shared" si="39"/>
        <v>-2.4112021426903243</v>
      </c>
      <c r="H89" s="155">
        <f t="shared" si="40"/>
        <v>2.4112021426903243</v>
      </c>
      <c r="I89" s="155">
        <f t="shared" si="41"/>
        <v>1.3383703590584561</v>
      </c>
      <c r="J89" s="160">
        <f t="shared" si="42"/>
        <v>0.08456063125452701</v>
      </c>
      <c r="K89" s="161">
        <f t="shared" si="43"/>
        <v>0.08456063125452701</v>
      </c>
      <c r="L89" s="155">
        <f t="shared" si="44"/>
        <v>-1.0728317836318686</v>
      </c>
      <c r="M89" s="155">
        <f t="shared" si="45"/>
        <v>-1.0728317836318682</v>
      </c>
      <c r="N89" s="158">
        <f t="shared" si="46"/>
        <v>0.6430605466531858</v>
      </c>
      <c r="O89" s="158">
        <f t="shared" si="47"/>
        <v>0.0543776057598746</v>
      </c>
    </row>
    <row r="90" spans="1:15" ht="12.75">
      <c r="A90" s="155">
        <f t="shared" si="36"/>
        <v>1984</v>
      </c>
      <c r="B90" s="167">
        <v>17423</v>
      </c>
      <c r="C90" s="158">
        <v>4361.913</v>
      </c>
      <c r="D90" s="153">
        <f t="shared" si="37"/>
        <v>0.003994348351285319</v>
      </c>
      <c r="E90" s="155">
        <v>431.496</v>
      </c>
      <c r="F90" s="159">
        <f t="shared" si="38"/>
        <v>24.765884176089077</v>
      </c>
      <c r="G90" s="155">
        <f t="shared" si="39"/>
        <v>-2.3985540625389676</v>
      </c>
      <c r="H90" s="155">
        <f t="shared" si="40"/>
        <v>2.3985540625389676</v>
      </c>
      <c r="I90" s="155">
        <f t="shared" si="41"/>
        <v>1.3938538375049032</v>
      </c>
      <c r="J90" s="160">
        <f t="shared" si="42"/>
        <v>0.09892356862688459</v>
      </c>
      <c r="K90" s="161">
        <f t="shared" si="43"/>
        <v>0.09892356862688459</v>
      </c>
      <c r="L90" s="155">
        <f t="shared" si="44"/>
        <v>-1.0047002250340644</v>
      </c>
      <c r="M90" s="155">
        <f t="shared" si="45"/>
        <v>-1.0047002250340644</v>
      </c>
      <c r="N90" s="158">
        <f t="shared" si="46"/>
        <v>0.6324620467411275</v>
      </c>
      <c r="O90" s="158">
        <f t="shared" si="47"/>
        <v>0.06256540268469582</v>
      </c>
    </row>
    <row r="91" spans="1:15" ht="12.75">
      <c r="A91" s="155">
        <f t="shared" si="36"/>
        <v>1985</v>
      </c>
      <c r="B91" s="167">
        <v>18923</v>
      </c>
      <c r="C91" s="158">
        <v>4700.143</v>
      </c>
      <c r="D91" s="153">
        <f t="shared" si="37"/>
        <v>0.004026047718122618</v>
      </c>
      <c r="E91" s="155">
        <v>675.308</v>
      </c>
      <c r="F91" s="159">
        <f t="shared" si="38"/>
        <v>35.68715319980976</v>
      </c>
      <c r="G91" s="155">
        <f t="shared" si="39"/>
        <v>-2.395121082007094</v>
      </c>
      <c r="H91" s="155">
        <f t="shared" si="40"/>
        <v>2.395121082007094</v>
      </c>
      <c r="I91" s="155">
        <f t="shared" si="41"/>
        <v>1.552511905228711</v>
      </c>
      <c r="J91" s="160">
        <f t="shared" si="42"/>
        <v>0.14367818170638638</v>
      </c>
      <c r="K91" s="161">
        <f t="shared" si="43"/>
        <v>0.14367818170638638</v>
      </c>
      <c r="L91" s="155">
        <f t="shared" si="44"/>
        <v>-0.8426091767783831</v>
      </c>
      <c r="M91" s="155">
        <f t="shared" si="45"/>
        <v>-0.842609176778383</v>
      </c>
      <c r="N91" s="158">
        <f t="shared" si="46"/>
        <v>0.6067233427604413</v>
      </c>
      <c r="O91" s="158">
        <f t="shared" si="47"/>
        <v>0.08717290668664082</v>
      </c>
    </row>
    <row r="92" spans="1:15" ht="12.75">
      <c r="A92" s="155">
        <f t="shared" si="36"/>
        <v>1986</v>
      </c>
      <c r="B92" s="167">
        <v>21871</v>
      </c>
      <c r="C92" s="158">
        <v>5069.296</v>
      </c>
      <c r="D92" s="153">
        <f t="shared" si="37"/>
        <v>0.0043144057873124786</v>
      </c>
      <c r="E92" s="155">
        <v>1150.3</v>
      </c>
      <c r="F92" s="159">
        <f t="shared" si="38"/>
        <v>52.59476018471949</v>
      </c>
      <c r="G92" s="155">
        <f t="shared" si="39"/>
        <v>-2.3650790101600503</v>
      </c>
      <c r="H92" s="155">
        <f t="shared" si="40"/>
        <v>2.3650790101600503</v>
      </c>
      <c r="I92" s="155">
        <f t="shared" si="41"/>
        <v>1.720942479206694</v>
      </c>
      <c r="J92" s="160">
        <f t="shared" si="42"/>
        <v>0.2269151377232657</v>
      </c>
      <c r="K92" s="161">
        <f t="shared" si="43"/>
        <v>0.2269151377232657</v>
      </c>
      <c r="L92" s="155">
        <f t="shared" si="44"/>
        <v>-0.6441365309533564</v>
      </c>
      <c r="M92" s="155">
        <f t="shared" si="45"/>
        <v>-0.6441365309533562</v>
      </c>
      <c r="N92" s="158">
        <f t="shared" si="46"/>
        <v>0.5788219705439172</v>
      </c>
      <c r="O92" s="158">
        <f t="shared" si="47"/>
        <v>0.131343467163225</v>
      </c>
    </row>
    <row r="93" spans="1:15" ht="12.75">
      <c r="A93" s="155">
        <f t="shared" si="36"/>
        <v>1987</v>
      </c>
      <c r="B93" s="167">
        <v>28650</v>
      </c>
      <c r="C93" s="158">
        <v>5336.652</v>
      </c>
      <c r="D93" s="153">
        <f t="shared" si="37"/>
        <v>0.0053685344294512735</v>
      </c>
      <c r="E93" s="155">
        <v>967.659</v>
      </c>
      <c r="F93" s="159">
        <f t="shared" si="38"/>
        <v>33.7751832460733</v>
      </c>
      <c r="G93" s="155">
        <f t="shared" si="39"/>
        <v>-2.2701442573307404</v>
      </c>
      <c r="H93" s="155">
        <f t="shared" si="40"/>
        <v>2.2701442573307404</v>
      </c>
      <c r="I93" s="155">
        <f t="shared" si="41"/>
        <v>1.528597713949955</v>
      </c>
      <c r="J93" s="160">
        <f t="shared" si="42"/>
        <v>0.18132323411757034</v>
      </c>
      <c r="K93" s="161">
        <f t="shared" si="43"/>
        <v>0.18132323411757034</v>
      </c>
      <c r="L93" s="155">
        <f t="shared" si="44"/>
        <v>-0.7415465433807855</v>
      </c>
      <c r="M93" s="155">
        <f t="shared" si="45"/>
        <v>-0.7415465433807855</v>
      </c>
      <c r="N93" s="158">
        <f t="shared" si="46"/>
        <v>0.5976042264764277</v>
      </c>
      <c r="O93" s="158">
        <f t="shared" si="47"/>
        <v>0.10835953106703483</v>
      </c>
    </row>
    <row r="94" spans="1:15" ht="12.75">
      <c r="A94" s="155">
        <f t="shared" si="36"/>
        <v>1988</v>
      </c>
      <c r="B94" s="167">
        <v>36785</v>
      </c>
      <c r="C94" s="158">
        <v>5735.092</v>
      </c>
      <c r="D94" s="153">
        <f t="shared" si="37"/>
        <v>0.006414020908470169</v>
      </c>
      <c r="E94" s="155">
        <v>1537.062</v>
      </c>
      <c r="F94" s="159">
        <f t="shared" si="38"/>
        <v>41.78502106837026</v>
      </c>
      <c r="G94" s="155">
        <f t="shared" si="39"/>
        <v>-2.1928696286890843</v>
      </c>
      <c r="H94" s="155">
        <f t="shared" si="40"/>
        <v>2.1928696286890843</v>
      </c>
      <c r="I94" s="155">
        <f t="shared" si="41"/>
        <v>1.6210206254782946</v>
      </c>
      <c r="J94" s="160">
        <f t="shared" si="42"/>
        <v>0.2680099987933934</v>
      </c>
      <c r="K94" s="161">
        <f t="shared" si="43"/>
        <v>0.2680099987933934</v>
      </c>
      <c r="L94" s="155">
        <f t="shared" si="44"/>
        <v>-0.5718490032107899</v>
      </c>
      <c r="M94" s="155">
        <f t="shared" si="45"/>
        <v>-0.5718490032107897</v>
      </c>
      <c r="N94" s="158">
        <f t="shared" si="46"/>
        <v>0.5749692525349857</v>
      </c>
      <c r="O94" s="158">
        <f t="shared" si="47"/>
        <v>0.1540975086781398</v>
      </c>
    </row>
    <row r="95" spans="1:15" ht="12.75">
      <c r="A95" s="155">
        <f t="shared" si="36"/>
        <v>1989</v>
      </c>
      <c r="B95" s="167">
        <v>46015</v>
      </c>
      <c r="C95" s="158">
        <v>6159.68</v>
      </c>
      <c r="D95" s="153">
        <f t="shared" si="37"/>
        <v>0.007470355602888461</v>
      </c>
      <c r="E95" s="155">
        <v>2191.223</v>
      </c>
      <c r="F95" s="159">
        <f t="shared" si="38"/>
        <v>47.61975442790394</v>
      </c>
      <c r="G95" s="155">
        <f t="shared" si="39"/>
        <v>-2.1266587244635273</v>
      </c>
      <c r="H95" s="155">
        <f t="shared" si="40"/>
        <v>2.1266587244635273</v>
      </c>
      <c r="I95" s="155">
        <f t="shared" si="41"/>
        <v>1.677787151445148</v>
      </c>
      <c r="J95" s="160">
        <f t="shared" si="42"/>
        <v>0.35573649929866485</v>
      </c>
      <c r="K95" s="161">
        <f t="shared" si="43"/>
        <v>0.35573649929866485</v>
      </c>
      <c r="L95" s="155">
        <f t="shared" si="44"/>
        <v>-0.44887157301837977</v>
      </c>
      <c r="M95" s="155">
        <f t="shared" si="45"/>
        <v>-0.44887157301837943</v>
      </c>
      <c r="N95" s="158">
        <f t="shared" si="46"/>
        <v>0.5589930291636976</v>
      </c>
      <c r="O95" s="158">
        <f t="shared" si="47"/>
        <v>0.19885422332705027</v>
      </c>
    </row>
    <row r="96" spans="1:15" ht="12.75">
      <c r="A96" s="155">
        <f t="shared" si="36"/>
        <v>1990</v>
      </c>
      <c r="B96" s="167">
        <v>56067</v>
      </c>
      <c r="C96" s="158">
        <v>6509.488</v>
      </c>
      <c r="D96" s="153">
        <f t="shared" si="37"/>
        <v>0.008613119802970678</v>
      </c>
      <c r="E96" s="155">
        <v>1737.571</v>
      </c>
      <c r="F96" s="159">
        <f t="shared" si="38"/>
        <v>30.99097508338238</v>
      </c>
      <c r="G96" s="155">
        <f t="shared" si="39"/>
        <v>-2.0648395119841996</v>
      </c>
      <c r="H96" s="155">
        <f t="shared" si="40"/>
        <v>2.0648395119841996</v>
      </c>
      <c r="I96" s="155">
        <f t="shared" si="41"/>
        <v>1.4912352408623977</v>
      </c>
      <c r="J96" s="160">
        <f t="shared" si="42"/>
        <v>0.2669289812040517</v>
      </c>
      <c r="K96" s="161">
        <f t="shared" si="43"/>
        <v>0.2669289812040517</v>
      </c>
      <c r="L96" s="155">
        <f t="shared" si="44"/>
        <v>-0.5736042711218019</v>
      </c>
      <c r="M96" s="155">
        <f t="shared" si="45"/>
        <v>-0.5736042711218019</v>
      </c>
      <c r="N96" s="158">
        <f t="shared" si="46"/>
        <v>0.5806513235784256</v>
      </c>
      <c r="O96" s="158">
        <f t="shared" si="47"/>
        <v>0.1549926662375733</v>
      </c>
    </row>
    <row r="97" spans="1:15" ht="12.75">
      <c r="A97" s="155">
        <f t="shared" si="36"/>
        <v>1991</v>
      </c>
      <c r="B97" s="167">
        <v>67447</v>
      </c>
      <c r="C97" s="158">
        <v>6776.431</v>
      </c>
      <c r="D97" s="153">
        <f t="shared" si="37"/>
        <v>0.009953174466027915</v>
      </c>
      <c r="E97" s="155">
        <v>1993.749</v>
      </c>
      <c r="F97" s="159">
        <f t="shared" si="38"/>
        <v>29.560232478835232</v>
      </c>
      <c r="G97" s="155">
        <f t="shared" si="39"/>
        <v>-2.0020383832541047</v>
      </c>
      <c r="H97" s="155">
        <f t="shared" si="40"/>
        <v>2.0020383832541047</v>
      </c>
      <c r="I97" s="155">
        <f t="shared" si="41"/>
        <v>1.47070784528024</v>
      </c>
      <c r="J97" s="160">
        <f t="shared" si="42"/>
        <v>0.2942181511181919</v>
      </c>
      <c r="K97" s="161">
        <f t="shared" si="43"/>
        <v>0.2942181511181919</v>
      </c>
      <c r="L97" s="155">
        <f t="shared" si="44"/>
        <v>-0.5313305379738646</v>
      </c>
      <c r="M97" s="155">
        <f t="shared" si="45"/>
        <v>-0.5313305379738646</v>
      </c>
      <c r="N97" s="158">
        <f t="shared" si="46"/>
        <v>0.5765000525532368</v>
      </c>
      <c r="O97" s="158">
        <f t="shared" si="47"/>
        <v>0.16961677958175378</v>
      </c>
    </row>
    <row r="98" spans="1:15" ht="12.75">
      <c r="A98" s="155">
        <f t="shared" si="36"/>
        <v>1992</v>
      </c>
      <c r="B98" s="167">
        <v>72431</v>
      </c>
      <c r="C98" s="158">
        <v>6999.546</v>
      </c>
      <c r="D98" s="153">
        <f t="shared" si="37"/>
        <v>0.01034795685320162</v>
      </c>
      <c r="E98" s="155">
        <v>1931.584</v>
      </c>
      <c r="F98" s="159">
        <f t="shared" si="38"/>
        <v>26.667918432715275</v>
      </c>
      <c r="G98" s="155">
        <f t="shared" si="39"/>
        <v>-1.9851453907842063</v>
      </c>
      <c r="H98" s="155">
        <f t="shared" si="40"/>
        <v>1.9851453907842063</v>
      </c>
      <c r="I98" s="155">
        <f t="shared" si="41"/>
        <v>1.4259891181095996</v>
      </c>
      <c r="J98" s="160">
        <f t="shared" si="42"/>
        <v>0.27595846930643786</v>
      </c>
      <c r="K98" s="161">
        <f t="shared" si="43"/>
        <v>0.27595846930643786</v>
      </c>
      <c r="L98" s="155">
        <f t="shared" si="44"/>
        <v>-0.5591562726746067</v>
      </c>
      <c r="M98" s="155">
        <f t="shared" si="45"/>
        <v>-0.5591562726746067</v>
      </c>
      <c r="N98" s="158">
        <f t="shared" si="46"/>
        <v>0.5819604549771822</v>
      </c>
      <c r="O98" s="158">
        <f t="shared" si="47"/>
        <v>0.16059691635238135</v>
      </c>
    </row>
    <row r="99" spans="1:15" ht="12.75">
      <c r="A99" s="155">
        <f t="shared" si="36"/>
        <v>1993</v>
      </c>
      <c r="B99" s="167">
        <v>75127</v>
      </c>
      <c r="C99" s="158">
        <v>7077.087</v>
      </c>
      <c r="D99" s="153">
        <f t="shared" si="37"/>
        <v>0.010615525851243597</v>
      </c>
      <c r="E99" s="155">
        <v>2689.363</v>
      </c>
      <c r="F99" s="159">
        <f t="shared" si="38"/>
        <v>35.797556138272526</v>
      </c>
      <c r="G99" s="155">
        <f t="shared" si="39"/>
        <v>-1.9740584877309615</v>
      </c>
      <c r="H99" s="155">
        <f t="shared" si="40"/>
        <v>1.9740584877309615</v>
      </c>
      <c r="I99" s="155">
        <f t="shared" si="41"/>
        <v>1.5538533788256963</v>
      </c>
      <c r="J99" s="160">
        <f t="shared" si="42"/>
        <v>0.3800098825971759</v>
      </c>
      <c r="K99" s="161">
        <f t="shared" si="43"/>
        <v>0.3800098825971759</v>
      </c>
      <c r="L99" s="155">
        <f t="shared" si="44"/>
        <v>-0.4202051089052656</v>
      </c>
      <c r="M99" s="155">
        <f t="shared" si="45"/>
        <v>-0.4202051089052652</v>
      </c>
      <c r="N99" s="158">
        <f t="shared" si="46"/>
        <v>0.5595543659818516</v>
      </c>
      <c r="O99" s="158">
        <f t="shared" si="47"/>
        <v>0.2126361889235006</v>
      </c>
    </row>
    <row r="100" spans="1:15" ht="12.75">
      <c r="A100" s="155">
        <f t="shared" si="36"/>
        <v>1994</v>
      </c>
      <c r="B100" s="167">
        <v>73410</v>
      </c>
      <c r="C100" s="158">
        <v>7389.654</v>
      </c>
      <c r="D100" s="153">
        <f t="shared" si="37"/>
        <v>0.009934159298933345</v>
      </c>
      <c r="E100" s="155">
        <v>2412.454</v>
      </c>
      <c r="F100" s="159">
        <f t="shared" si="38"/>
        <v>32.86274349543659</v>
      </c>
      <c r="G100" s="155">
        <f t="shared" si="39"/>
        <v>-2.0028688801679513</v>
      </c>
      <c r="H100" s="155">
        <f t="shared" si="40"/>
        <v>2.0028688801679513</v>
      </c>
      <c r="I100" s="155">
        <f t="shared" si="41"/>
        <v>1.5167038170172782</v>
      </c>
      <c r="J100" s="160">
        <f t="shared" si="42"/>
        <v>0.32646372888365277</v>
      </c>
      <c r="K100" s="161">
        <f t="shared" si="43"/>
        <v>0.32646372888365277</v>
      </c>
      <c r="L100" s="155">
        <f t="shared" si="44"/>
        <v>-0.486165063150673</v>
      </c>
      <c r="M100" s="155">
        <f t="shared" si="45"/>
        <v>-0.4861650631506731</v>
      </c>
      <c r="N100" s="158">
        <f t="shared" si="46"/>
        <v>0.5690659214880662</v>
      </c>
      <c r="O100" s="158">
        <f t="shared" si="47"/>
        <v>0.1857793827096061</v>
      </c>
    </row>
    <row r="101" spans="1:15" ht="12.75">
      <c r="A101" s="155">
        <f t="shared" si="36"/>
        <v>1995</v>
      </c>
      <c r="B101" s="167">
        <v>82211</v>
      </c>
      <c r="C101" s="158">
        <v>7662.391</v>
      </c>
      <c r="D101" s="153">
        <f t="shared" si="37"/>
        <v>0.010729157517542501</v>
      </c>
      <c r="E101" s="155">
        <v>2445.199</v>
      </c>
      <c r="F101" s="159">
        <f t="shared" si="38"/>
        <v>29.742966269720597</v>
      </c>
      <c r="G101" s="155">
        <f t="shared" si="39"/>
        <v>-1.9694343786721824</v>
      </c>
      <c r="H101" s="155">
        <f t="shared" si="40"/>
        <v>1.9694343786721824</v>
      </c>
      <c r="I101" s="155">
        <f t="shared" si="41"/>
        <v>1.4733842785884728</v>
      </c>
      <c r="J101" s="160">
        <f t="shared" si="42"/>
        <v>0.3191169701467858</v>
      </c>
      <c r="K101" s="161">
        <f t="shared" si="43"/>
        <v>0.3191169701467858</v>
      </c>
      <c r="L101" s="155">
        <f t="shared" si="44"/>
        <v>-0.49605010008370987</v>
      </c>
      <c r="M101" s="155">
        <f t="shared" si="45"/>
        <v>-0.49605010008370964</v>
      </c>
      <c r="N101" s="158">
        <f t="shared" si="46"/>
        <v>0.5720412762719256</v>
      </c>
      <c r="O101" s="158">
        <f t="shared" si="47"/>
        <v>0.18254807888279734</v>
      </c>
    </row>
    <row r="102" spans="1:15" ht="12.75">
      <c r="A102" s="155">
        <f t="shared" si="36"/>
        <v>1996</v>
      </c>
      <c r="B102" s="167">
        <v>88731</v>
      </c>
      <c r="C102" s="158">
        <v>7871.731</v>
      </c>
      <c r="D102" s="153">
        <f t="shared" si="37"/>
        <v>0.011272107748600657</v>
      </c>
      <c r="E102" s="155">
        <v>3078.149</v>
      </c>
      <c r="F102" s="159">
        <f t="shared" si="38"/>
        <v>34.69079577599712</v>
      </c>
      <c r="G102" s="155">
        <f t="shared" si="39"/>
        <v>-1.9479948685148243</v>
      </c>
      <c r="H102" s="155">
        <f t="shared" si="40"/>
        <v>1.9479948685148243</v>
      </c>
      <c r="I102" s="155">
        <f t="shared" si="41"/>
        <v>1.5402142622854285</v>
      </c>
      <c r="J102" s="160">
        <f t="shared" si="42"/>
        <v>0.39103838787174</v>
      </c>
      <c r="K102" s="161">
        <f t="shared" si="43"/>
        <v>0.39103838787174</v>
      </c>
      <c r="L102" s="155">
        <f t="shared" si="44"/>
        <v>-0.407780606229396</v>
      </c>
      <c r="M102" s="155">
        <f t="shared" si="45"/>
        <v>-0.4077806062293958</v>
      </c>
      <c r="N102" s="158">
        <f t="shared" si="46"/>
        <v>0.5584512841602253</v>
      </c>
      <c r="O102" s="158">
        <f t="shared" si="47"/>
        <v>0.21837588986291745</v>
      </c>
    </row>
    <row r="103" spans="1:15" ht="12.75">
      <c r="A103" s="155">
        <f t="shared" si="36"/>
        <v>1997</v>
      </c>
      <c r="B103" s="167">
        <v>94843</v>
      </c>
      <c r="C103" s="158">
        <v>8137.085</v>
      </c>
      <c r="D103" s="153">
        <f t="shared" si="37"/>
        <v>0.011655648183594002</v>
      </c>
      <c r="E103" s="155">
        <v>4066.806</v>
      </c>
      <c r="F103" s="159">
        <f t="shared" si="38"/>
        <v>42.879347975074595</v>
      </c>
      <c r="G103" s="155">
        <f t="shared" si="39"/>
        <v>-1.933463569871362</v>
      </c>
      <c r="H103" s="155">
        <f t="shared" si="40"/>
        <v>1.933463569871362</v>
      </c>
      <c r="I103" s="155">
        <f t="shared" si="41"/>
        <v>1.6322481728372298</v>
      </c>
      <c r="J103" s="160">
        <f t="shared" si="42"/>
        <v>0.4997865943393734</v>
      </c>
      <c r="K103" s="161">
        <f t="shared" si="43"/>
        <v>0.4997865943393734</v>
      </c>
      <c r="L103" s="155">
        <f t="shared" si="44"/>
        <v>-0.3012153970341323</v>
      </c>
      <c r="M103" s="155">
        <f t="shared" si="45"/>
        <v>-0.30121539703413225</v>
      </c>
      <c r="N103" s="158">
        <f t="shared" si="46"/>
        <v>0.5422377660855617</v>
      </c>
      <c r="O103" s="158">
        <f t="shared" si="47"/>
        <v>0.27100316643409267</v>
      </c>
    </row>
    <row r="104" spans="1:15" ht="12.75">
      <c r="A104" s="155">
        <f t="shared" si="36"/>
        <v>1998</v>
      </c>
      <c r="B104" s="167">
        <v>130947</v>
      </c>
      <c r="C104" s="158">
        <v>8566.15</v>
      </c>
      <c r="D104" s="153">
        <f t="shared" si="37"/>
        <v>0.015286563975648338</v>
      </c>
      <c r="E104" s="155">
        <v>5538.627</v>
      </c>
      <c r="F104" s="159">
        <f t="shared" si="38"/>
        <v>42.29670782835804</v>
      </c>
      <c r="G104" s="155">
        <f t="shared" si="39"/>
        <v>-1.8156901217892658</v>
      </c>
      <c r="H104" s="155">
        <f t="shared" si="40"/>
        <v>1.8156901217892658</v>
      </c>
      <c r="I104" s="155">
        <f t="shared" si="41"/>
        <v>1.6263065653036615</v>
      </c>
      <c r="J104" s="160">
        <f t="shared" si="42"/>
        <v>0.646571330177501</v>
      </c>
      <c r="K104" s="161">
        <f t="shared" si="43"/>
        <v>0.646571330177501</v>
      </c>
      <c r="L104" s="155">
        <f t="shared" si="44"/>
        <v>-0.1893835564856048</v>
      </c>
      <c r="M104" s="155">
        <f t="shared" si="45"/>
        <v>-0.18938355648560434</v>
      </c>
      <c r="N104" s="158">
        <f t="shared" si="46"/>
        <v>0.5275107116162793</v>
      </c>
      <c r="O104" s="158">
        <f t="shared" si="47"/>
        <v>0.3410733024926178</v>
      </c>
    </row>
    <row r="105" spans="1:15" ht="12.75">
      <c r="A105" s="155">
        <f t="shared" si="36"/>
        <v>1999</v>
      </c>
      <c r="B105" s="167">
        <v>137190.126765</v>
      </c>
      <c r="C105" s="158">
        <v>8888.873307</v>
      </c>
      <c r="D105" s="153">
        <f t="shared" si="37"/>
        <v>0.01543391631613903</v>
      </c>
      <c r="E105" s="155">
        <v>9793.43801</v>
      </c>
      <c r="F105" s="159">
        <f t="shared" si="38"/>
        <v>71.38588060914677</v>
      </c>
      <c r="G105" s="155">
        <f t="shared" si="39"/>
        <v>-1.8115238588571918</v>
      </c>
      <c r="H105" s="155">
        <f t="shared" si="40"/>
        <v>1.8115238588571918</v>
      </c>
      <c r="I105" s="155">
        <f t="shared" si="41"/>
        <v>1.8536123213011608</v>
      </c>
      <c r="J105" s="160">
        <f t="shared" si="42"/>
        <v>1.1017637074754631</v>
      </c>
      <c r="K105" s="161">
        <f t="shared" si="43"/>
        <v>1.1017637074754631</v>
      </c>
      <c r="L105" s="155">
        <f t="shared" si="44"/>
        <v>0.0420884624439688</v>
      </c>
      <c r="M105" s="155">
        <f t="shared" si="45"/>
        <v>0.04208846244396902</v>
      </c>
      <c r="N105" s="158">
        <f t="shared" si="46"/>
        <v>0.4942582675820042</v>
      </c>
      <c r="O105" s="158">
        <f t="shared" si="47"/>
        <v>0.5445558213415485</v>
      </c>
    </row>
    <row r="106" spans="1:15" ht="12.75">
      <c r="A106" s="155">
        <f t="shared" si="36"/>
        <v>2000</v>
      </c>
      <c r="B106" s="168">
        <v>168808.566079</v>
      </c>
      <c r="C106" s="158">
        <v>9294.254733</v>
      </c>
      <c r="D106" s="153">
        <f t="shared" si="37"/>
        <v>0.018162679088150186</v>
      </c>
      <c r="E106" s="155">
        <v>10108.29737</v>
      </c>
      <c r="F106" s="159">
        <f t="shared" si="38"/>
        <v>59.880239520958085</v>
      </c>
      <c r="G106" s="155">
        <f t="shared" si="39"/>
        <v>-1.7408200904303597</v>
      </c>
      <c r="I106" s="155">
        <f t="shared" si="41"/>
        <v>1.7772835288524167</v>
      </c>
      <c r="J106" s="160">
        <f t="shared" si="42"/>
        <v>1.0875855741407299</v>
      </c>
      <c r="K106" s="161">
        <f t="shared" si="43"/>
        <v>1.0875855741407299</v>
      </c>
      <c r="L106" s="155">
        <f t="shared" si="44"/>
        <v>0.03646343842205698</v>
      </c>
      <c r="M106" s="155">
        <f t="shared" si="45"/>
        <v>0.036463438422057015</v>
      </c>
      <c r="N106" s="158"/>
      <c r="O106" s="158"/>
    </row>
    <row r="107" spans="1:15" ht="12.75">
      <c r="A107" s="155">
        <f t="shared" si="36"/>
        <v>2001</v>
      </c>
      <c r="B107" s="168">
        <v>197267.26052399998</v>
      </c>
      <c r="C107" s="158">
        <v>9601.242609</v>
      </c>
      <c r="D107" s="153">
        <f t="shared" si="37"/>
        <v>0.020546013527362163</v>
      </c>
      <c r="E107" s="155">
        <v>8652.07283</v>
      </c>
      <c r="F107" s="159">
        <f t="shared" si="38"/>
        <v>43.85964912280702</v>
      </c>
      <c r="G107" s="155">
        <f t="shared" si="39"/>
        <v>-1.6872724302851096</v>
      </c>
      <c r="I107" s="155">
        <f t="shared" si="41"/>
        <v>1.6420651529995463</v>
      </c>
      <c r="J107" s="160">
        <f t="shared" si="42"/>
        <v>0.9011409441825509</v>
      </c>
      <c r="K107" s="161">
        <f t="shared" si="43"/>
        <v>0.9011409441825509</v>
      </c>
      <c r="L107" s="155">
        <f t="shared" si="44"/>
        <v>-0.045207277285563494</v>
      </c>
      <c r="M107" s="155">
        <f t="shared" si="45"/>
        <v>-0.045207277285563396</v>
      </c>
      <c r="N107" s="158"/>
      <c r="O107" s="158"/>
    </row>
    <row r="108" spans="3:15" ht="12.75">
      <c r="C108" s="158"/>
      <c r="F108" s="164"/>
      <c r="J108" s="160"/>
      <c r="K108" s="161"/>
      <c r="N108" s="158"/>
      <c r="O108" s="158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40"/>
  <sheetViews>
    <sheetView workbookViewId="0" topLeftCell="A1">
      <selection activeCell="G24" sqref="G24"/>
    </sheetView>
  </sheetViews>
  <sheetFormatPr defaultColWidth="11.421875" defaultRowHeight="12.75"/>
  <cols>
    <col min="7" max="7" width="14.00390625" style="0" customWidth="1"/>
  </cols>
  <sheetData>
    <row r="3" spans="2:10" ht="12.75">
      <c r="B3" t="s">
        <v>170</v>
      </c>
      <c r="C3" t="s">
        <v>171</v>
      </c>
      <c r="D3" t="s">
        <v>172</v>
      </c>
      <c r="E3" t="s">
        <v>173</v>
      </c>
      <c r="F3" t="s">
        <v>174</v>
      </c>
      <c r="G3" t="s">
        <v>175</v>
      </c>
      <c r="H3" t="s">
        <v>136</v>
      </c>
      <c r="I3" t="s">
        <v>173</v>
      </c>
      <c r="J3" t="s">
        <v>176</v>
      </c>
    </row>
    <row r="4" spans="1:10" ht="12.75">
      <c r="A4" s="5">
        <v>1963</v>
      </c>
      <c r="B4" s="76">
        <v>1782</v>
      </c>
      <c r="C4" s="76">
        <v>2190</v>
      </c>
      <c r="D4">
        <v>106.21761658031089</v>
      </c>
      <c r="E4" s="165">
        <f>B4/D4/10</f>
        <v>1.6776878048780486</v>
      </c>
      <c r="F4" s="165">
        <f>C4/D4/10</f>
        <v>2.0618048780487803</v>
      </c>
      <c r="G4" s="165">
        <v>15863.242500000002</v>
      </c>
      <c r="H4" s="28">
        <v>100</v>
      </c>
      <c r="I4">
        <v>100</v>
      </c>
      <c r="J4">
        <v>100</v>
      </c>
    </row>
    <row r="5" spans="1:10" ht="12.75">
      <c r="A5" s="5">
        <v>1964</v>
      </c>
      <c r="B5" s="76">
        <v>1970.1984430000002</v>
      </c>
      <c r="C5" s="76">
        <v>2443.5437629999997</v>
      </c>
      <c r="D5">
        <v>102.394663</v>
      </c>
      <c r="E5" s="165">
        <f aca="true" t="shared" si="0" ref="E5:E40">B5/D5/10</f>
        <v>1.92412220058774</v>
      </c>
      <c r="F5" s="165">
        <f aca="true" t="shared" si="1" ref="F5:F40">C5/D5/10</f>
        <v>2.386397583045905</v>
      </c>
      <c r="G5" s="165">
        <v>13692.483</v>
      </c>
      <c r="H5" s="165">
        <f>100*G5/G4</f>
        <v>86.3157894736842</v>
      </c>
      <c r="I5" s="166">
        <f>(I4*(H5/H4)*(1+E4/100))</f>
        <v>87.76389894736842</v>
      </c>
      <c r="J5" s="166">
        <f>(J4*(H5/H4)*(1+F4/100))</f>
        <v>88.09545263157895</v>
      </c>
    </row>
    <row r="6" spans="1:10" ht="12.75">
      <c r="A6" s="5">
        <v>1965</v>
      </c>
      <c r="B6" s="76">
        <v>2100.0226793828992</v>
      </c>
      <c r="C6" s="76">
        <v>2692.1839999999997</v>
      </c>
      <c r="D6">
        <v>96.656069</v>
      </c>
      <c r="E6" s="165">
        <f t="shared" si="0"/>
        <v>2.172675447190904</v>
      </c>
      <c r="F6" s="165">
        <f t="shared" si="1"/>
        <v>2.7853232889080144</v>
      </c>
      <c r="G6" s="165">
        <v>12690.594000000001</v>
      </c>
      <c r="H6" s="165">
        <f aca="true" t="shared" si="2" ref="H6:H40">100*G6/G5</f>
        <v>92.6829268292683</v>
      </c>
      <c r="I6" s="166">
        <f aca="true" t="shared" si="3" ref="I6:I40">(I5*(H6/H5)*(1+E5/100))</f>
        <v>96.0511085175875</v>
      </c>
      <c r="J6" s="166">
        <f aca="true" t="shared" si="4" ref="J6:J40">(J5*(H6/H5)*(1+F5/100))</f>
        <v>96.85125371388096</v>
      </c>
    </row>
    <row r="7" spans="1:10" ht="12.75">
      <c r="A7" s="5">
        <v>1966</v>
      </c>
      <c r="B7" s="76">
        <v>2426.0063851886025</v>
      </c>
      <c r="C7" s="76">
        <v>3574.6749999999997</v>
      </c>
      <c r="D7">
        <v>89.653796</v>
      </c>
      <c r="E7" s="165">
        <f t="shared" si="0"/>
        <v>2.705971741774997</v>
      </c>
      <c r="F7" s="165">
        <f t="shared" si="1"/>
        <v>3.987198712701468</v>
      </c>
      <c r="G7" s="165">
        <v>11333.743396226415</v>
      </c>
      <c r="H7" s="165">
        <f t="shared" si="2"/>
        <v>89.30821832474047</v>
      </c>
      <c r="I7" s="166">
        <f t="shared" si="3"/>
        <v>94.56465286271904</v>
      </c>
      <c r="J7" s="166">
        <f t="shared" si="4"/>
        <v>95.9241674673427</v>
      </c>
    </row>
    <row r="8" spans="1:10" ht="12.75">
      <c r="A8" s="5">
        <v>1967</v>
      </c>
      <c r="B8" s="76">
        <v>2633.4142872001207</v>
      </c>
      <c r="C8" s="76">
        <v>3890.929</v>
      </c>
      <c r="D8">
        <v>89.604162</v>
      </c>
      <c r="E8" s="165">
        <f t="shared" si="0"/>
        <v>2.938941929059189</v>
      </c>
      <c r="F8" s="165">
        <f t="shared" si="1"/>
        <v>4.342352981326917</v>
      </c>
      <c r="G8" s="165">
        <v>11126.224150943397</v>
      </c>
      <c r="H8" s="165">
        <f t="shared" si="2"/>
        <v>98.16901408450705</v>
      </c>
      <c r="I8" s="166">
        <f t="shared" si="3"/>
        <v>106.75974618458719</v>
      </c>
      <c r="J8" s="166">
        <f t="shared" si="4"/>
        <v>109.64552758450931</v>
      </c>
    </row>
    <row r="9" spans="1:10" ht="12.75">
      <c r="A9" s="5">
        <v>1968</v>
      </c>
      <c r="B9" s="76">
        <v>2884.8727248203686</v>
      </c>
      <c r="C9" s="76">
        <v>4243.590999999999</v>
      </c>
      <c r="D9">
        <v>100.16260700000001</v>
      </c>
      <c r="E9" s="165">
        <f t="shared" si="0"/>
        <v>2.8801893353478394</v>
      </c>
      <c r="F9" s="165">
        <f t="shared" si="1"/>
        <v>4.2367018262613705</v>
      </c>
      <c r="G9" s="165">
        <v>11940.338113207546</v>
      </c>
      <c r="H9" s="165">
        <f t="shared" si="2"/>
        <v>107.3170731707317</v>
      </c>
      <c r="I9" s="166">
        <f t="shared" si="3"/>
        <v>120.13833893467871</v>
      </c>
      <c r="J9" s="166">
        <f t="shared" si="4"/>
        <v>125.0679231429256</v>
      </c>
    </row>
    <row r="10" spans="1:10" ht="12.75">
      <c r="A10" s="5">
        <v>1969</v>
      </c>
      <c r="B10" s="76">
        <v>3012</v>
      </c>
      <c r="C10" s="76">
        <v>4428.793</v>
      </c>
      <c r="D10">
        <v>130.839</v>
      </c>
      <c r="E10" s="165">
        <f t="shared" si="0"/>
        <v>2.302065897782771</v>
      </c>
      <c r="F10" s="165">
        <f t="shared" si="1"/>
        <v>3.384918105457852</v>
      </c>
      <c r="G10" s="165">
        <v>15116.978867924528</v>
      </c>
      <c r="H10" s="165">
        <f t="shared" si="2"/>
        <v>126.60427807486631</v>
      </c>
      <c r="I10" s="166">
        <f t="shared" si="3"/>
        <v>145.81188996737654</v>
      </c>
      <c r="J10" s="166">
        <f t="shared" si="4"/>
        <v>153.79639680447377</v>
      </c>
    </row>
    <row r="11" spans="1:10" ht="12.75">
      <c r="A11" s="5">
        <v>1970</v>
      </c>
      <c r="B11" s="76">
        <v>3579</v>
      </c>
      <c r="C11" s="76">
        <v>5244</v>
      </c>
      <c r="D11">
        <v>131.37</v>
      </c>
      <c r="E11" s="165">
        <f t="shared" si="0"/>
        <v>2.724366293674355</v>
      </c>
      <c r="F11" s="165">
        <f t="shared" si="1"/>
        <v>3.9917789449646035</v>
      </c>
      <c r="G11" s="165">
        <v>14047.456603773586</v>
      </c>
      <c r="H11" s="165">
        <f t="shared" si="2"/>
        <v>92.92502639915523</v>
      </c>
      <c r="I11" s="166">
        <f t="shared" si="3"/>
        <v>109.48677289040448</v>
      </c>
      <c r="J11" s="166">
        <f t="shared" si="4"/>
        <v>116.70451573697268</v>
      </c>
    </row>
    <row r="12" spans="1:10" ht="12.75">
      <c r="A12" s="5">
        <v>1971</v>
      </c>
      <c r="B12" s="76">
        <v>4186</v>
      </c>
      <c r="C12" s="76">
        <v>6093</v>
      </c>
      <c r="D12">
        <v>129.061</v>
      </c>
      <c r="E12" s="165">
        <f t="shared" si="0"/>
        <v>3.243427526518468</v>
      </c>
      <c r="F12" s="165">
        <f t="shared" si="1"/>
        <v>4.721023392039423</v>
      </c>
      <c r="G12" s="165">
        <v>12946.008301886792</v>
      </c>
      <c r="H12" s="165">
        <f t="shared" si="2"/>
        <v>92.1590909090909</v>
      </c>
      <c r="I12" s="166">
        <f t="shared" si="3"/>
        <v>111.54256183971543</v>
      </c>
      <c r="J12" s="166">
        <f t="shared" si="4"/>
        <v>120.36276540180032</v>
      </c>
    </row>
    <row r="13" spans="1:10" ht="12.75">
      <c r="A13" s="5">
        <v>1972</v>
      </c>
      <c r="B13" s="76">
        <v>4757</v>
      </c>
      <c r="C13" s="76">
        <v>6906</v>
      </c>
      <c r="D13">
        <v>163.676</v>
      </c>
      <c r="E13" s="165">
        <f t="shared" si="0"/>
        <v>2.906351572619077</v>
      </c>
      <c r="F13" s="165">
        <f t="shared" si="1"/>
        <v>4.219311322368582</v>
      </c>
      <c r="G13" s="165">
        <v>15164.867924528302</v>
      </c>
      <c r="H13" s="165">
        <f t="shared" si="2"/>
        <v>117.13933415536376</v>
      </c>
      <c r="I13" s="166">
        <f t="shared" si="3"/>
        <v>146.37523250612105</v>
      </c>
      <c r="J13" s="166">
        <f t="shared" si="4"/>
        <v>160.21036287271042</v>
      </c>
    </row>
    <row r="14" spans="1:10" ht="12.75">
      <c r="A14" s="5">
        <v>1973</v>
      </c>
      <c r="B14" s="76">
        <v>5271</v>
      </c>
      <c r="C14" s="76">
        <v>7622</v>
      </c>
      <c r="D14">
        <v>167.828</v>
      </c>
      <c r="E14" s="165">
        <f t="shared" si="0"/>
        <v>3.1407154944347786</v>
      </c>
      <c r="F14" s="165">
        <f t="shared" si="1"/>
        <v>4.54155444860214</v>
      </c>
      <c r="G14" s="165">
        <v>14733.866415094339</v>
      </c>
      <c r="H14" s="165">
        <f t="shared" si="2"/>
        <v>97.15789473684211</v>
      </c>
      <c r="I14" s="166">
        <f t="shared" si="3"/>
        <v>124.93528839360299</v>
      </c>
      <c r="J14" s="166">
        <f t="shared" si="4"/>
        <v>138.48863917089037</v>
      </c>
    </row>
    <row r="15" spans="1:10" ht="12.75">
      <c r="A15" s="5">
        <v>1974</v>
      </c>
      <c r="B15" s="76">
        <v>5472</v>
      </c>
      <c r="C15" s="76">
        <v>7869</v>
      </c>
      <c r="D15">
        <v>122.453</v>
      </c>
      <c r="E15" s="165">
        <f t="shared" si="0"/>
        <v>4.468653279217333</v>
      </c>
      <c r="F15" s="165">
        <f t="shared" si="1"/>
        <v>6.426139008435889</v>
      </c>
      <c r="G15" s="165">
        <v>10200.369056603773</v>
      </c>
      <c r="H15" s="165">
        <f t="shared" si="2"/>
        <v>69.23076923076924</v>
      </c>
      <c r="I15" s="166">
        <f t="shared" si="3"/>
        <v>91.81979627705559</v>
      </c>
      <c r="J15" s="166">
        <f t="shared" si="4"/>
        <v>103.16304740894213</v>
      </c>
    </row>
    <row r="16" spans="1:10" ht="12.75">
      <c r="A16" s="5">
        <v>1975</v>
      </c>
      <c r="B16" s="76">
        <v>6393</v>
      </c>
      <c r="C16" s="76">
        <v>9175</v>
      </c>
      <c r="D16">
        <v>161.403</v>
      </c>
      <c r="E16" s="165">
        <f t="shared" si="0"/>
        <v>3.960892920205944</v>
      </c>
      <c r="F16" s="165">
        <f t="shared" si="1"/>
        <v>5.6845287881885715</v>
      </c>
      <c r="G16" s="165">
        <v>13329.120754716982</v>
      </c>
      <c r="H16" s="165">
        <f t="shared" si="2"/>
        <v>130.67292644757433</v>
      </c>
      <c r="I16" s="166">
        <f t="shared" si="3"/>
        <v>181.0542739678121</v>
      </c>
      <c r="J16" s="166">
        <f t="shared" si="4"/>
        <v>207.23300741673793</v>
      </c>
    </row>
    <row r="17" spans="1:10" ht="12.75">
      <c r="A17" s="5">
        <v>1976</v>
      </c>
      <c r="B17" s="76">
        <v>6320</v>
      </c>
      <c r="C17" s="76">
        <v>8981</v>
      </c>
      <c r="D17">
        <v>139.166</v>
      </c>
      <c r="E17" s="165">
        <f t="shared" si="0"/>
        <v>4.541339120187402</v>
      </c>
      <c r="F17" s="165">
        <f t="shared" si="1"/>
        <v>6.453444088354914</v>
      </c>
      <c r="G17" s="165">
        <v>11062.372075471698</v>
      </c>
      <c r="H17" s="165">
        <f t="shared" si="2"/>
        <v>82.9940119760479</v>
      </c>
      <c r="I17" s="166">
        <f t="shared" si="3"/>
        <v>119.5473418685498</v>
      </c>
      <c r="J17" s="166">
        <f t="shared" si="4"/>
        <v>139.10139544892428</v>
      </c>
    </row>
    <row r="18" spans="1:10" ht="12.75">
      <c r="A18" s="5">
        <v>1977</v>
      </c>
      <c r="B18" s="76">
        <v>6725</v>
      </c>
      <c r="C18" s="76">
        <v>9545</v>
      </c>
      <c r="D18">
        <v>133.727</v>
      </c>
      <c r="E18" s="165">
        <f t="shared" si="0"/>
        <v>5.02890216635384</v>
      </c>
      <c r="F18" s="165">
        <f t="shared" si="1"/>
        <v>7.137676011575822</v>
      </c>
      <c r="G18" s="165">
        <v>10359.99924528302</v>
      </c>
      <c r="H18" s="165">
        <f t="shared" si="2"/>
        <v>93.65079365079366</v>
      </c>
      <c r="I18" s="166">
        <f t="shared" si="3"/>
        <v>141.02388866958984</v>
      </c>
      <c r="J18" s="166">
        <f t="shared" si="4"/>
        <v>167.09209590778084</v>
      </c>
    </row>
    <row r="19" spans="1:10" ht="12.75">
      <c r="A19" s="5">
        <v>1978</v>
      </c>
      <c r="B19" s="76">
        <v>7661</v>
      </c>
      <c r="C19" s="76">
        <v>10828</v>
      </c>
      <c r="D19">
        <v>195.947</v>
      </c>
      <c r="E19" s="165">
        <f t="shared" si="0"/>
        <v>3.9097306924831714</v>
      </c>
      <c r="F19" s="165">
        <f t="shared" si="1"/>
        <v>5.5259840671201905</v>
      </c>
      <c r="G19" s="165">
        <v>15180.830943396228</v>
      </c>
      <c r="H19" s="165">
        <f t="shared" si="2"/>
        <v>146.5331278890601</v>
      </c>
      <c r="I19" s="166">
        <f t="shared" si="3"/>
        <v>231.75326957924534</v>
      </c>
      <c r="J19" s="166">
        <f t="shared" si="4"/>
        <v>280.1060480032105</v>
      </c>
    </row>
    <row r="20" spans="1:10" ht="12.75">
      <c r="A20" s="5">
        <v>1979</v>
      </c>
      <c r="B20" s="76">
        <v>8721</v>
      </c>
      <c r="C20" s="76">
        <v>12403</v>
      </c>
      <c r="D20">
        <v>230.27</v>
      </c>
      <c r="E20" s="165">
        <f t="shared" si="0"/>
        <v>3.787293177574152</v>
      </c>
      <c r="F20" s="165">
        <f t="shared" si="1"/>
        <v>5.386285664654536</v>
      </c>
      <c r="G20" s="165">
        <v>17766.84</v>
      </c>
      <c r="H20" s="165">
        <f t="shared" si="2"/>
        <v>117.0347003154574</v>
      </c>
      <c r="I20" s="166">
        <f t="shared" si="3"/>
        <v>192.33614906528723</v>
      </c>
      <c r="J20" s="166">
        <f t="shared" si="4"/>
        <v>236.08083045173137</v>
      </c>
    </row>
    <row r="21" spans="1:10" ht="12.75">
      <c r="A21" s="5">
        <v>1980</v>
      </c>
      <c r="B21" s="76">
        <v>10709</v>
      </c>
      <c r="C21" s="76">
        <v>15184</v>
      </c>
      <c r="D21">
        <v>257.532</v>
      </c>
      <c r="E21" s="165">
        <f t="shared" si="0"/>
        <v>4.158318189584207</v>
      </c>
      <c r="F21" s="165">
        <f t="shared" si="1"/>
        <v>5.895966326514763</v>
      </c>
      <c r="G21" s="165">
        <v>19363.141886792455</v>
      </c>
      <c r="H21" s="165">
        <f t="shared" si="2"/>
        <v>108.98472596585806</v>
      </c>
      <c r="I21" s="166">
        <f t="shared" si="3"/>
        <v>185.890027224612</v>
      </c>
      <c r="J21" s="166">
        <f t="shared" si="4"/>
        <v>231.68387665508146</v>
      </c>
    </row>
    <row r="22" spans="1:10" ht="12.75">
      <c r="A22" s="5">
        <v>1981</v>
      </c>
      <c r="B22" s="76">
        <v>12528</v>
      </c>
      <c r="C22" s="76">
        <v>17894</v>
      </c>
      <c r="D22">
        <v>227.761</v>
      </c>
      <c r="E22" s="165">
        <f t="shared" si="0"/>
        <v>5.500502719956446</v>
      </c>
      <c r="F22" s="165">
        <f t="shared" si="1"/>
        <v>7.856481135927574</v>
      </c>
      <c r="G22" s="165">
        <v>15963.018867924528</v>
      </c>
      <c r="H22" s="165">
        <f t="shared" si="2"/>
        <v>82.44023083264632</v>
      </c>
      <c r="I22" s="166">
        <f t="shared" si="3"/>
        <v>146.46154545988037</v>
      </c>
      <c r="J22" s="166">
        <f t="shared" si="4"/>
        <v>185.58753001278274</v>
      </c>
    </row>
    <row r="23" spans="1:10" ht="12.75">
      <c r="A23" s="5">
        <v>1982</v>
      </c>
      <c r="B23" s="76">
        <v>10918</v>
      </c>
      <c r="C23" s="76">
        <v>15340</v>
      </c>
      <c r="D23">
        <v>206.959</v>
      </c>
      <c r="E23" s="165">
        <f t="shared" si="0"/>
        <v>5.275441029382631</v>
      </c>
      <c r="F23" s="165">
        <f t="shared" si="1"/>
        <v>7.412096115655759</v>
      </c>
      <c r="G23" s="165">
        <v>15994.944905660379</v>
      </c>
      <c r="H23" s="165">
        <f t="shared" si="2"/>
        <v>100.20000000000002</v>
      </c>
      <c r="I23" s="166">
        <f t="shared" si="3"/>
        <v>187.80478962921967</v>
      </c>
      <c r="J23" s="166">
        <f t="shared" si="4"/>
        <v>243.2896094925096</v>
      </c>
    </row>
    <row r="24" spans="1:10" ht="12.75">
      <c r="A24" s="5">
        <v>1983</v>
      </c>
      <c r="B24" s="76">
        <v>11141</v>
      </c>
      <c r="C24" s="76">
        <v>15544</v>
      </c>
      <c r="D24">
        <v>338.792</v>
      </c>
      <c r="E24" s="165">
        <f t="shared" si="0"/>
        <v>3.288448369501051</v>
      </c>
      <c r="F24" s="165">
        <f t="shared" si="1"/>
        <v>4.588065833903989</v>
      </c>
      <c r="G24" s="165">
        <v>25014.050566037735</v>
      </c>
      <c r="H24" s="165">
        <f t="shared" si="2"/>
        <v>156.38722554890217</v>
      </c>
      <c r="I24" s="166">
        <f t="shared" si="3"/>
        <v>308.57965337984797</v>
      </c>
      <c r="J24" s="166">
        <f t="shared" si="4"/>
        <v>407.8592408165796</v>
      </c>
    </row>
    <row r="25" spans="1:10" ht="12.75">
      <c r="A25" s="5">
        <v>1984</v>
      </c>
      <c r="B25" s="76">
        <v>12480</v>
      </c>
      <c r="C25" s="76">
        <v>17423</v>
      </c>
      <c r="D25">
        <v>431.496</v>
      </c>
      <c r="E25" s="165">
        <f t="shared" si="0"/>
        <v>2.8922631959508314</v>
      </c>
      <c r="F25" s="165">
        <f t="shared" si="1"/>
        <v>4.037812633257319</v>
      </c>
      <c r="G25" s="165">
        <v>29116.546415094337</v>
      </c>
      <c r="H25" s="165">
        <f t="shared" si="2"/>
        <v>116.4007657945118</v>
      </c>
      <c r="I25" s="166">
        <f t="shared" si="3"/>
        <v>237.23218168889218</v>
      </c>
      <c r="J25" s="166">
        <f t="shared" si="4"/>
        <v>317.5023913814931</v>
      </c>
    </row>
    <row r="26" spans="1:10" ht="12.75">
      <c r="A26" s="5">
        <v>1985</v>
      </c>
      <c r="B26" s="76">
        <v>13545</v>
      </c>
      <c r="C26" s="76">
        <v>18923</v>
      </c>
      <c r="D26">
        <v>675.308</v>
      </c>
      <c r="E26" s="165">
        <f t="shared" si="0"/>
        <v>2.0057514497088738</v>
      </c>
      <c r="F26" s="165">
        <f t="shared" si="1"/>
        <v>2.802128806411297</v>
      </c>
      <c r="G26" s="165">
        <v>42429.7041509434</v>
      </c>
      <c r="H26" s="165">
        <f t="shared" si="2"/>
        <v>145.72368421052636</v>
      </c>
      <c r="I26" s="166">
        <f t="shared" si="3"/>
        <v>305.58401162148704</v>
      </c>
      <c r="J26" s="166">
        <f t="shared" si="4"/>
        <v>413.5352342633585</v>
      </c>
    </row>
    <row r="27" spans="1:10" ht="12.75">
      <c r="A27" s="5">
        <v>1986</v>
      </c>
      <c r="B27" s="76">
        <v>15654</v>
      </c>
      <c r="C27" s="76">
        <v>21871</v>
      </c>
      <c r="D27">
        <v>1150.3</v>
      </c>
      <c r="E27" s="165">
        <f t="shared" si="0"/>
        <v>1.3608623837259846</v>
      </c>
      <c r="F27" s="165">
        <f t="shared" si="1"/>
        <v>1.9013300878031818</v>
      </c>
      <c r="G27" s="165">
        <v>63500.88905660378</v>
      </c>
      <c r="H27" s="165">
        <f t="shared" si="2"/>
        <v>149.66139954853273</v>
      </c>
      <c r="I27" s="166">
        <f t="shared" si="3"/>
        <v>320.13631898191915</v>
      </c>
      <c r="J27" s="166">
        <f t="shared" si="4"/>
        <v>436.6106108617174</v>
      </c>
    </row>
    <row r="28" spans="1:10" ht="12.75">
      <c r="A28" s="5">
        <v>1987</v>
      </c>
      <c r="B28" s="76">
        <v>20240</v>
      </c>
      <c r="C28" s="76">
        <v>28650</v>
      </c>
      <c r="D28">
        <v>967.659</v>
      </c>
      <c r="E28" s="165">
        <f t="shared" si="0"/>
        <v>2.0916459207220726</v>
      </c>
      <c r="F28" s="165">
        <f t="shared" si="1"/>
        <v>2.960753736595226</v>
      </c>
      <c r="G28" s="165">
        <v>44808.19396226415</v>
      </c>
      <c r="H28" s="165">
        <f t="shared" si="2"/>
        <v>70.56309703368527</v>
      </c>
      <c r="I28" s="166">
        <f t="shared" si="3"/>
        <v>152.99353365767257</v>
      </c>
      <c r="J28" s="166">
        <f t="shared" si="4"/>
        <v>209.76932006094367</v>
      </c>
    </row>
    <row r="29" spans="1:10" ht="12.75">
      <c r="A29" s="5">
        <v>1988</v>
      </c>
      <c r="B29" s="76">
        <v>25654</v>
      </c>
      <c r="C29" s="76">
        <v>36785</v>
      </c>
      <c r="D29">
        <v>1537.062</v>
      </c>
      <c r="E29" s="165">
        <f t="shared" si="0"/>
        <v>1.6690283150582086</v>
      </c>
      <c r="F29" s="165">
        <f t="shared" si="1"/>
        <v>2.393202095946683</v>
      </c>
      <c r="G29" s="165">
        <v>66342.30641509434</v>
      </c>
      <c r="H29" s="165">
        <f t="shared" si="2"/>
        <v>148.05842536515854</v>
      </c>
      <c r="I29" s="166">
        <f t="shared" si="3"/>
        <v>327.73194357145695</v>
      </c>
      <c r="J29" s="166">
        <f t="shared" si="4"/>
        <v>453.1783732467848</v>
      </c>
    </row>
    <row r="30" spans="1:10" ht="12.75">
      <c r="A30" s="5">
        <v>1989</v>
      </c>
      <c r="B30" s="76">
        <v>31933</v>
      </c>
      <c r="C30" s="76">
        <v>46015</v>
      </c>
      <c r="D30">
        <v>2191.223</v>
      </c>
      <c r="E30" s="165">
        <f t="shared" si="0"/>
        <v>1.4573140205264365</v>
      </c>
      <c r="F30" s="165">
        <f t="shared" si="1"/>
        <v>2.099968830192089</v>
      </c>
      <c r="G30" s="165">
        <v>88403.19849056604</v>
      </c>
      <c r="H30" s="165">
        <f t="shared" si="2"/>
        <v>133.2531280076997</v>
      </c>
      <c r="I30" s="166">
        <f t="shared" si="3"/>
        <v>299.8829211686377</v>
      </c>
      <c r="J30" s="166">
        <f t="shared" si="4"/>
        <v>417.62317143968977</v>
      </c>
    </row>
    <row r="31" spans="1:10" ht="12.75">
      <c r="A31" s="5">
        <v>1990</v>
      </c>
      <c r="B31" s="76">
        <v>38894</v>
      </c>
      <c r="C31" s="76">
        <v>56067</v>
      </c>
      <c r="D31">
        <v>1737.571</v>
      </c>
      <c r="E31" s="165">
        <f t="shared" si="0"/>
        <v>2.2384121281950495</v>
      </c>
      <c r="F31" s="165">
        <f t="shared" si="1"/>
        <v>3.2267458423281696</v>
      </c>
      <c r="G31" s="165">
        <v>65927.26792452829</v>
      </c>
      <c r="H31" s="165">
        <f t="shared" si="2"/>
        <v>74.57565908270132</v>
      </c>
      <c r="I31" s="166">
        <f t="shared" si="3"/>
        <v>170.27652597953113</v>
      </c>
      <c r="J31" s="166">
        <f t="shared" si="4"/>
        <v>238.63266112013622</v>
      </c>
    </row>
    <row r="32" spans="1:10" ht="12.75">
      <c r="A32" s="5">
        <v>1991</v>
      </c>
      <c r="B32" s="76">
        <v>46276</v>
      </c>
      <c r="C32" s="76">
        <v>67447</v>
      </c>
      <c r="D32">
        <v>1993.749</v>
      </c>
      <c r="E32" s="165">
        <f t="shared" si="0"/>
        <v>2.3210544557012946</v>
      </c>
      <c r="F32" s="165">
        <f t="shared" si="1"/>
        <v>3.382923326858095</v>
      </c>
      <c r="G32" s="165">
        <v>76095.71094339623</v>
      </c>
      <c r="H32" s="165">
        <f t="shared" si="2"/>
        <v>115.42372881355935</v>
      </c>
      <c r="I32" s="166">
        <f t="shared" si="3"/>
        <v>269.44298234141553</v>
      </c>
      <c r="J32" s="166">
        <f t="shared" si="4"/>
        <v>381.25901458194807</v>
      </c>
    </row>
    <row r="33" spans="1:10" ht="12.75">
      <c r="A33" s="5">
        <v>1992</v>
      </c>
      <c r="B33" s="76">
        <v>49935</v>
      </c>
      <c r="C33" s="76">
        <v>72431</v>
      </c>
      <c r="D33">
        <v>1931.584</v>
      </c>
      <c r="E33" s="165">
        <f t="shared" si="0"/>
        <v>2.5851839733607234</v>
      </c>
      <c r="F33" s="165">
        <f t="shared" si="1"/>
        <v>3.7498239786620724</v>
      </c>
      <c r="G33" s="165">
        <v>77340.82641509434</v>
      </c>
      <c r="H33" s="165">
        <f t="shared" si="2"/>
        <v>101.63624921334171</v>
      </c>
      <c r="I33" s="166">
        <f t="shared" si="3"/>
        <v>242.7646307545327</v>
      </c>
      <c r="J33" s="166">
        <f t="shared" si="4"/>
        <v>347.0743017781463</v>
      </c>
    </row>
    <row r="34" spans="1:10" ht="12.75">
      <c r="A34" s="5">
        <v>1993</v>
      </c>
      <c r="B34" s="76">
        <v>51708</v>
      </c>
      <c r="C34" s="76">
        <v>75127</v>
      </c>
      <c r="D34">
        <v>2689.363</v>
      </c>
      <c r="E34" s="165">
        <f t="shared" si="0"/>
        <v>1.9226857809823368</v>
      </c>
      <c r="F34" s="165">
        <f t="shared" si="1"/>
        <v>2.7934867847888145</v>
      </c>
      <c r="G34" s="165">
        <v>102769.9154716981</v>
      </c>
      <c r="H34" s="165">
        <f t="shared" si="2"/>
        <v>132.87925696594425</v>
      </c>
      <c r="I34" s="166">
        <f t="shared" si="3"/>
        <v>325.5956666566863</v>
      </c>
      <c r="J34" s="166">
        <f t="shared" si="4"/>
        <v>470.78041641952956</v>
      </c>
    </row>
    <row r="35" spans="1:10" ht="12.75">
      <c r="A35" s="5">
        <v>1994</v>
      </c>
      <c r="B35" s="76">
        <v>49842</v>
      </c>
      <c r="C35" s="76">
        <v>73410</v>
      </c>
      <c r="D35">
        <v>2412.454</v>
      </c>
      <c r="E35" s="165">
        <f t="shared" si="0"/>
        <v>2.0660290310198657</v>
      </c>
      <c r="F35" s="165">
        <f t="shared" si="1"/>
        <v>3.0429595756022705</v>
      </c>
      <c r="G35" s="165">
        <v>85240.57566236773</v>
      </c>
      <c r="H35" s="165">
        <f t="shared" si="2"/>
        <v>82.94312131242553</v>
      </c>
      <c r="I35" s="166">
        <f t="shared" si="3"/>
        <v>207.1441435446209</v>
      </c>
      <c r="J35" s="166">
        <f t="shared" si="4"/>
        <v>302.06970409332257</v>
      </c>
    </row>
    <row r="36" spans="1:10" ht="12.75">
      <c r="A36" s="5">
        <v>1995</v>
      </c>
      <c r="B36" s="76">
        <v>55576</v>
      </c>
      <c r="C36" s="76">
        <v>82211</v>
      </c>
      <c r="D36">
        <v>2445.199</v>
      </c>
      <c r="E36" s="165">
        <f t="shared" si="0"/>
        <v>2.272862045175055</v>
      </c>
      <c r="F36" s="165">
        <f t="shared" si="1"/>
        <v>3.3621394414115167</v>
      </c>
      <c r="G36" s="165">
        <v>84824.60219689153</v>
      </c>
      <c r="H36" s="165">
        <f t="shared" si="2"/>
        <v>99.51200063790765</v>
      </c>
      <c r="I36" s="166">
        <f t="shared" si="3"/>
        <v>253.65823175411566</v>
      </c>
      <c r="J36" s="166">
        <f t="shared" si="4"/>
        <v>373.43977865269653</v>
      </c>
    </row>
    <row r="37" spans="1:10" ht="12.75">
      <c r="A37" s="5">
        <v>1996</v>
      </c>
      <c r="B37" s="76">
        <v>60141</v>
      </c>
      <c r="C37" s="76">
        <v>88731</v>
      </c>
      <c r="D37">
        <v>3078.149</v>
      </c>
      <c r="E37" s="165">
        <f t="shared" si="0"/>
        <v>1.95380405561914</v>
      </c>
      <c r="F37" s="165">
        <f t="shared" si="1"/>
        <v>2.8826089965105655</v>
      </c>
      <c r="G37" s="165">
        <v>104932.70514239417</v>
      </c>
      <c r="H37" s="165">
        <f t="shared" si="2"/>
        <v>123.70550810109137</v>
      </c>
      <c r="I37" s="166">
        <f t="shared" si="3"/>
        <v>322.49497357488224</v>
      </c>
      <c r="J37" s="166">
        <f t="shared" si="4"/>
        <v>479.83911427477113</v>
      </c>
    </row>
    <row r="38" spans="1:10" ht="12.75">
      <c r="A38" s="5">
        <v>1997</v>
      </c>
      <c r="B38" s="76">
        <v>63871.4</v>
      </c>
      <c r="C38" s="76">
        <v>94843.1</v>
      </c>
      <c r="D38">
        <v>4066.806</v>
      </c>
      <c r="E38" s="165">
        <f t="shared" si="0"/>
        <v>1.5705543859234987</v>
      </c>
      <c r="F38" s="165">
        <f t="shared" si="1"/>
        <v>2.3321274730095314</v>
      </c>
      <c r="G38" s="165">
        <v>135889.6498203924</v>
      </c>
      <c r="H38" s="165">
        <f t="shared" si="2"/>
        <v>129.5017122030634</v>
      </c>
      <c r="I38" s="166">
        <f t="shared" si="3"/>
        <v>344.2015785750187</v>
      </c>
      <c r="J38" s="166">
        <f t="shared" si="4"/>
        <v>516.8018846872222</v>
      </c>
    </row>
    <row r="39" spans="1:10" ht="12.75">
      <c r="A39" s="5">
        <v>1998</v>
      </c>
      <c r="B39" s="76">
        <v>89837.1</v>
      </c>
      <c r="C39" s="76">
        <v>130946.7</v>
      </c>
      <c r="D39">
        <v>5538.627</v>
      </c>
      <c r="E39" s="165">
        <f t="shared" si="0"/>
        <v>1.622010292442513</v>
      </c>
      <c r="F39" s="165">
        <f t="shared" si="1"/>
        <v>2.3642447848537187</v>
      </c>
      <c r="G39" s="165">
        <v>178653.80646997353</v>
      </c>
      <c r="H39" s="165">
        <f t="shared" si="2"/>
        <v>131.4697673488034</v>
      </c>
      <c r="I39" s="166">
        <f t="shared" si="3"/>
        <v>354.92048358729386</v>
      </c>
      <c r="J39" s="166">
        <f t="shared" si="4"/>
        <v>536.8914351598778</v>
      </c>
    </row>
    <row r="40" spans="1:10" ht="12.75">
      <c r="A40" s="5">
        <v>1999</v>
      </c>
      <c r="B40" s="76">
        <v>92771.342553</v>
      </c>
      <c r="C40" s="76">
        <v>137190.126765</v>
      </c>
      <c r="D40">
        <v>9793.43801</v>
      </c>
      <c r="E40" s="165">
        <f t="shared" si="0"/>
        <v>0.9472806430006697</v>
      </c>
      <c r="F40" s="165">
        <f t="shared" si="1"/>
        <v>1.4008372404554588</v>
      </c>
      <c r="G40" s="165">
        <v>269989.4356008818</v>
      </c>
      <c r="H40" s="165">
        <f t="shared" si="2"/>
        <v>151.12436781259353</v>
      </c>
      <c r="I40" s="166">
        <f t="shared" si="3"/>
        <v>414.5982352774448</v>
      </c>
      <c r="J40" s="166">
        <f t="shared" si="4"/>
        <v>631.7472575059137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34"/>
  <sheetViews>
    <sheetView workbookViewId="0" topLeftCell="A1">
      <selection activeCell="I19" sqref="I19"/>
    </sheetView>
  </sheetViews>
  <sheetFormatPr defaultColWidth="11.421875" defaultRowHeight="12.75"/>
  <cols>
    <col min="2" max="2" width="9.421875" style="0" customWidth="1"/>
    <col min="3" max="3" width="19.421875" style="0" customWidth="1"/>
    <col min="4" max="4" width="17.421875" style="0" customWidth="1"/>
    <col min="5" max="5" width="15.8515625" style="0" customWidth="1"/>
    <col min="6" max="6" width="15.28125" style="0" customWidth="1"/>
  </cols>
  <sheetData>
    <row r="1" ht="12.75">
      <c r="B1" s="27" t="s">
        <v>177</v>
      </c>
    </row>
    <row r="3" spans="2:8" ht="12.75">
      <c r="B3" s="37"/>
      <c r="C3" s="38" t="s">
        <v>178</v>
      </c>
      <c r="D3" s="141" t="s">
        <v>179</v>
      </c>
      <c r="E3" s="38" t="s">
        <v>180</v>
      </c>
      <c r="F3" s="141" t="s">
        <v>181</v>
      </c>
      <c r="G3" s="14"/>
      <c r="H3" s="67" t="s">
        <v>182</v>
      </c>
    </row>
    <row r="4" spans="2:8" ht="12.75">
      <c r="B4" s="12">
        <v>1945</v>
      </c>
      <c r="C4" s="90">
        <v>212563</v>
      </c>
      <c r="D4" s="91">
        <v>72764</v>
      </c>
      <c r="E4" s="90">
        <v>69376</v>
      </c>
      <c r="F4" s="111">
        <f aca="true" t="shared" si="0" ref="F4:F18">C4+D4+E4</f>
        <v>354703</v>
      </c>
      <c r="G4" s="45">
        <v>1945</v>
      </c>
      <c r="H4" s="73">
        <v>20.51406387879437</v>
      </c>
    </row>
    <row r="5" spans="2:8" ht="12.75">
      <c r="B5" s="12">
        <v>1946</v>
      </c>
      <c r="C5" s="90">
        <v>406751</v>
      </c>
      <c r="D5" s="91">
        <v>124445</v>
      </c>
      <c r="E5" s="90">
        <v>102993</v>
      </c>
      <c r="F5" s="111">
        <f t="shared" si="0"/>
        <v>634189</v>
      </c>
      <c r="G5" s="45">
        <v>1946</v>
      </c>
      <c r="H5" s="73">
        <v>19.622699226886624</v>
      </c>
    </row>
    <row r="6" spans="2:8" ht="12.75">
      <c r="B6" s="12">
        <v>1947</v>
      </c>
      <c r="C6" s="90">
        <v>423483</v>
      </c>
      <c r="D6" s="91">
        <v>130041</v>
      </c>
      <c r="E6" s="90">
        <v>122990</v>
      </c>
      <c r="F6" s="111">
        <f t="shared" si="0"/>
        <v>676514</v>
      </c>
      <c r="G6" s="45">
        <v>1947</v>
      </c>
      <c r="H6" s="73">
        <v>19.222218608927534</v>
      </c>
    </row>
    <row r="7" spans="2:8" ht="12.75">
      <c r="B7" s="12">
        <v>1948</v>
      </c>
      <c r="C7" s="90">
        <v>507748</v>
      </c>
      <c r="D7" s="91">
        <v>182685</v>
      </c>
      <c r="E7" s="90">
        <v>150945</v>
      </c>
      <c r="F7" s="111">
        <f t="shared" si="0"/>
        <v>841378</v>
      </c>
      <c r="G7" s="45">
        <v>1948</v>
      </c>
      <c r="H7" s="73">
        <v>21.71259529010742</v>
      </c>
    </row>
    <row r="8" spans="2:8" ht="12.75">
      <c r="B8" s="12">
        <f aca="true" t="shared" si="1" ref="B8:B18">B7+1</f>
        <v>1949</v>
      </c>
      <c r="C8" s="90">
        <v>474700</v>
      </c>
      <c r="D8" s="91">
        <v>148400</v>
      </c>
      <c r="E8" s="90">
        <v>134000</v>
      </c>
      <c r="F8" s="111">
        <f t="shared" si="0"/>
        <v>757100</v>
      </c>
      <c r="G8" s="45">
        <f aca="true" t="shared" si="2" ref="G8:G18">G7+1</f>
        <v>1949</v>
      </c>
      <c r="H8" s="73">
        <v>19.601109496763968</v>
      </c>
    </row>
    <row r="9" spans="2:8" ht="12.75">
      <c r="B9" s="12">
        <f t="shared" si="1"/>
        <v>1950</v>
      </c>
      <c r="C9" s="90">
        <v>465600</v>
      </c>
      <c r="D9" s="91">
        <v>125800</v>
      </c>
      <c r="E9" s="90">
        <v>104100</v>
      </c>
      <c r="F9" s="111">
        <f t="shared" si="0"/>
        <v>695500</v>
      </c>
      <c r="G9" s="45">
        <f t="shared" si="2"/>
        <v>1950</v>
      </c>
      <c r="H9" s="73">
        <v>18.087706685837528</v>
      </c>
    </row>
    <row r="10" spans="2:8" ht="12.75">
      <c r="B10" s="12">
        <f t="shared" si="1"/>
        <v>1951</v>
      </c>
      <c r="C10" s="90">
        <v>738600</v>
      </c>
      <c r="D10" s="91">
        <v>206400</v>
      </c>
      <c r="E10" s="90">
        <v>146900</v>
      </c>
      <c r="F10" s="111">
        <f t="shared" si="0"/>
        <v>1091900</v>
      </c>
      <c r="G10" s="45">
        <f t="shared" si="2"/>
        <v>1951</v>
      </c>
      <c r="H10" s="73">
        <v>18.90282992948072</v>
      </c>
    </row>
    <row r="11" spans="2:8" ht="12.75">
      <c r="B11" s="12">
        <f t="shared" si="1"/>
        <v>1952</v>
      </c>
      <c r="C11" s="90">
        <v>888300</v>
      </c>
      <c r="D11" s="91">
        <v>210300</v>
      </c>
      <c r="E11" s="90">
        <v>146400</v>
      </c>
      <c r="F11" s="111">
        <f t="shared" si="0"/>
        <v>1245000</v>
      </c>
      <c r="G11" s="45">
        <f t="shared" si="2"/>
        <v>1952</v>
      </c>
      <c r="H11" s="73">
        <v>16.89156626506024</v>
      </c>
    </row>
    <row r="12" spans="2:8" ht="12.75">
      <c r="B12" s="12">
        <f t="shared" si="1"/>
        <v>1953</v>
      </c>
      <c r="C12" s="90">
        <v>1143900</v>
      </c>
      <c r="D12" s="91">
        <v>228500</v>
      </c>
      <c r="E12" s="90">
        <v>149300</v>
      </c>
      <c r="F12" s="111">
        <f t="shared" si="0"/>
        <v>1521700</v>
      </c>
      <c r="G12" s="45">
        <f t="shared" si="2"/>
        <v>1953</v>
      </c>
      <c r="H12" s="73">
        <v>15.016100414010648</v>
      </c>
    </row>
    <row r="13" spans="2:8" ht="12.75">
      <c r="B13" s="12">
        <f t="shared" si="1"/>
        <v>1954</v>
      </c>
      <c r="C13" s="90">
        <v>2184000</v>
      </c>
      <c r="D13" s="91">
        <v>273700</v>
      </c>
      <c r="E13" s="90">
        <v>231700</v>
      </c>
      <c r="F13" s="111">
        <f t="shared" si="0"/>
        <v>2689400</v>
      </c>
      <c r="G13" s="45">
        <f t="shared" si="2"/>
        <v>1954</v>
      </c>
      <c r="H13" s="73">
        <v>10.176991150442479</v>
      </c>
    </row>
    <row r="14" spans="2:8" ht="12.75">
      <c r="B14" s="12">
        <f t="shared" si="1"/>
        <v>1955</v>
      </c>
      <c r="C14" s="90">
        <v>2505300</v>
      </c>
      <c r="D14" s="91">
        <v>287500</v>
      </c>
      <c r="E14" s="90">
        <v>228400</v>
      </c>
      <c r="F14" s="111">
        <f t="shared" si="0"/>
        <v>3021200</v>
      </c>
      <c r="G14" s="45">
        <f t="shared" si="2"/>
        <v>1955</v>
      </c>
      <c r="H14" s="73">
        <v>9.516086323315239</v>
      </c>
    </row>
    <row r="15" spans="2:8" ht="12.75">
      <c r="B15" s="12">
        <f t="shared" si="1"/>
        <v>1956</v>
      </c>
      <c r="C15" s="90">
        <v>2972900</v>
      </c>
      <c r="D15" s="91">
        <v>228900</v>
      </c>
      <c r="E15" s="90">
        <v>213400</v>
      </c>
      <c r="F15" s="111">
        <f t="shared" si="0"/>
        <v>3415200</v>
      </c>
      <c r="G15" s="45">
        <f t="shared" si="2"/>
        <v>1956</v>
      </c>
      <c r="H15" s="73">
        <v>6.702389318341533</v>
      </c>
    </row>
    <row r="16" spans="2:8" ht="12.75">
      <c r="B16" s="12">
        <f t="shared" si="1"/>
        <v>1957</v>
      </c>
      <c r="C16" s="90">
        <v>3999400</v>
      </c>
      <c r="D16" s="91">
        <v>297500</v>
      </c>
      <c r="E16" s="90">
        <v>350500</v>
      </c>
      <c r="F16" s="111">
        <f t="shared" si="0"/>
        <v>4647400</v>
      </c>
      <c r="G16" s="45">
        <f t="shared" si="2"/>
        <v>1957</v>
      </c>
      <c r="H16" s="73">
        <v>6.401428755863494</v>
      </c>
    </row>
    <row r="17" spans="2:8" ht="12.75">
      <c r="B17" s="12">
        <f t="shared" si="1"/>
        <v>1958</v>
      </c>
      <c r="C17" s="90">
        <v>4350000</v>
      </c>
      <c r="D17" s="91">
        <v>397000</v>
      </c>
      <c r="E17" s="90">
        <v>302700</v>
      </c>
      <c r="F17" s="111">
        <f t="shared" si="0"/>
        <v>5049700</v>
      </c>
      <c r="G17" s="45">
        <f t="shared" si="2"/>
        <v>1958</v>
      </c>
      <c r="H17" s="73">
        <v>7.861853179396795</v>
      </c>
    </row>
    <row r="18" spans="2:8" ht="12.75">
      <c r="B18" s="84">
        <f t="shared" si="1"/>
        <v>1959</v>
      </c>
      <c r="C18" s="101">
        <v>7065000</v>
      </c>
      <c r="D18" s="100">
        <v>485800</v>
      </c>
      <c r="E18" s="101">
        <v>379100</v>
      </c>
      <c r="F18" s="170">
        <f t="shared" si="0"/>
        <v>7929900</v>
      </c>
      <c r="G18" s="45">
        <f t="shared" si="2"/>
        <v>1959</v>
      </c>
      <c r="H18" s="73">
        <v>6.126180658015864</v>
      </c>
    </row>
    <row r="19" spans="2:8" ht="12.75">
      <c r="B19" s="37"/>
      <c r="C19" s="38" t="s">
        <v>178</v>
      </c>
      <c r="D19" s="171" t="s">
        <v>183</v>
      </c>
      <c r="E19" s="38" t="s">
        <v>181</v>
      </c>
      <c r="F19" s="172" t="s">
        <v>184</v>
      </c>
      <c r="G19" s="45">
        <v>1960</v>
      </c>
      <c r="H19" s="73">
        <v>7.0773021679132135</v>
      </c>
    </row>
    <row r="20" spans="2:8" ht="12.75">
      <c r="B20" s="30">
        <v>1960</v>
      </c>
      <c r="C20" s="173">
        <v>80097.6</v>
      </c>
      <c r="D20" s="174">
        <v>6100.5</v>
      </c>
      <c r="E20" s="175">
        <f aca="true" t="shared" si="3" ref="E20:E28">C20+D20</f>
        <v>86198.1</v>
      </c>
      <c r="F20" s="57">
        <f>D20/E20*100</f>
        <v>7.0773021679132135</v>
      </c>
      <c r="G20" s="45">
        <f aca="true" t="shared" si="4" ref="G20:G27">G19+1</f>
        <v>1961</v>
      </c>
      <c r="H20" s="73">
        <v>4.996331237875815</v>
      </c>
    </row>
    <row r="21" spans="2:8" ht="12.75">
      <c r="B21" s="12">
        <f aca="true" t="shared" si="5" ref="B21:B28">B20+1</f>
        <v>1961</v>
      </c>
      <c r="C21" s="90">
        <v>101768.5</v>
      </c>
      <c r="D21" s="91">
        <v>5352.1</v>
      </c>
      <c r="E21" s="19">
        <f t="shared" si="3"/>
        <v>107120.6</v>
      </c>
      <c r="F21" s="57">
        <f aca="true" t="shared" si="6" ref="F21:F28">D21/E21*100</f>
        <v>4.996331237875815</v>
      </c>
      <c r="G21" s="45">
        <f t="shared" si="4"/>
        <v>1962</v>
      </c>
      <c r="H21" s="73">
        <v>4.643719224140755</v>
      </c>
    </row>
    <row r="22" spans="2:8" ht="12.75">
      <c r="B22" s="12">
        <f t="shared" si="5"/>
        <v>1962</v>
      </c>
      <c r="C22" s="90">
        <v>107727.9</v>
      </c>
      <c r="D22" s="91">
        <v>5246.2</v>
      </c>
      <c r="E22" s="19">
        <f t="shared" si="3"/>
        <v>112974.09999999999</v>
      </c>
      <c r="F22" s="57">
        <f t="shared" si="6"/>
        <v>4.643719224140755</v>
      </c>
      <c r="G22" s="45">
        <f t="shared" si="4"/>
        <v>1963</v>
      </c>
      <c r="H22" s="73">
        <v>0.5539052859031202</v>
      </c>
    </row>
    <row r="23" spans="2:8" ht="12.75">
      <c r="B23" s="12">
        <f t="shared" si="5"/>
        <v>1963</v>
      </c>
      <c r="C23" s="90">
        <v>101940.7</v>
      </c>
      <c r="D23" s="91">
        <v>567.8</v>
      </c>
      <c r="E23" s="19">
        <f t="shared" si="3"/>
        <v>102508.5</v>
      </c>
      <c r="F23" s="57">
        <f t="shared" si="6"/>
        <v>0.5539052859031202</v>
      </c>
      <c r="G23" s="45">
        <f t="shared" si="4"/>
        <v>1964</v>
      </c>
      <c r="H23" s="73">
        <v>0.7633819551200632</v>
      </c>
    </row>
    <row r="24" spans="2:8" ht="12.75">
      <c r="B24" s="12">
        <f t="shared" si="5"/>
        <v>1964</v>
      </c>
      <c r="C24" s="90">
        <v>98056</v>
      </c>
      <c r="D24" s="91">
        <v>754.3</v>
      </c>
      <c r="E24" s="19">
        <f t="shared" si="3"/>
        <v>98810.3</v>
      </c>
      <c r="F24" s="57">
        <f t="shared" si="6"/>
        <v>0.7633819551200632</v>
      </c>
      <c r="G24" s="45">
        <f t="shared" si="4"/>
        <v>1965</v>
      </c>
      <c r="H24" s="73">
        <v>0.9169219030309005</v>
      </c>
    </row>
    <row r="25" spans="2:8" ht="12.75">
      <c r="B25" s="12">
        <f t="shared" si="5"/>
        <v>1965</v>
      </c>
      <c r="C25" s="90">
        <v>92456.6</v>
      </c>
      <c r="D25" s="91">
        <v>855.6</v>
      </c>
      <c r="E25" s="19">
        <f t="shared" si="3"/>
        <v>93312.20000000001</v>
      </c>
      <c r="F25" s="57">
        <f t="shared" si="6"/>
        <v>0.9169219030309005</v>
      </c>
      <c r="G25" s="45">
        <f t="shared" si="4"/>
        <v>1966</v>
      </c>
      <c r="H25" s="73">
        <v>0.9927453226422298</v>
      </c>
    </row>
    <row r="26" spans="2:8" ht="12.75">
      <c r="B26" s="12">
        <f t="shared" si="5"/>
        <v>1966</v>
      </c>
      <c r="C26" s="90">
        <v>85569</v>
      </c>
      <c r="D26" s="91">
        <v>858</v>
      </c>
      <c r="E26" s="19">
        <f t="shared" si="3"/>
        <v>86427</v>
      </c>
      <c r="F26" s="57">
        <f t="shared" si="6"/>
        <v>0.9927453226422298</v>
      </c>
      <c r="G26" s="45">
        <f t="shared" si="4"/>
        <v>1967</v>
      </c>
      <c r="H26" s="73">
        <v>0.6877979972254927</v>
      </c>
    </row>
    <row r="27" spans="2:8" ht="12.75">
      <c r="B27" s="12">
        <f t="shared" si="5"/>
        <v>1967</v>
      </c>
      <c r="C27" s="90">
        <v>85191</v>
      </c>
      <c r="D27" s="91">
        <v>590</v>
      </c>
      <c r="E27" s="19">
        <f t="shared" si="3"/>
        <v>85781</v>
      </c>
      <c r="F27" s="57">
        <f t="shared" si="6"/>
        <v>0.6877979972254927</v>
      </c>
      <c r="G27" s="16">
        <f t="shared" si="4"/>
        <v>1968</v>
      </c>
      <c r="H27" s="65">
        <v>0.724916535793404</v>
      </c>
    </row>
    <row r="28" spans="2:6" ht="12.75">
      <c r="B28" s="84">
        <f t="shared" si="5"/>
        <v>1968</v>
      </c>
      <c r="C28" s="101">
        <v>95452</v>
      </c>
      <c r="D28" s="100">
        <v>697</v>
      </c>
      <c r="E28" s="176">
        <f t="shared" si="3"/>
        <v>96149</v>
      </c>
      <c r="F28" s="59">
        <f t="shared" si="6"/>
        <v>0.724916535793404</v>
      </c>
    </row>
    <row r="30" ht="12.75">
      <c r="B30" s="11" t="s">
        <v>185</v>
      </c>
    </row>
    <row r="31" spans="2:5" ht="12.75">
      <c r="B31" s="12" t="s">
        <v>186</v>
      </c>
      <c r="C31" s="177" t="s">
        <v>187</v>
      </c>
      <c r="D31" s="178"/>
      <c r="E31" s="178"/>
    </row>
    <row r="32" spans="2:5" ht="12.75">
      <c r="B32" s="12" t="s">
        <v>188</v>
      </c>
      <c r="C32" t="s">
        <v>189</v>
      </c>
      <c r="D32" s="178"/>
      <c r="E32" s="178"/>
    </row>
    <row r="33" spans="2:5" ht="12.75">
      <c r="B33" s="12" t="s">
        <v>190</v>
      </c>
      <c r="D33" s="178"/>
      <c r="E33" s="178"/>
    </row>
    <row r="34" ht="12.75">
      <c r="B34" s="12" t="s">
        <v>191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J20" sqref="J20"/>
    </sheetView>
  </sheetViews>
  <sheetFormatPr defaultColWidth="11.421875" defaultRowHeight="12.75"/>
  <cols>
    <col min="1" max="1" width="7.421875" style="0" customWidth="1"/>
    <col min="2" max="2" width="13.140625" style="0" customWidth="1"/>
    <col min="3" max="3" width="12.140625" style="0" customWidth="1"/>
    <col min="4" max="4" width="11.140625" style="0" customWidth="1"/>
    <col min="5" max="5" width="10.7109375" style="0" customWidth="1"/>
    <col min="6" max="6" width="12.8515625" style="0" customWidth="1"/>
    <col min="7" max="7" width="13.140625" style="0" customWidth="1"/>
    <col min="8" max="8" width="12.8515625" style="0" customWidth="1"/>
  </cols>
  <sheetData>
    <row r="1" ht="15.75">
      <c r="A1" s="1" t="s">
        <v>192</v>
      </c>
    </row>
    <row r="2" spans="2:8" ht="12.75">
      <c r="B2" s="13" t="s">
        <v>193</v>
      </c>
      <c r="C2" s="13"/>
      <c r="D2" s="13"/>
      <c r="E2" s="13"/>
      <c r="F2" s="13"/>
      <c r="G2" s="13"/>
      <c r="H2" s="13"/>
    </row>
    <row r="3" spans="1:9" ht="12.75">
      <c r="A3" s="14"/>
      <c r="B3" s="104" t="s">
        <v>194</v>
      </c>
      <c r="C3" s="35" t="s">
        <v>195</v>
      </c>
      <c r="D3" s="104" t="s">
        <v>196</v>
      </c>
      <c r="E3" s="35" t="s">
        <v>197</v>
      </c>
      <c r="F3" s="81" t="s">
        <v>62</v>
      </c>
      <c r="G3" s="104" t="s">
        <v>198</v>
      </c>
      <c r="H3" s="81" t="s">
        <v>64</v>
      </c>
      <c r="I3" s="81" t="s">
        <v>106</v>
      </c>
    </row>
    <row r="4" spans="1:9" ht="12.75">
      <c r="A4" s="16"/>
      <c r="B4" s="9" t="s">
        <v>199</v>
      </c>
      <c r="C4" s="8" t="s">
        <v>200</v>
      </c>
      <c r="D4" s="9" t="s">
        <v>201</v>
      </c>
      <c r="E4" s="8" t="s">
        <v>201</v>
      </c>
      <c r="F4" s="8" t="s">
        <v>181</v>
      </c>
      <c r="G4" s="9" t="s">
        <v>202</v>
      </c>
      <c r="H4" s="8" t="s">
        <v>203</v>
      </c>
      <c r="I4" s="10" t="s">
        <v>204</v>
      </c>
    </row>
    <row r="5" spans="1:10" ht="12.75">
      <c r="A5" s="45">
        <v>1962</v>
      </c>
      <c r="B5" s="91">
        <v>52881.099</v>
      </c>
      <c r="C5" s="90">
        <v>15645</v>
      </c>
      <c r="D5" s="91"/>
      <c r="E5" s="90"/>
      <c r="F5" s="90">
        <f>B5</f>
        <v>52881.099</v>
      </c>
      <c r="G5" s="91">
        <v>42730</v>
      </c>
      <c r="H5" s="99">
        <v>14.641852177957938</v>
      </c>
      <c r="I5" s="98">
        <v>36.776514107653234</v>
      </c>
      <c r="J5" s="179"/>
    </row>
    <row r="6" spans="1:10" ht="12.75">
      <c r="A6" s="45">
        <f aca="true" t="shared" si="0" ref="A6:A11">A5+1</f>
        <v>1963</v>
      </c>
      <c r="B6" s="91">
        <v>64017.51</v>
      </c>
      <c r="C6" s="90">
        <v>17688</v>
      </c>
      <c r="D6" s="91"/>
      <c r="E6" s="90"/>
      <c r="F6" s="90">
        <f aca="true" t="shared" si="1" ref="F6:F11">B6</f>
        <v>64017.51</v>
      </c>
      <c r="G6" s="91">
        <v>54059</v>
      </c>
      <c r="H6" s="99">
        <v>15.811438422647644</v>
      </c>
      <c r="I6" s="98">
        <v>29.783624149840982</v>
      </c>
      <c r="J6" s="179"/>
    </row>
    <row r="7" spans="1:10" ht="12.75">
      <c r="A7" s="45">
        <f t="shared" si="0"/>
        <v>1964</v>
      </c>
      <c r="B7" s="91">
        <v>69148.72</v>
      </c>
      <c r="C7" s="90">
        <v>17764</v>
      </c>
      <c r="D7" s="91"/>
      <c r="E7" s="90"/>
      <c r="F7" s="90">
        <f t="shared" si="1"/>
        <v>69148.72</v>
      </c>
      <c r="G7" s="91">
        <v>59823</v>
      </c>
      <c r="H7" s="99">
        <v>15.39522260590395</v>
      </c>
      <c r="I7" s="98">
        <v>25.8785444995062</v>
      </c>
      <c r="J7" s="179"/>
    </row>
    <row r="8" spans="1:10" ht="12.75">
      <c r="A8" s="45">
        <f t="shared" si="0"/>
        <v>1965</v>
      </c>
      <c r="B8" s="91">
        <v>74638.67</v>
      </c>
      <c r="C8" s="90">
        <v>17429</v>
      </c>
      <c r="D8" s="91"/>
      <c r="E8" s="90"/>
      <c r="F8" s="90">
        <f t="shared" si="1"/>
        <v>74638.67</v>
      </c>
      <c r="G8" s="91">
        <v>66362</v>
      </c>
      <c r="H8" s="99">
        <v>15.43754343437686</v>
      </c>
      <c r="I8" s="98">
        <v>22.702674292299488</v>
      </c>
      <c r="J8" s="179"/>
    </row>
    <row r="9" spans="1:10" ht="12.75">
      <c r="A9" s="45">
        <f t="shared" si="0"/>
        <v>1966</v>
      </c>
      <c r="B9" s="91">
        <v>81860.383</v>
      </c>
      <c r="C9" s="90">
        <v>17037</v>
      </c>
      <c r="D9" s="91"/>
      <c r="E9" s="90"/>
      <c r="F9" s="90">
        <f t="shared" si="1"/>
        <v>81860.383</v>
      </c>
      <c r="G9" s="91">
        <v>76476</v>
      </c>
      <c r="H9" s="99">
        <v>15.639640935699328</v>
      </c>
      <c r="I9" s="98">
        <v>19.419937262813786</v>
      </c>
      <c r="J9" s="179"/>
    </row>
    <row r="10" spans="1:10" ht="12.75">
      <c r="A10" s="45">
        <f t="shared" si="0"/>
        <v>1967</v>
      </c>
      <c r="B10" s="91">
        <v>93589.772</v>
      </c>
      <c r="C10" s="90">
        <v>17783</v>
      </c>
      <c r="D10" s="91"/>
      <c r="E10" s="90"/>
      <c r="F10" s="90">
        <f t="shared" si="1"/>
        <v>93589.772</v>
      </c>
      <c r="G10" s="91">
        <v>87165</v>
      </c>
      <c r="H10" s="99">
        <v>16.553164635321874</v>
      </c>
      <c r="I10" s="98">
        <v>17.832594799644973</v>
      </c>
      <c r="J10" s="179"/>
    </row>
    <row r="11" spans="1:10" ht="12.75">
      <c r="A11" s="45">
        <f t="shared" si="0"/>
        <v>1968</v>
      </c>
      <c r="B11" s="91">
        <v>99507.676</v>
      </c>
      <c r="C11" s="90">
        <v>18770</v>
      </c>
      <c r="D11" s="91"/>
      <c r="E11" s="90"/>
      <c r="F11" s="90">
        <f t="shared" si="1"/>
        <v>99507.676</v>
      </c>
      <c r="G11" s="91">
        <v>92983</v>
      </c>
      <c r="H11" s="99">
        <v>16.192827212265893</v>
      </c>
      <c r="I11" s="98">
        <v>18.397997700537456</v>
      </c>
      <c r="J11" s="179"/>
    </row>
    <row r="12" spans="1:9" ht="12.75">
      <c r="A12" s="45">
        <v>1969</v>
      </c>
      <c r="B12" s="91">
        <v>102049</v>
      </c>
      <c r="C12" s="90">
        <v>17665</v>
      </c>
      <c r="D12" s="91"/>
      <c r="E12" s="90"/>
      <c r="F12" s="90">
        <v>102049</v>
      </c>
      <c r="G12" s="91">
        <v>100436</v>
      </c>
      <c r="H12" s="93">
        <v>14.564093342410114</v>
      </c>
      <c r="I12" s="69">
        <v>18.67290623943005</v>
      </c>
    </row>
    <row r="13" spans="1:9" ht="12.75">
      <c r="A13" s="45">
        <v>1970</v>
      </c>
      <c r="B13" s="91">
        <v>113176</v>
      </c>
      <c r="C13" s="90">
        <v>15694</v>
      </c>
      <c r="D13" s="91"/>
      <c r="E13" s="90"/>
      <c r="F13" s="90">
        <v>113176</v>
      </c>
      <c r="G13" s="91">
        <v>110732</v>
      </c>
      <c r="H13" s="93">
        <v>14.262544438129396</v>
      </c>
      <c r="I13" s="69">
        <v>16.555369184606796</v>
      </c>
    </row>
    <row r="14" spans="1:9" ht="12.75">
      <c r="A14" s="45">
        <v>1971</v>
      </c>
      <c r="B14" s="91">
        <v>130203</v>
      </c>
      <c r="C14" s="90">
        <v>14072</v>
      </c>
      <c r="D14" s="91"/>
      <c r="E14" s="90"/>
      <c r="F14" s="90">
        <v>130203</v>
      </c>
      <c r="G14" s="91">
        <v>125355</v>
      </c>
      <c r="H14" s="93">
        <v>14.725747749907825</v>
      </c>
      <c r="I14" s="69">
        <v>14.596589405396601</v>
      </c>
    </row>
    <row r="15" spans="1:9" ht="12.75">
      <c r="A15" s="45">
        <v>1972</v>
      </c>
      <c r="B15" s="91">
        <v>162080</v>
      </c>
      <c r="C15" s="90">
        <v>15051</v>
      </c>
      <c r="D15" s="91"/>
      <c r="E15" s="90"/>
      <c r="F15" s="90">
        <v>162080</v>
      </c>
      <c r="G15" s="91">
        <v>149344</v>
      </c>
      <c r="H15" s="93">
        <v>16.405738364507407</v>
      </c>
      <c r="I15" s="69">
        <v>16.567285492035502</v>
      </c>
    </row>
    <row r="16" spans="1:9" ht="12.75">
      <c r="A16" s="45">
        <v>1973</v>
      </c>
      <c r="B16" s="91">
        <v>186389</v>
      </c>
      <c r="C16" s="90">
        <v>25077</v>
      </c>
      <c r="D16" s="91"/>
      <c r="E16" s="90"/>
      <c r="F16" s="90">
        <v>186389</v>
      </c>
      <c r="G16" s="91">
        <v>178454</v>
      </c>
      <c r="H16" s="93">
        <v>16.497010625445306</v>
      </c>
      <c r="I16" s="69">
        <v>14.854204374975108</v>
      </c>
    </row>
    <row r="17" spans="1:9" ht="12.75">
      <c r="A17" s="45">
        <v>1974</v>
      </c>
      <c r="B17" s="91">
        <v>201561</v>
      </c>
      <c r="C17" s="90">
        <v>34848</v>
      </c>
      <c r="D17" s="91"/>
      <c r="E17" s="90"/>
      <c r="F17" s="90">
        <v>201561</v>
      </c>
      <c r="G17" s="91">
        <v>193679</v>
      </c>
      <c r="H17" s="93">
        <v>15.46925581245424</v>
      </c>
      <c r="I17" s="69">
        <v>9.397933042614687</v>
      </c>
    </row>
    <row r="18" spans="1:9" ht="12.75">
      <c r="A18" s="45">
        <v>1975</v>
      </c>
      <c r="B18" s="91">
        <v>250978</v>
      </c>
      <c r="C18" s="90">
        <v>30831</v>
      </c>
      <c r="D18" s="91"/>
      <c r="E18" s="90"/>
      <c r="F18" s="90">
        <v>250978</v>
      </c>
      <c r="G18" s="91">
        <v>229044</v>
      </c>
      <c r="H18" s="93">
        <v>17.097945069228903</v>
      </c>
      <c r="I18" s="69">
        <v>10.995623632385119</v>
      </c>
    </row>
    <row r="19" spans="1:9" ht="12.75">
      <c r="A19" s="45">
        <v>1976</v>
      </c>
      <c r="B19" s="91">
        <v>290824</v>
      </c>
      <c r="C19" s="90">
        <v>34275</v>
      </c>
      <c r="D19" s="91"/>
      <c r="E19" s="90"/>
      <c r="F19" s="90">
        <v>290824</v>
      </c>
      <c r="G19" s="91">
        <v>270621</v>
      </c>
      <c r="H19" s="93">
        <v>17.101731025142996</v>
      </c>
      <c r="I19" s="69">
        <v>8.183573225885931</v>
      </c>
    </row>
    <row r="20" spans="1:9" ht="12.75">
      <c r="A20" s="45">
        <v>1977</v>
      </c>
      <c r="B20" s="91">
        <v>337215</v>
      </c>
      <c r="C20" s="90">
        <v>47816</v>
      </c>
      <c r="D20" s="91"/>
      <c r="E20" s="90"/>
      <c r="F20" s="90">
        <v>337215</v>
      </c>
      <c r="G20" s="91">
        <v>308296</v>
      </c>
      <c r="H20" s="93">
        <v>17.583401423399586</v>
      </c>
      <c r="I20" s="69">
        <v>6.972926833465168</v>
      </c>
    </row>
    <row r="21" spans="1:9" ht="12.75">
      <c r="A21" s="45">
        <v>1978</v>
      </c>
      <c r="B21" s="91">
        <v>420834</v>
      </c>
      <c r="C21" s="90">
        <v>65999</v>
      </c>
      <c r="D21" s="91"/>
      <c r="E21" s="90"/>
      <c r="F21" s="90">
        <v>420834</v>
      </c>
      <c r="G21" s="91">
        <v>357185</v>
      </c>
      <c r="H21" s="93">
        <v>19.28142187164962</v>
      </c>
      <c r="I21" s="69">
        <v>8.977736521963834</v>
      </c>
    </row>
    <row r="22" spans="1:9" ht="12.75">
      <c r="A22" s="45">
        <v>1979</v>
      </c>
      <c r="B22" s="91">
        <v>469590</v>
      </c>
      <c r="C22" s="90">
        <v>108167</v>
      </c>
      <c r="D22" s="91"/>
      <c r="E22" s="90"/>
      <c r="F22" s="90">
        <v>469590</v>
      </c>
      <c r="G22" s="91">
        <v>407910</v>
      </c>
      <c r="H22" s="93">
        <v>18.926708629287766</v>
      </c>
      <c r="I22" s="69">
        <v>9.280975310517887</v>
      </c>
    </row>
    <row r="23" spans="1:9" ht="12.75">
      <c r="A23" s="45">
        <v>1980</v>
      </c>
      <c r="B23" s="91">
        <v>585379</v>
      </c>
      <c r="C23" s="90">
        <v>177841</v>
      </c>
      <c r="D23" s="91"/>
      <c r="E23" s="90"/>
      <c r="F23" s="90">
        <v>585379</v>
      </c>
      <c r="G23" s="91">
        <v>508644</v>
      </c>
      <c r="H23" s="93">
        <v>20.844640609337695</v>
      </c>
      <c r="I23" s="69">
        <v>9.170404106406199</v>
      </c>
    </row>
    <row r="24" spans="1:9" ht="12.75">
      <c r="A24" s="45">
        <v>1981</v>
      </c>
      <c r="B24" s="91">
        <v>604572</v>
      </c>
      <c r="C24" s="90">
        <v>159877</v>
      </c>
      <c r="D24" s="91"/>
      <c r="E24" s="90"/>
      <c r="F24" s="90">
        <v>604572</v>
      </c>
      <c r="G24" s="91">
        <v>584603</v>
      </c>
      <c r="H24" s="93">
        <v>19.102983944661343</v>
      </c>
      <c r="I24" s="69">
        <v>7.19668579791987</v>
      </c>
    </row>
    <row r="25" spans="1:9" ht="12.75">
      <c r="A25" s="45">
        <v>1982</v>
      </c>
      <c r="B25" s="91">
        <v>815608</v>
      </c>
      <c r="C25" s="90">
        <v>215885</v>
      </c>
      <c r="D25" s="91"/>
      <c r="E25" s="90"/>
      <c r="F25" s="90">
        <v>815608</v>
      </c>
      <c r="G25" s="91">
        <v>743317</v>
      </c>
      <c r="H25" s="93">
        <v>22.49319570956704</v>
      </c>
      <c r="I25" s="69">
        <v>5.707606216290529</v>
      </c>
    </row>
    <row r="26" spans="1:9" ht="12.75">
      <c r="A26" s="45">
        <v>1983</v>
      </c>
      <c r="B26" s="91">
        <v>1032959</v>
      </c>
      <c r="C26" s="90">
        <v>268831</v>
      </c>
      <c r="D26" s="91">
        <v>83</v>
      </c>
      <c r="E26" s="90"/>
      <c r="F26" s="90">
        <v>1033042</v>
      </c>
      <c r="G26" s="91">
        <v>906249</v>
      </c>
      <c r="H26" s="93">
        <v>25.784163626189258</v>
      </c>
      <c r="I26" s="69">
        <v>8.456063125452701</v>
      </c>
    </row>
    <row r="27" spans="1:9" ht="12.75">
      <c r="A27" s="45">
        <v>1984</v>
      </c>
      <c r="B27" s="91">
        <v>1296768</v>
      </c>
      <c r="C27" s="90">
        <v>354161</v>
      </c>
      <c r="D27" s="91">
        <v>11</v>
      </c>
      <c r="E27" s="90"/>
      <c r="F27" s="90">
        <v>1296779</v>
      </c>
      <c r="G27" s="91">
        <v>1114554</v>
      </c>
      <c r="H27" s="93">
        <v>29.72959341463253</v>
      </c>
      <c r="I27" s="69">
        <v>9.892356862688459</v>
      </c>
    </row>
    <row r="28" spans="1:9" ht="12.75">
      <c r="A28" s="45">
        <v>1985</v>
      </c>
      <c r="B28" s="91">
        <v>1598128</v>
      </c>
      <c r="C28" s="90">
        <v>450584</v>
      </c>
      <c r="D28" s="91">
        <v>11</v>
      </c>
      <c r="E28" s="90"/>
      <c r="F28" s="90">
        <v>1598139</v>
      </c>
      <c r="G28" s="91">
        <v>1375679</v>
      </c>
      <c r="H28" s="93">
        <v>34.00192292021753</v>
      </c>
      <c r="I28" s="69">
        <v>14.367818170638639</v>
      </c>
    </row>
    <row r="29" spans="1:9" ht="12.75">
      <c r="A29" s="45">
        <v>1986</v>
      </c>
      <c r="B29" s="91">
        <v>1974053</v>
      </c>
      <c r="C29" s="90">
        <v>596678</v>
      </c>
      <c r="D29" s="91">
        <v>2734</v>
      </c>
      <c r="E29" s="90"/>
      <c r="F29" s="90">
        <v>1976787</v>
      </c>
      <c r="G29" s="91">
        <v>1674553</v>
      </c>
      <c r="H29" s="93">
        <v>38.99529638829533</v>
      </c>
      <c r="I29" s="69">
        <v>22.69151377232657</v>
      </c>
    </row>
    <row r="30" spans="1:9" ht="12.75">
      <c r="A30" s="45">
        <v>1987</v>
      </c>
      <c r="B30" s="91">
        <v>2049363</v>
      </c>
      <c r="C30" s="90">
        <v>615661</v>
      </c>
      <c r="D30" s="91">
        <v>1499</v>
      </c>
      <c r="E30" s="90"/>
      <c r="F30" s="90">
        <v>2050862</v>
      </c>
      <c r="G30" s="91">
        <v>1852551</v>
      </c>
      <c r="H30" s="93">
        <v>38.42974958831867</v>
      </c>
      <c r="I30" s="69">
        <v>18.132323411757035</v>
      </c>
    </row>
    <row r="31" spans="1:9" ht="12.75">
      <c r="A31" s="45">
        <v>1988</v>
      </c>
      <c r="B31" s="91">
        <v>2335457</v>
      </c>
      <c r="C31" s="90">
        <v>701143</v>
      </c>
      <c r="D31" s="91">
        <v>2504</v>
      </c>
      <c r="E31" s="90"/>
      <c r="F31" s="90">
        <v>2337961</v>
      </c>
      <c r="G31" s="91">
        <v>2098920</v>
      </c>
      <c r="H31" s="93">
        <v>40.765884836721014</v>
      </c>
      <c r="I31" s="69">
        <v>26.800999879339336</v>
      </c>
    </row>
    <row r="32" spans="1:9" ht="12.75">
      <c r="A32" s="45">
        <v>1989</v>
      </c>
      <c r="B32" s="91">
        <v>2462441</v>
      </c>
      <c r="C32" s="90">
        <v>778385</v>
      </c>
      <c r="D32" s="91">
        <v>7089</v>
      </c>
      <c r="E32" s="90"/>
      <c r="F32" s="90">
        <v>2469530</v>
      </c>
      <c r="G32" s="91">
        <v>2324300</v>
      </c>
      <c r="H32" s="93">
        <v>40.09185542106083</v>
      </c>
      <c r="I32" s="69">
        <v>35.573649929866484</v>
      </c>
    </row>
    <row r="33" spans="1:9" ht="12.75">
      <c r="A33" s="45">
        <v>1990</v>
      </c>
      <c r="B33" s="91">
        <v>2588964</v>
      </c>
      <c r="C33" s="90">
        <v>827802</v>
      </c>
      <c r="D33" s="91">
        <v>5850</v>
      </c>
      <c r="E33" s="90"/>
      <c r="F33" s="90">
        <v>2594814</v>
      </c>
      <c r="G33" s="91">
        <v>2540431</v>
      </c>
      <c r="H33" s="93">
        <v>39.86202908738751</v>
      </c>
      <c r="I33" s="69">
        <v>26.692898120405168</v>
      </c>
    </row>
    <row r="34" spans="1:9" ht="12.75">
      <c r="A34" s="45">
        <v>1991</v>
      </c>
      <c r="B34" s="91">
        <v>2899545</v>
      </c>
      <c r="C34" s="90">
        <v>827802</v>
      </c>
      <c r="D34" s="91">
        <v>8346</v>
      </c>
      <c r="E34" s="90"/>
      <c r="F34" s="90">
        <v>2907891</v>
      </c>
      <c r="G34" s="91">
        <v>2758978</v>
      </c>
      <c r="H34" s="93">
        <v>42.91183662904559</v>
      </c>
      <c r="I34" s="69">
        <v>29.42181511181919</v>
      </c>
    </row>
    <row r="35" spans="1:9" ht="12.75">
      <c r="A35" s="45">
        <v>1992</v>
      </c>
      <c r="B35" s="91">
        <v>3185458</v>
      </c>
      <c r="C35" s="90">
        <v>1137245</v>
      </c>
      <c r="D35" s="91">
        <v>8715</v>
      </c>
      <c r="E35" s="90"/>
      <c r="F35" s="90">
        <v>3194173</v>
      </c>
      <c r="G35" s="91">
        <v>2980816</v>
      </c>
      <c r="H35" s="93">
        <v>45.63400254816527</v>
      </c>
      <c r="I35" s="69">
        <v>27.595846930643788</v>
      </c>
    </row>
    <row r="36" spans="1:9" ht="12.75">
      <c r="A36" s="45">
        <v>1993</v>
      </c>
      <c r="B36" s="91">
        <v>3869187</v>
      </c>
      <c r="C36" s="90">
        <v>1624830</v>
      </c>
      <c r="D36" s="91">
        <v>7573</v>
      </c>
      <c r="E36" s="90"/>
      <c r="F36" s="90">
        <v>3876760</v>
      </c>
      <c r="G36" s="91">
        <v>3301851</v>
      </c>
      <c r="H36" s="93">
        <v>54.779035498645136</v>
      </c>
      <c r="I36" s="69">
        <v>38.00098825971759</v>
      </c>
    </row>
    <row r="37" spans="1:9" ht="12.75">
      <c r="A37" s="45">
        <f aca="true" t="shared" si="2" ref="A37:A42">A36+1</f>
        <v>1994</v>
      </c>
      <c r="B37" s="91">
        <v>3684752</v>
      </c>
      <c r="C37" s="90">
        <v>1596470</v>
      </c>
      <c r="D37" s="91">
        <v>7564</v>
      </c>
      <c r="E37" s="90"/>
      <c r="F37" s="90">
        <v>3692316</v>
      </c>
      <c r="G37" s="91">
        <v>3551464</v>
      </c>
      <c r="H37" s="93">
        <v>49.966020059937854</v>
      </c>
      <c r="I37" s="69">
        <v>32.64637288836528</v>
      </c>
    </row>
    <row r="38" spans="1:9" ht="12.75">
      <c r="A38" s="45">
        <f t="shared" si="2"/>
        <v>1995</v>
      </c>
      <c r="B38" s="91">
        <v>4125395</v>
      </c>
      <c r="C38" s="90">
        <v>1967955</v>
      </c>
      <c r="D38" s="91">
        <v>7459</v>
      </c>
      <c r="E38" s="90"/>
      <c r="F38" s="90">
        <v>4132854</v>
      </c>
      <c r="G38" s="91">
        <v>3744851</v>
      </c>
      <c r="H38" s="93">
        <v>53.936871663166244</v>
      </c>
      <c r="I38" s="69">
        <v>31.91169701467858</v>
      </c>
    </row>
    <row r="39" spans="1:9" ht="12.75">
      <c r="A39" s="45">
        <f t="shared" si="2"/>
        <v>1996</v>
      </c>
      <c r="B39" s="91">
        <v>4599513</v>
      </c>
      <c r="C39" s="90">
        <v>2260523</v>
      </c>
      <c r="D39" s="91">
        <v>6390</v>
      </c>
      <c r="E39" s="90"/>
      <c r="F39" s="90">
        <v>4605903</v>
      </c>
      <c r="G39" s="91">
        <v>4043737</v>
      </c>
      <c r="H39" s="93">
        <v>58.51194610181674</v>
      </c>
      <c r="I39" s="69">
        <v>39.103838787174</v>
      </c>
    </row>
    <row r="40" spans="1:9" ht="12.75">
      <c r="A40" s="45">
        <f t="shared" si="2"/>
        <v>1997</v>
      </c>
      <c r="B40" s="91">
        <v>4671197</v>
      </c>
      <c r="C40" s="90">
        <v>2494396</v>
      </c>
      <c r="D40" s="91">
        <v>6321</v>
      </c>
      <c r="E40" s="90">
        <v>68</v>
      </c>
      <c r="F40" s="90">
        <v>4677587</v>
      </c>
      <c r="G40" s="91">
        <v>4115275</v>
      </c>
      <c r="H40" s="93">
        <v>57.484799532019146</v>
      </c>
      <c r="I40" s="69">
        <v>49.97865943393734</v>
      </c>
    </row>
    <row r="41" spans="1:9" ht="12.75">
      <c r="A41" s="45">
        <f t="shared" si="2"/>
        <v>1998</v>
      </c>
      <c r="B41" s="91">
        <v>4970771</v>
      </c>
      <c r="C41" s="90">
        <v>2890157</v>
      </c>
      <c r="D41" s="91">
        <v>15013</v>
      </c>
      <c r="E41" s="90">
        <v>764</v>
      </c>
      <c r="F41" s="90">
        <v>4986548</v>
      </c>
      <c r="G41" s="91">
        <v>4212115</v>
      </c>
      <c r="H41" s="93">
        <v>58.21224237259446</v>
      </c>
      <c r="I41" s="69">
        <v>64.6571330177501</v>
      </c>
    </row>
    <row r="42" spans="1:9" ht="12.75">
      <c r="A42" s="45">
        <f t="shared" si="2"/>
        <v>1999</v>
      </c>
      <c r="B42" s="180">
        <v>4985391.27226</v>
      </c>
      <c r="C42" s="181">
        <v>2828788.32422</v>
      </c>
      <c r="D42" s="180">
        <v>21731.85541</v>
      </c>
      <c r="E42" s="181">
        <v>2217.13466</v>
      </c>
      <c r="F42" s="181">
        <v>5009340.26233</v>
      </c>
      <c r="G42" s="180"/>
      <c r="H42" s="99">
        <v>56.355176739724016</v>
      </c>
      <c r="I42" s="69">
        <v>64.6571330177501</v>
      </c>
    </row>
    <row r="43" spans="1:9" ht="12.75">
      <c r="A43" s="84">
        <v>2000</v>
      </c>
      <c r="B43" s="101"/>
      <c r="C43" s="100"/>
      <c r="D43" s="101"/>
      <c r="E43" s="100"/>
      <c r="F43" s="101">
        <f>784740*6.55957</f>
        <v>5147556.9618</v>
      </c>
      <c r="G43" s="100"/>
      <c r="H43" s="182"/>
      <c r="I43" s="151"/>
    </row>
    <row r="45" ht="12.75">
      <c r="A45" s="183" t="s">
        <v>205</v>
      </c>
    </row>
  </sheetData>
  <printOptions/>
  <pageMargins left="0.75" right="0.75" top="1" bottom="1" header="0.4921259845" footer="0.4921259845"/>
  <pageSetup firstPageNumber="115" useFirstPageNumber="1" fitToHeight="1" fitToWidth="1" orientation="portrait" paperSize="9" scale="7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C26" sqref="C26"/>
    </sheetView>
  </sheetViews>
  <sheetFormatPr defaultColWidth="11.421875" defaultRowHeight="12.75"/>
  <cols>
    <col min="4" max="4" width="18.57421875" style="0" customWidth="1"/>
  </cols>
  <sheetData>
    <row r="2" ht="15.75">
      <c r="B2" s="1" t="s">
        <v>37</v>
      </c>
    </row>
    <row r="4" spans="2:6" ht="12.75">
      <c r="B4" s="14"/>
      <c r="C4" s="127" t="s">
        <v>38</v>
      </c>
      <c r="D4" s="128"/>
      <c r="E4" s="127" t="s">
        <v>41</v>
      </c>
      <c r="F4" s="128"/>
    </row>
    <row r="5" spans="2:6" ht="12.75">
      <c r="B5" s="33"/>
      <c r="C5" s="35" t="s">
        <v>39</v>
      </c>
      <c r="D5" s="34" t="s">
        <v>40</v>
      </c>
      <c r="E5" s="31" t="s">
        <v>42</v>
      </c>
      <c r="F5" s="31" t="s">
        <v>43</v>
      </c>
    </row>
    <row r="6" spans="2:6" ht="12.75">
      <c r="B6" s="35">
        <v>1978</v>
      </c>
      <c r="C6" s="35">
        <v>1.3</v>
      </c>
      <c r="D6" s="31">
        <v>2.4</v>
      </c>
      <c r="E6" s="31"/>
      <c r="F6" s="31"/>
    </row>
    <row r="7" spans="2:6" ht="12.75">
      <c r="B7" s="5">
        <v>1979</v>
      </c>
      <c r="C7" s="5">
        <v>1.5</v>
      </c>
      <c r="D7" s="7">
        <v>2.3</v>
      </c>
      <c r="E7" s="7"/>
      <c r="F7" s="7"/>
    </row>
    <row r="8" spans="2:6" ht="12.75">
      <c r="B8" s="5">
        <v>1982</v>
      </c>
      <c r="C8" s="5">
        <v>1.7</v>
      </c>
      <c r="D8" s="7">
        <v>3.2</v>
      </c>
      <c r="E8" s="7"/>
      <c r="F8" s="7"/>
    </row>
    <row r="9" spans="2:6" ht="12.75">
      <c r="B9" s="5">
        <v>1987</v>
      </c>
      <c r="C9" s="5">
        <v>6.2</v>
      </c>
      <c r="D9" s="7">
        <v>8.5</v>
      </c>
      <c r="E9" s="7"/>
      <c r="F9" s="7"/>
    </row>
    <row r="10" spans="2:6" ht="12.75">
      <c r="B10" s="5">
        <v>1991</v>
      </c>
      <c r="C10" s="5">
        <v>5.4</v>
      </c>
      <c r="D10" s="7">
        <v>14</v>
      </c>
      <c r="E10" s="7"/>
      <c r="F10" s="7"/>
    </row>
    <row r="11" spans="2:6" ht="12.75">
      <c r="B11" s="5">
        <v>1992</v>
      </c>
      <c r="C11" s="5">
        <v>3.7</v>
      </c>
      <c r="D11" s="7">
        <v>11.5</v>
      </c>
      <c r="E11" s="7">
        <v>8.6</v>
      </c>
      <c r="F11" s="7">
        <v>26.7</v>
      </c>
    </row>
    <row r="12" spans="2:6" ht="12.75">
      <c r="B12" s="5">
        <v>1994</v>
      </c>
      <c r="C12" s="5">
        <v>5.3</v>
      </c>
      <c r="D12" s="7">
        <v>10.4</v>
      </c>
      <c r="E12" s="7">
        <v>12.3</v>
      </c>
      <c r="F12" s="7">
        <v>24.2</v>
      </c>
    </row>
    <row r="13" spans="2:6" ht="12.75">
      <c r="B13" s="5">
        <v>1995</v>
      </c>
      <c r="C13" s="5">
        <v>4.8</v>
      </c>
      <c r="D13" s="7">
        <v>9.6</v>
      </c>
      <c r="E13" s="7">
        <v>11</v>
      </c>
      <c r="F13" s="7">
        <v>22.1</v>
      </c>
    </row>
    <row r="14" spans="2:6" ht="12.75">
      <c r="B14" s="5">
        <v>1996</v>
      </c>
      <c r="C14" s="5">
        <v>5.2</v>
      </c>
      <c r="D14" s="7">
        <v>9.2</v>
      </c>
      <c r="E14" s="7">
        <v>11.9</v>
      </c>
      <c r="F14" s="7">
        <v>21.2</v>
      </c>
    </row>
    <row r="15" spans="2:6" ht="12.75">
      <c r="B15" s="5">
        <v>1997</v>
      </c>
      <c r="C15" s="5">
        <v>5.2</v>
      </c>
      <c r="D15" s="7">
        <v>8</v>
      </c>
      <c r="E15" s="7">
        <v>12</v>
      </c>
      <c r="F15" s="7">
        <v>18.5</v>
      </c>
    </row>
    <row r="16" spans="2:6" ht="12.75">
      <c r="B16" s="5">
        <v>1999</v>
      </c>
      <c r="C16" s="5">
        <v>5.2</v>
      </c>
      <c r="D16" s="7">
        <v>8</v>
      </c>
      <c r="E16" s="7">
        <v>11.8</v>
      </c>
      <c r="F16" s="7">
        <v>18.2</v>
      </c>
    </row>
    <row r="17" spans="2:6" ht="12.75">
      <c r="B17" s="5">
        <v>2000</v>
      </c>
      <c r="C17" s="5">
        <v>5.6</v>
      </c>
      <c r="D17" s="7">
        <v>9</v>
      </c>
      <c r="E17" s="7">
        <v>12.7</v>
      </c>
      <c r="F17" s="7">
        <v>20.5</v>
      </c>
    </row>
    <row r="18" spans="2:6" ht="12.75">
      <c r="B18" s="5">
        <v>2001</v>
      </c>
      <c r="C18" s="5">
        <v>6.1</v>
      </c>
      <c r="D18" s="7">
        <v>8.9</v>
      </c>
      <c r="E18" s="7">
        <v>13.8</v>
      </c>
      <c r="F18" s="7">
        <v>20</v>
      </c>
    </row>
    <row r="19" spans="2:6" ht="12.75">
      <c r="B19" s="8">
        <v>2002</v>
      </c>
      <c r="C19" s="8">
        <v>7.1</v>
      </c>
      <c r="D19" s="10">
        <v>9.8</v>
      </c>
      <c r="E19" s="10">
        <v>15.9</v>
      </c>
      <c r="F19" s="10">
        <v>22</v>
      </c>
    </row>
    <row r="21" ht="12.75">
      <c r="B21" s="11" t="s">
        <v>45</v>
      </c>
    </row>
    <row r="22" ht="12.75">
      <c r="B22" s="12" t="s">
        <v>44</v>
      </c>
    </row>
  </sheetData>
  <mergeCells count="2">
    <mergeCell ref="C4:D4"/>
    <mergeCell ref="E4:F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33"/>
  <sheetViews>
    <sheetView workbookViewId="0" topLeftCell="A1">
      <selection activeCell="G28" sqref="G28"/>
    </sheetView>
  </sheetViews>
  <sheetFormatPr defaultColWidth="11.421875" defaultRowHeight="12.75"/>
  <cols>
    <col min="1" max="1" width="11.421875" style="28" customWidth="1"/>
    <col min="2" max="2" width="9.140625" style="28" customWidth="1"/>
    <col min="3" max="3" width="11.8515625" style="28" customWidth="1"/>
    <col min="4" max="4" width="10.8515625" style="28" customWidth="1"/>
    <col min="5" max="5" width="12.00390625" style="28" customWidth="1"/>
    <col min="6" max="16384" width="11.421875" style="28" customWidth="1"/>
  </cols>
  <sheetData>
    <row r="2" ht="15.75">
      <c r="B2" s="36" t="s">
        <v>46</v>
      </c>
    </row>
    <row r="4" spans="2:11" ht="12.75">
      <c r="B4" s="37"/>
      <c r="C4" s="38" t="s">
        <v>47</v>
      </c>
      <c r="D4" s="38" t="s">
        <v>48</v>
      </c>
      <c r="E4" s="39" t="s">
        <v>49</v>
      </c>
      <c r="F4" s="38" t="s">
        <v>50</v>
      </c>
      <c r="G4" s="38" t="s">
        <v>51</v>
      </c>
      <c r="H4" s="38" t="s">
        <v>52</v>
      </c>
      <c r="I4" s="38" t="s">
        <v>53</v>
      </c>
      <c r="J4" s="38" t="s">
        <v>54</v>
      </c>
      <c r="K4" s="38" t="s">
        <v>55</v>
      </c>
    </row>
    <row r="5" spans="2:11" ht="12.75">
      <c r="B5" s="17">
        <v>1900</v>
      </c>
      <c r="C5" s="40">
        <v>12.809759978</v>
      </c>
      <c r="D5" s="28">
        <v>18.8</v>
      </c>
      <c r="E5" s="41">
        <v>18.837882320588236</v>
      </c>
      <c r="F5" s="42">
        <v>36.09178161621094</v>
      </c>
      <c r="G5" s="43">
        <v>36.09178161621094</v>
      </c>
      <c r="H5" s="44">
        <f>(E5/F5)*100</f>
        <v>52.19438187037859</v>
      </c>
      <c r="I5" s="44">
        <f>(E5/G5)*100</f>
        <v>52.19438187037859</v>
      </c>
      <c r="J5" s="5"/>
      <c r="K5" s="45"/>
    </row>
    <row r="6" spans="2:11" ht="12.75">
      <c r="B6" s="17">
        <f>B5+1</f>
        <v>1901</v>
      </c>
      <c r="C6" s="46">
        <v>13.429605729</v>
      </c>
      <c r="E6" s="41">
        <v>19.463196708695655</v>
      </c>
      <c r="F6" s="42">
        <v>34.1741</v>
      </c>
      <c r="G6" s="47">
        <v>34.1741</v>
      </c>
      <c r="H6" s="44">
        <f aca="true" t="shared" si="0" ref="H6:H69">(E6/F6)*100</f>
        <v>56.95306301759418</v>
      </c>
      <c r="I6" s="44">
        <f aca="true" t="shared" si="1" ref="I6:I69">(E6/G6)*100</f>
        <v>56.95306301759418</v>
      </c>
      <c r="J6" s="5"/>
      <c r="K6" s="45"/>
    </row>
    <row r="7" spans="2:11" ht="12.75">
      <c r="B7" s="17">
        <f aca="true" t="shared" si="2" ref="B7:B17">B6+1</f>
        <v>1902</v>
      </c>
      <c r="C7" s="46">
        <v>14.04945148</v>
      </c>
      <c r="E7" s="41">
        <v>20.070644971428575</v>
      </c>
      <c r="F7" s="42">
        <v>34.32175</v>
      </c>
      <c r="G7" s="47">
        <v>34.32175</v>
      </c>
      <c r="H7" s="44">
        <f t="shared" si="0"/>
        <v>58.477918437808604</v>
      </c>
      <c r="I7" s="44">
        <f t="shared" si="1"/>
        <v>58.477918437808604</v>
      </c>
      <c r="J7" s="5"/>
      <c r="K7" s="45"/>
    </row>
    <row r="8" spans="2:11" ht="12.75">
      <c r="B8" s="17">
        <f t="shared" si="2"/>
        <v>1903</v>
      </c>
      <c r="C8" s="46">
        <v>14.669297231</v>
      </c>
      <c r="E8" s="41">
        <v>20.66098201549296</v>
      </c>
      <c r="F8" s="42">
        <v>35.90874</v>
      </c>
      <c r="G8" s="47">
        <v>35.90874</v>
      </c>
      <c r="H8" s="44">
        <f t="shared" si="0"/>
        <v>57.53747420681694</v>
      </c>
      <c r="I8" s="44">
        <f t="shared" si="1"/>
        <v>57.53747420681694</v>
      </c>
      <c r="J8" s="5"/>
      <c r="K8" s="45"/>
    </row>
    <row r="9" spans="2:11" ht="12.75">
      <c r="B9" s="17">
        <f t="shared" si="2"/>
        <v>1904</v>
      </c>
      <c r="C9" s="46">
        <v>15.289142982</v>
      </c>
      <c r="E9" s="41">
        <v>21.234920808333335</v>
      </c>
      <c r="F9" s="42">
        <v>36.86476</v>
      </c>
      <c r="G9" s="47">
        <v>36.86476</v>
      </c>
      <c r="H9" s="44">
        <f t="shared" si="0"/>
        <v>57.602221764995456</v>
      </c>
      <c r="I9" s="44">
        <f t="shared" si="1"/>
        <v>57.602221764995456</v>
      </c>
      <c r="J9" s="5"/>
      <c r="K9" s="45"/>
    </row>
    <row r="10" spans="2:11" ht="12.75">
      <c r="B10" s="17">
        <f t="shared" si="2"/>
        <v>1905</v>
      </c>
      <c r="C10" s="48">
        <v>15.908988733</v>
      </c>
      <c r="E10" s="41">
        <v>21.79313525068493</v>
      </c>
      <c r="F10" s="42">
        <v>38.04276</v>
      </c>
      <c r="G10" s="47">
        <v>38.04276</v>
      </c>
      <c r="H10" s="44">
        <f t="shared" si="0"/>
        <v>57.285894216626055</v>
      </c>
      <c r="I10" s="44">
        <f t="shared" si="1"/>
        <v>57.285894216626055</v>
      </c>
      <c r="J10" s="5"/>
      <c r="K10" s="45"/>
    </row>
    <row r="11" spans="2:11" ht="12.75">
      <c r="B11" s="17">
        <f t="shared" si="2"/>
        <v>1906</v>
      </c>
      <c r="C11" s="48">
        <v>16.4334968926</v>
      </c>
      <c r="E11" s="41">
        <v>22.207428233243245</v>
      </c>
      <c r="F11" s="42">
        <v>38.38391</v>
      </c>
      <c r="G11" s="47">
        <v>38.38391</v>
      </c>
      <c r="H11" s="44">
        <f t="shared" si="0"/>
        <v>57.85608666038256</v>
      </c>
      <c r="I11" s="44">
        <f t="shared" si="1"/>
        <v>57.85608666038256</v>
      </c>
      <c r="J11" s="5"/>
      <c r="K11" s="45"/>
    </row>
    <row r="12" spans="2:11" ht="12.75">
      <c r="B12" s="17">
        <f t="shared" si="2"/>
        <v>1907</v>
      </c>
      <c r="C12" s="48">
        <v>16.9580050522</v>
      </c>
      <c r="E12" s="41">
        <v>22.610673402933333</v>
      </c>
      <c r="F12" s="42">
        <v>41.85845</v>
      </c>
      <c r="G12" s="47">
        <v>41.85845</v>
      </c>
      <c r="H12" s="44">
        <f t="shared" si="0"/>
        <v>54.01698678028769</v>
      </c>
      <c r="I12" s="44">
        <f t="shared" si="1"/>
        <v>54.01698678028769</v>
      </c>
      <c r="J12" s="5"/>
      <c r="K12" s="45"/>
    </row>
    <row r="13" spans="2:11" ht="12.75">
      <c r="B13" s="17">
        <f t="shared" si="2"/>
        <v>1908</v>
      </c>
      <c r="C13" s="48">
        <v>17.4825132118</v>
      </c>
      <c r="E13" s="41">
        <v>23.00330685763158</v>
      </c>
      <c r="F13" s="42">
        <v>41.18273</v>
      </c>
      <c r="G13" s="47">
        <v>41.18273</v>
      </c>
      <c r="H13" s="44">
        <f t="shared" si="0"/>
        <v>55.856682783369585</v>
      </c>
      <c r="I13" s="44">
        <f t="shared" si="1"/>
        <v>55.856682783369585</v>
      </c>
      <c r="J13" s="17"/>
      <c r="K13" s="45"/>
    </row>
    <row r="14" spans="2:11" ht="12.75">
      <c r="B14" s="17">
        <f t="shared" si="2"/>
        <v>1909</v>
      </c>
      <c r="C14" s="48">
        <v>18.0070213714</v>
      </c>
      <c r="E14" s="41">
        <v>23.38574204077922</v>
      </c>
      <c r="F14" s="42">
        <v>42.96612</v>
      </c>
      <c r="G14" s="47">
        <v>42.96612</v>
      </c>
      <c r="H14" s="44">
        <f t="shared" si="0"/>
        <v>54.42833106824452</v>
      </c>
      <c r="I14" s="44">
        <f t="shared" si="1"/>
        <v>54.42833106824452</v>
      </c>
      <c r="J14" s="5"/>
      <c r="K14" s="5"/>
    </row>
    <row r="15" spans="2:11" ht="12.75">
      <c r="B15" s="17">
        <f t="shared" si="2"/>
        <v>1910</v>
      </c>
      <c r="C15" s="48">
        <v>18.531529531</v>
      </c>
      <c r="E15" s="41">
        <v>23.758371193589742</v>
      </c>
      <c r="F15" s="42">
        <v>42.21996</v>
      </c>
      <c r="G15" s="47">
        <v>42.21996</v>
      </c>
      <c r="H15" s="44">
        <f t="shared" si="0"/>
        <v>56.27284155074932</v>
      </c>
      <c r="I15" s="44">
        <f t="shared" si="1"/>
        <v>56.27284155074932</v>
      </c>
      <c r="J15" s="5"/>
      <c r="K15" s="5"/>
    </row>
    <row r="16" spans="2:11" ht="12.75">
      <c r="B16" s="17">
        <f t="shared" si="2"/>
        <v>1911</v>
      </c>
      <c r="C16" s="48">
        <v>19.686832723666665</v>
      </c>
      <c r="E16" s="41">
        <v>24.920041422362868</v>
      </c>
      <c r="F16" s="42">
        <v>46.08995</v>
      </c>
      <c r="G16" s="47">
        <v>46.08995</v>
      </c>
      <c r="H16" s="44">
        <f t="shared" si="0"/>
        <v>54.06827610436302</v>
      </c>
      <c r="I16" s="44">
        <f t="shared" si="1"/>
        <v>54.06827610436302</v>
      </c>
      <c r="J16" s="5"/>
      <c r="K16" s="5"/>
    </row>
    <row r="17" spans="2:11" ht="12.75">
      <c r="B17" s="17">
        <f t="shared" si="2"/>
        <v>1912</v>
      </c>
      <c r="C17" s="48">
        <v>20.84213591633333</v>
      </c>
      <c r="E17" s="41">
        <v>26.05266989541666</v>
      </c>
      <c r="F17" s="42">
        <v>51.175173</v>
      </c>
      <c r="G17" s="47">
        <v>51.175173</v>
      </c>
      <c r="H17" s="44">
        <f t="shared" si="0"/>
        <v>50.90880668916675</v>
      </c>
      <c r="I17" s="44">
        <f t="shared" si="1"/>
        <v>50.90880668916675</v>
      </c>
      <c r="J17" s="5"/>
      <c r="K17" s="5"/>
    </row>
    <row r="18" spans="2:11" ht="12.75">
      <c r="B18" s="17">
        <v>1913</v>
      </c>
      <c r="C18" s="48">
        <v>21.997439109</v>
      </c>
      <c r="D18" s="28">
        <v>27.4</v>
      </c>
      <c r="E18" s="41">
        <v>27.496798886249998</v>
      </c>
      <c r="F18" s="49">
        <v>50.828269958496094</v>
      </c>
      <c r="G18" s="50">
        <v>50.828269958496094</v>
      </c>
      <c r="H18" s="44">
        <f t="shared" si="0"/>
        <v>54.09745188790127</v>
      </c>
      <c r="I18" s="44">
        <f t="shared" si="1"/>
        <v>54.09745188790127</v>
      </c>
      <c r="J18" s="5">
        <v>78</v>
      </c>
      <c r="K18" s="45">
        <v>39</v>
      </c>
    </row>
    <row r="19" spans="2:11" ht="12.75">
      <c r="B19" s="17"/>
      <c r="C19" s="48"/>
      <c r="E19" s="41"/>
      <c r="F19" s="17"/>
      <c r="G19" s="5"/>
      <c r="H19" s="44"/>
      <c r="I19" s="44"/>
      <c r="J19" s="5"/>
      <c r="K19" s="5"/>
    </row>
    <row r="20" spans="2:11" ht="12.75">
      <c r="B20" s="17"/>
      <c r="C20" s="48"/>
      <c r="E20" s="41"/>
      <c r="F20" s="17"/>
      <c r="G20" s="5"/>
      <c r="H20" s="44"/>
      <c r="I20" s="44"/>
      <c r="J20" s="5"/>
      <c r="K20" s="5"/>
    </row>
    <row r="21" spans="2:11" ht="12.75">
      <c r="B21" s="17"/>
      <c r="C21" s="48"/>
      <c r="E21" s="41"/>
      <c r="F21" s="17"/>
      <c r="G21" s="5"/>
      <c r="H21" s="44"/>
      <c r="I21" s="44"/>
      <c r="J21" s="5"/>
      <c r="K21" s="5"/>
    </row>
    <row r="22" spans="2:11" ht="12.75">
      <c r="B22" s="17"/>
      <c r="C22" s="48"/>
      <c r="E22" s="41"/>
      <c r="F22" s="17"/>
      <c r="G22" s="5"/>
      <c r="H22" s="44"/>
      <c r="I22" s="44"/>
      <c r="J22" s="5"/>
      <c r="K22" s="5"/>
    </row>
    <row r="23" spans="2:11" ht="12.75">
      <c r="B23" s="17"/>
      <c r="C23" s="48"/>
      <c r="E23" s="41"/>
      <c r="F23" s="17"/>
      <c r="G23" s="5"/>
      <c r="H23" s="44"/>
      <c r="I23" s="44"/>
      <c r="J23" s="5"/>
      <c r="K23" s="5"/>
    </row>
    <row r="24" spans="2:11" ht="12.75">
      <c r="B24" s="17"/>
      <c r="C24" s="48"/>
      <c r="E24" s="41"/>
      <c r="F24" s="17"/>
      <c r="G24" s="5"/>
      <c r="H24" s="44"/>
      <c r="I24" s="44"/>
      <c r="J24" s="5"/>
      <c r="K24" s="5"/>
    </row>
    <row r="25" spans="2:11" ht="12.75">
      <c r="B25" s="17">
        <v>1920</v>
      </c>
      <c r="C25" s="48">
        <v>23.45950102</v>
      </c>
      <c r="D25" s="5"/>
      <c r="E25" s="41">
        <v>29.324376275</v>
      </c>
      <c r="F25" s="17">
        <v>159.5</v>
      </c>
      <c r="G25" s="5">
        <v>159.5</v>
      </c>
      <c r="H25" s="44">
        <f t="shared" si="0"/>
        <v>18.385188887147336</v>
      </c>
      <c r="I25" s="44">
        <f t="shared" si="1"/>
        <v>18.385188887147336</v>
      </c>
      <c r="J25" s="5"/>
      <c r="K25" s="5"/>
    </row>
    <row r="26" spans="2:11" ht="12.75">
      <c r="B26" s="17">
        <f>B25+1</f>
        <v>1921</v>
      </c>
      <c r="C26" s="48">
        <v>24.166748461</v>
      </c>
      <c r="D26" s="5"/>
      <c r="E26" s="41">
        <v>30.020805541614905</v>
      </c>
      <c r="F26" s="17">
        <v>128.6</v>
      </c>
      <c r="G26" s="5">
        <v>128.6</v>
      </c>
      <c r="H26" s="44">
        <f t="shared" si="0"/>
        <v>23.344327792857626</v>
      </c>
      <c r="I26" s="44">
        <f t="shared" si="1"/>
        <v>23.344327792857626</v>
      </c>
      <c r="J26" s="5"/>
      <c r="K26" s="5"/>
    </row>
    <row r="27" spans="2:11" ht="12.75">
      <c r="B27" s="17">
        <f aca="true" t="shared" si="3" ref="B27:B42">B26+1</f>
        <v>1922</v>
      </c>
      <c r="C27" s="48">
        <v>32.076254791</v>
      </c>
      <c r="D27" s="5"/>
      <c r="E27" s="41">
        <v>39.60031455679012</v>
      </c>
      <c r="F27" s="17">
        <v>159.9</v>
      </c>
      <c r="G27" s="5">
        <v>159.9</v>
      </c>
      <c r="H27" s="44">
        <f t="shared" si="0"/>
        <v>24.765675144959424</v>
      </c>
      <c r="I27" s="44">
        <f t="shared" si="1"/>
        <v>24.765675144959424</v>
      </c>
      <c r="J27" s="5"/>
      <c r="K27" s="5"/>
    </row>
    <row r="28" spans="2:11" ht="12.75">
      <c r="B28" s="17">
        <f t="shared" si="3"/>
        <v>1923</v>
      </c>
      <c r="C28" s="48">
        <v>46.90839444</v>
      </c>
      <c r="D28" s="5"/>
      <c r="E28" s="41">
        <v>57.55631219631903</v>
      </c>
      <c r="F28" s="17">
        <v>189.8</v>
      </c>
      <c r="G28" s="5">
        <v>189.8</v>
      </c>
      <c r="H28" s="44">
        <f t="shared" si="0"/>
        <v>30.324716647164923</v>
      </c>
      <c r="I28" s="44">
        <f t="shared" si="1"/>
        <v>30.324716647164923</v>
      </c>
      <c r="J28" s="5"/>
      <c r="K28" s="5"/>
    </row>
    <row r="29" spans="2:11" ht="12.75">
      <c r="B29" s="17">
        <f t="shared" si="3"/>
        <v>1924</v>
      </c>
      <c r="C29" s="48">
        <v>50.796523279</v>
      </c>
      <c r="D29" s="5"/>
      <c r="E29" s="41">
        <v>61.94697960853659</v>
      </c>
      <c r="F29" s="17">
        <v>241.8</v>
      </c>
      <c r="G29" s="5">
        <v>241.8</v>
      </c>
      <c r="H29" s="44">
        <f t="shared" si="0"/>
        <v>25.619098266557728</v>
      </c>
      <c r="I29" s="44">
        <f t="shared" si="1"/>
        <v>25.619098266557728</v>
      </c>
      <c r="J29" s="5"/>
      <c r="K29" s="5"/>
    </row>
    <row r="30" spans="2:11" ht="12.75">
      <c r="B30" s="17">
        <f t="shared" si="3"/>
        <v>1925</v>
      </c>
      <c r="C30" s="48">
        <v>60.84278956</v>
      </c>
      <c r="D30" s="5"/>
      <c r="E30" s="41">
        <v>73.74883583030304</v>
      </c>
      <c r="F30" s="17">
        <v>265.8</v>
      </c>
      <c r="G30" s="5">
        <v>265.8</v>
      </c>
      <c r="H30" s="44">
        <f t="shared" si="0"/>
        <v>27.745987897028986</v>
      </c>
      <c r="I30" s="44">
        <f t="shared" si="1"/>
        <v>27.745987897028986</v>
      </c>
      <c r="J30" s="5"/>
      <c r="K30" s="5"/>
    </row>
    <row r="31" spans="2:11" ht="12.75">
      <c r="B31" s="17">
        <f t="shared" si="3"/>
        <v>1926</v>
      </c>
      <c r="C31" s="51">
        <v>72.489081911</v>
      </c>
      <c r="D31" s="5"/>
      <c r="E31" s="52">
        <v>87.33624326626506</v>
      </c>
      <c r="F31" s="17">
        <v>330.6</v>
      </c>
      <c r="G31" s="5">
        <v>330.6</v>
      </c>
      <c r="H31" s="44">
        <f t="shared" si="0"/>
        <v>26.41749645077588</v>
      </c>
      <c r="I31" s="44">
        <f t="shared" si="1"/>
        <v>26.41749645077588</v>
      </c>
      <c r="J31" s="5"/>
      <c r="K31" s="5"/>
    </row>
    <row r="32" spans="2:11" ht="12.75">
      <c r="B32" s="17">
        <f t="shared" si="3"/>
        <v>1927</v>
      </c>
      <c r="C32" s="51">
        <v>99.448068202</v>
      </c>
      <c r="D32" s="5"/>
      <c r="E32" s="52">
        <v>118.39055738333334</v>
      </c>
      <c r="F32" s="17">
        <v>342.5</v>
      </c>
      <c r="G32" s="5">
        <v>342.5</v>
      </c>
      <c r="H32" s="44">
        <f t="shared" si="0"/>
        <v>34.5665860973236</v>
      </c>
      <c r="I32" s="44">
        <f t="shared" si="1"/>
        <v>34.5665860973236</v>
      </c>
      <c r="J32" s="5"/>
      <c r="K32" s="5"/>
    </row>
    <row r="33" spans="2:11" ht="12.75">
      <c r="B33" s="17">
        <f t="shared" si="3"/>
        <v>1928</v>
      </c>
      <c r="C33" s="51">
        <v>145.546</v>
      </c>
      <c r="D33" s="5"/>
      <c r="E33" s="52">
        <v>173.26904761904763</v>
      </c>
      <c r="F33" s="17">
        <v>356.1</v>
      </c>
      <c r="G33" s="5">
        <v>356.1</v>
      </c>
      <c r="H33" s="44">
        <f t="shared" si="0"/>
        <v>48.65741297923269</v>
      </c>
      <c r="I33" s="44">
        <f t="shared" si="1"/>
        <v>48.65741297923269</v>
      </c>
      <c r="J33" s="5"/>
      <c r="K33" s="5"/>
    </row>
    <row r="34" spans="2:11" ht="12.75">
      <c r="B34" s="17">
        <f t="shared" si="3"/>
        <v>1929</v>
      </c>
      <c r="C34" s="51">
        <v>160.207</v>
      </c>
      <c r="D34" s="5">
        <v>190.3</v>
      </c>
      <c r="E34" s="52">
        <v>190.72261904761905</v>
      </c>
      <c r="F34" s="17">
        <v>400.2</v>
      </c>
      <c r="G34" s="5">
        <v>400.2</v>
      </c>
      <c r="H34" s="44">
        <f t="shared" si="0"/>
        <v>47.6568263487304</v>
      </c>
      <c r="I34" s="44">
        <f t="shared" si="1"/>
        <v>47.6568263487304</v>
      </c>
      <c r="J34" s="5"/>
      <c r="K34" s="45">
        <v>75</v>
      </c>
    </row>
    <row r="35" spans="2:11" ht="12.75">
      <c r="B35" s="17">
        <f t="shared" si="3"/>
        <v>1930</v>
      </c>
      <c r="C35" s="51">
        <v>117.61</v>
      </c>
      <c r="D35" s="5"/>
      <c r="E35" s="52">
        <v>140.01190476190476</v>
      </c>
      <c r="F35" s="17">
        <v>392.2</v>
      </c>
      <c r="G35" s="5">
        <v>392.2</v>
      </c>
      <c r="H35" s="44">
        <f t="shared" si="0"/>
        <v>35.69910881231636</v>
      </c>
      <c r="I35" s="44">
        <f t="shared" si="1"/>
        <v>35.69910881231636</v>
      </c>
      <c r="J35" s="5"/>
      <c r="K35" s="5"/>
    </row>
    <row r="36" spans="2:11" ht="12.75">
      <c r="B36" s="17">
        <f>B35+1</f>
        <v>1931</v>
      </c>
      <c r="C36" s="51">
        <v>74.853449393</v>
      </c>
      <c r="D36" s="5"/>
      <c r="E36" s="52">
        <v>89.11124927738096</v>
      </c>
      <c r="F36" s="17">
        <v>365.6</v>
      </c>
      <c r="G36" s="5">
        <v>365.6</v>
      </c>
      <c r="H36" s="44">
        <f t="shared" si="0"/>
        <v>24.37397409118735</v>
      </c>
      <c r="I36" s="44">
        <f t="shared" si="1"/>
        <v>24.37397409118735</v>
      </c>
      <c r="J36" s="5"/>
      <c r="K36" s="5"/>
    </row>
    <row r="37" spans="2:11" ht="12.75">
      <c r="B37" s="17">
        <f t="shared" si="3"/>
        <v>1932</v>
      </c>
      <c r="C37" s="51">
        <v>91.878803573</v>
      </c>
      <c r="D37" s="5"/>
      <c r="E37" s="52">
        <v>109.37952806309524</v>
      </c>
      <c r="F37" s="17">
        <v>316.5</v>
      </c>
      <c r="G37" s="5">
        <v>316.5</v>
      </c>
      <c r="H37" s="44">
        <f t="shared" si="0"/>
        <v>34.5590925949748</v>
      </c>
      <c r="I37" s="44">
        <f t="shared" si="1"/>
        <v>34.5590925949748</v>
      </c>
      <c r="J37" s="5"/>
      <c r="K37" s="5"/>
    </row>
    <row r="38" spans="2:11" ht="12.75">
      <c r="B38" s="17">
        <f t="shared" si="3"/>
        <v>1933</v>
      </c>
      <c r="C38" s="51">
        <v>89.399726322</v>
      </c>
      <c r="D38" s="5"/>
      <c r="E38" s="52">
        <v>106.42824562142859</v>
      </c>
      <c r="F38" s="17">
        <v>312.8</v>
      </c>
      <c r="G38" s="5">
        <v>312.8</v>
      </c>
      <c r="H38" s="44">
        <f t="shared" si="0"/>
        <v>34.02437519866643</v>
      </c>
      <c r="I38" s="44">
        <f t="shared" si="1"/>
        <v>34.02437519866643</v>
      </c>
      <c r="J38" s="5"/>
      <c r="K38" s="5"/>
    </row>
    <row r="39" spans="2:11" ht="12.75">
      <c r="B39" s="17">
        <f t="shared" si="3"/>
        <v>1934</v>
      </c>
      <c r="C39" s="51">
        <v>73.655346845</v>
      </c>
      <c r="D39" s="5"/>
      <c r="E39" s="52">
        <v>87.6849367202381</v>
      </c>
      <c r="F39" s="17">
        <v>297.3</v>
      </c>
      <c r="G39" s="5">
        <v>297.3</v>
      </c>
      <c r="H39" s="44">
        <f t="shared" si="0"/>
        <v>29.49375604447968</v>
      </c>
      <c r="I39" s="44">
        <f t="shared" si="1"/>
        <v>29.49375604447968</v>
      </c>
      <c r="J39" s="5"/>
      <c r="K39" s="5"/>
    </row>
    <row r="40" spans="2:11" ht="12.75">
      <c r="B40" s="17">
        <f t="shared" si="3"/>
        <v>1935</v>
      </c>
      <c r="C40" s="51">
        <v>77.64137176</v>
      </c>
      <c r="D40" s="5"/>
      <c r="E40" s="52">
        <v>92.43020447619048</v>
      </c>
      <c r="F40" s="17">
        <v>280.1</v>
      </c>
      <c r="G40" s="5">
        <v>280.1</v>
      </c>
      <c r="H40" s="44">
        <f t="shared" si="0"/>
        <v>32.99900195508407</v>
      </c>
      <c r="I40" s="44">
        <f t="shared" si="1"/>
        <v>32.99900195508407</v>
      </c>
      <c r="J40" s="5"/>
      <c r="K40" s="5"/>
    </row>
    <row r="41" spans="2:11" ht="12.75">
      <c r="B41" s="17">
        <f>B40+1</f>
        <v>1936</v>
      </c>
      <c r="C41" s="51">
        <v>86.0155131</v>
      </c>
      <c r="D41" s="5"/>
      <c r="E41" s="52">
        <v>102.39942035714287</v>
      </c>
      <c r="F41" s="17">
        <v>281.4</v>
      </c>
      <c r="G41" s="5">
        <v>281.4</v>
      </c>
      <c r="H41" s="44">
        <f t="shared" si="0"/>
        <v>36.389275180221354</v>
      </c>
      <c r="I41" s="44">
        <f t="shared" si="1"/>
        <v>36.389275180221354</v>
      </c>
      <c r="J41" s="5"/>
      <c r="K41" s="5"/>
    </row>
    <row r="42" spans="2:11" ht="12.75">
      <c r="B42" s="17">
        <f t="shared" si="3"/>
        <v>1937</v>
      </c>
      <c r="C42" s="51">
        <v>83.96694341</v>
      </c>
      <c r="D42" s="5"/>
      <c r="E42" s="52">
        <v>99.96064691666668</v>
      </c>
      <c r="F42" s="17">
        <v>349.3</v>
      </c>
      <c r="G42" s="5">
        <v>349.3</v>
      </c>
      <c r="H42" s="44">
        <f t="shared" si="0"/>
        <v>28.61741967267869</v>
      </c>
      <c r="I42" s="44">
        <f t="shared" si="1"/>
        <v>28.61741967267869</v>
      </c>
      <c r="J42" s="5"/>
      <c r="K42" s="5"/>
    </row>
    <row r="43" spans="2:11" ht="12.75">
      <c r="B43" s="17">
        <f>B42+1</f>
        <v>1938</v>
      </c>
      <c r="C43" s="51">
        <v>95.931496262</v>
      </c>
      <c r="D43" s="5">
        <v>114.5</v>
      </c>
      <c r="E43" s="52">
        <v>114.20416221666666</v>
      </c>
      <c r="F43" s="17">
        <v>395.8</v>
      </c>
      <c r="G43" s="5">
        <v>395.8</v>
      </c>
      <c r="H43" s="44">
        <f t="shared" si="0"/>
        <v>28.8540076343271</v>
      </c>
      <c r="I43" s="44">
        <f t="shared" si="1"/>
        <v>28.8540076343271</v>
      </c>
      <c r="J43" s="5">
        <v>19</v>
      </c>
      <c r="K43" s="45">
        <v>56</v>
      </c>
    </row>
    <row r="44" spans="2:11" ht="12.75">
      <c r="B44" s="17"/>
      <c r="C44" s="51"/>
      <c r="D44" s="5"/>
      <c r="E44" s="52"/>
      <c r="F44" s="17"/>
      <c r="G44" s="5"/>
      <c r="H44" s="44"/>
      <c r="I44" s="44"/>
      <c r="J44" s="5"/>
      <c r="K44" s="5"/>
    </row>
    <row r="45" spans="2:11" ht="12.75">
      <c r="B45" s="17"/>
      <c r="C45" s="51"/>
      <c r="D45" s="5"/>
      <c r="E45" s="52"/>
      <c r="F45" s="17"/>
      <c r="G45" s="5"/>
      <c r="H45" s="44"/>
      <c r="I45" s="44"/>
      <c r="J45" s="5"/>
      <c r="K45" s="5"/>
    </row>
    <row r="46" spans="2:11" ht="12.75">
      <c r="B46" s="17"/>
      <c r="C46" s="51"/>
      <c r="D46" s="5"/>
      <c r="E46" s="52"/>
      <c r="F46" s="17"/>
      <c r="G46" s="5"/>
      <c r="H46" s="44"/>
      <c r="I46" s="44"/>
      <c r="J46" s="5"/>
      <c r="K46" s="5"/>
    </row>
    <row r="47" spans="2:11" ht="12.75">
      <c r="B47" s="17"/>
      <c r="C47" s="51"/>
      <c r="D47" s="5"/>
      <c r="E47" s="52"/>
      <c r="F47" s="17"/>
      <c r="G47" s="5"/>
      <c r="H47" s="44"/>
      <c r="I47" s="44"/>
      <c r="J47" s="5"/>
      <c r="K47" s="5"/>
    </row>
    <row r="48" spans="2:11" ht="12.75">
      <c r="B48" s="17"/>
      <c r="C48" s="51"/>
      <c r="D48" s="5"/>
      <c r="E48" s="52"/>
      <c r="F48" s="17"/>
      <c r="G48" s="5"/>
      <c r="H48" s="44"/>
      <c r="I48" s="44"/>
      <c r="J48" s="5"/>
      <c r="K48" s="5"/>
    </row>
    <row r="49" spans="2:11" ht="12.75">
      <c r="B49" s="17"/>
      <c r="C49" s="51"/>
      <c r="D49" s="5"/>
      <c r="E49" s="52"/>
      <c r="F49" s="17"/>
      <c r="G49" s="5"/>
      <c r="H49" s="44"/>
      <c r="I49" s="44"/>
      <c r="J49" s="5"/>
      <c r="K49" s="5"/>
    </row>
    <row r="50" spans="2:11" ht="12.75">
      <c r="B50" s="17">
        <v>1945</v>
      </c>
      <c r="C50" s="51">
        <v>405.482</v>
      </c>
      <c r="D50" s="5">
        <v>425</v>
      </c>
      <c r="E50" s="52">
        <v>426.8231578947369</v>
      </c>
      <c r="F50" s="17">
        <v>1102.3</v>
      </c>
      <c r="G50" s="5">
        <v>1102.3</v>
      </c>
      <c r="H50" s="44">
        <f t="shared" si="0"/>
        <v>38.72114287351328</v>
      </c>
      <c r="I50" s="44">
        <f t="shared" si="1"/>
        <v>38.72114287351328</v>
      </c>
      <c r="J50" s="5"/>
      <c r="K50" s="5"/>
    </row>
    <row r="51" spans="2:11" ht="12.75">
      <c r="B51" s="17">
        <f>B50+1</f>
        <v>1946</v>
      </c>
      <c r="C51" s="51">
        <v>703.518</v>
      </c>
      <c r="D51" s="5"/>
      <c r="E51" s="52">
        <v>740.5452631578949</v>
      </c>
      <c r="F51" s="17">
        <v>2437.5</v>
      </c>
      <c r="G51" s="5">
        <v>2437.5</v>
      </c>
      <c r="H51" s="44">
        <f t="shared" si="0"/>
        <v>30.38134412955466</v>
      </c>
      <c r="I51" s="44">
        <f t="shared" si="1"/>
        <v>30.38134412955466</v>
      </c>
      <c r="J51" s="5"/>
      <c r="K51" s="5"/>
    </row>
    <row r="52" spans="2:11" ht="12.75">
      <c r="B52" s="17">
        <f aca="true" t="shared" si="4" ref="B52:B107">B51+1</f>
        <v>1947</v>
      </c>
      <c r="C52" s="51">
        <v>738.439</v>
      </c>
      <c r="D52" s="5"/>
      <c r="E52" s="52">
        <v>777.3042105263158</v>
      </c>
      <c r="F52" s="17">
        <v>3635.4</v>
      </c>
      <c r="G52" s="5">
        <v>3635.4</v>
      </c>
      <c r="H52" s="44">
        <f t="shared" si="0"/>
        <v>21.381531895425972</v>
      </c>
      <c r="I52" s="44">
        <f t="shared" si="1"/>
        <v>21.381531895425972</v>
      </c>
      <c r="J52" s="5"/>
      <c r="K52" s="5"/>
    </row>
    <row r="53" spans="2:11" ht="12.75">
      <c r="B53" s="17">
        <f t="shared" si="4"/>
        <v>1948</v>
      </c>
      <c r="C53" s="51">
        <v>911.415</v>
      </c>
      <c r="D53" s="5"/>
      <c r="E53" s="52">
        <v>959.3842105263158</v>
      </c>
      <c r="F53" s="17">
        <v>6556.1</v>
      </c>
      <c r="G53" s="5">
        <v>6556.1</v>
      </c>
      <c r="H53" s="44">
        <f t="shared" si="0"/>
        <v>14.633459076681499</v>
      </c>
      <c r="I53" s="44">
        <f t="shared" si="1"/>
        <v>14.633459076681499</v>
      </c>
      <c r="J53" s="5"/>
      <c r="K53" s="5"/>
    </row>
    <row r="54" spans="2:11" ht="12.75">
      <c r="B54" s="17">
        <f t="shared" si="4"/>
        <v>1949</v>
      </c>
      <c r="C54" s="51">
        <v>829.7</v>
      </c>
      <c r="D54" s="5"/>
      <c r="E54" s="52">
        <v>873.3684210526317</v>
      </c>
      <c r="F54" s="17">
        <v>8100.6</v>
      </c>
      <c r="G54" s="47">
        <v>8491.8</v>
      </c>
      <c r="H54" s="44">
        <f t="shared" si="0"/>
        <v>10.78152755416428</v>
      </c>
      <c r="I54" s="44">
        <f t="shared" si="1"/>
        <v>10.284844450559737</v>
      </c>
      <c r="J54" s="5"/>
      <c r="K54" s="5"/>
    </row>
    <row r="55" spans="2:11" ht="12.75">
      <c r="B55" s="17">
        <f t="shared" si="4"/>
        <v>1950</v>
      </c>
      <c r="C55" s="51">
        <v>711.7</v>
      </c>
      <c r="D55" s="5"/>
      <c r="E55" s="52">
        <v>749.1578947368422</v>
      </c>
      <c r="F55" s="17">
        <v>7708.3</v>
      </c>
      <c r="G55" s="47">
        <v>9956.8</v>
      </c>
      <c r="H55" s="44">
        <f t="shared" si="0"/>
        <v>9.718847148357513</v>
      </c>
      <c r="I55" s="44">
        <f t="shared" si="1"/>
        <v>7.52408298586737</v>
      </c>
      <c r="J55" s="5">
        <v>8</v>
      </c>
      <c r="K55" s="45">
        <v>33</v>
      </c>
    </row>
    <row r="56" spans="2:11" ht="12.75">
      <c r="B56" s="17">
        <f t="shared" si="4"/>
        <v>1951</v>
      </c>
      <c r="C56" s="51">
        <v>1091.9</v>
      </c>
      <c r="D56" s="5"/>
      <c r="E56" s="53">
        <v>1149.3684210526317</v>
      </c>
      <c r="F56" s="17">
        <v>9017.4</v>
      </c>
      <c r="G56" s="47">
        <v>12525.1</v>
      </c>
      <c r="H56" s="44">
        <f t="shared" si="0"/>
        <v>12.746117739621528</v>
      </c>
      <c r="I56" s="44">
        <f t="shared" si="1"/>
        <v>9.176520914424888</v>
      </c>
      <c r="J56" s="5"/>
      <c r="K56" s="5"/>
    </row>
    <row r="57" spans="2:11" ht="12.75">
      <c r="B57" s="17">
        <f t="shared" si="4"/>
        <v>1952</v>
      </c>
      <c r="C57" s="51">
        <v>1245</v>
      </c>
      <c r="D57" s="5"/>
      <c r="E57" s="53">
        <v>1310.5263157894738</v>
      </c>
      <c r="F57" s="17">
        <v>11338</v>
      </c>
      <c r="G57" s="47">
        <v>14605.5</v>
      </c>
      <c r="H57" s="44">
        <f t="shared" si="0"/>
        <v>11.558708024250079</v>
      </c>
      <c r="I57" s="44">
        <f t="shared" si="1"/>
        <v>8.972827467662688</v>
      </c>
      <c r="J57" s="5"/>
      <c r="K57" s="5"/>
    </row>
    <row r="58" spans="2:11" ht="12.75">
      <c r="B58" s="17">
        <f t="shared" si="4"/>
        <v>1953</v>
      </c>
      <c r="C58" s="51">
        <v>1525.4</v>
      </c>
      <c r="D58" s="5"/>
      <c r="E58" s="53">
        <v>1605.684210526316</v>
      </c>
      <c r="F58" s="17">
        <v>13195.7</v>
      </c>
      <c r="G58" s="47">
        <v>15103</v>
      </c>
      <c r="H58" s="44">
        <f t="shared" si="0"/>
        <v>12.168238217952181</v>
      </c>
      <c r="I58" s="44">
        <f t="shared" si="1"/>
        <v>10.631558038312363</v>
      </c>
      <c r="J58" s="5"/>
      <c r="K58" s="5"/>
    </row>
    <row r="59" spans="2:11" ht="12.75">
      <c r="B59" s="17">
        <f t="shared" si="4"/>
        <v>1954</v>
      </c>
      <c r="C59" s="51">
        <v>2689.4</v>
      </c>
      <c r="D59" s="5"/>
      <c r="E59" s="53">
        <v>2830.947368421053</v>
      </c>
      <c r="F59" s="17">
        <v>13601.3</v>
      </c>
      <c r="G59" s="47">
        <v>15995</v>
      </c>
      <c r="H59" s="44">
        <f t="shared" si="0"/>
        <v>20.813799919280164</v>
      </c>
      <c r="I59" s="44">
        <f t="shared" si="1"/>
        <v>17.69895197512381</v>
      </c>
      <c r="J59" s="5"/>
      <c r="K59" s="5"/>
    </row>
    <row r="60" spans="2:11" ht="12.75">
      <c r="B60" s="17">
        <f t="shared" si="4"/>
        <v>1955</v>
      </c>
      <c r="C60" s="51">
        <v>3021.2</v>
      </c>
      <c r="D60" s="5"/>
      <c r="E60" s="53">
        <v>3180.2105263157896</v>
      </c>
      <c r="F60" s="17">
        <v>14375.8</v>
      </c>
      <c r="G60" s="47">
        <v>17139.4</v>
      </c>
      <c r="H60" s="44">
        <f t="shared" si="0"/>
        <v>22.121972525464948</v>
      </c>
      <c r="I60" s="44">
        <f t="shared" si="1"/>
        <v>18.554969989123244</v>
      </c>
      <c r="J60" s="5"/>
      <c r="K60" s="5"/>
    </row>
    <row r="61" spans="2:11" ht="12.75">
      <c r="B61" s="17">
        <f t="shared" si="4"/>
        <v>1956</v>
      </c>
      <c r="C61" s="51">
        <v>3415.2</v>
      </c>
      <c r="D61" s="5"/>
      <c r="E61" s="53">
        <v>3594.9473684210525</v>
      </c>
      <c r="F61" s="17">
        <v>15448.1</v>
      </c>
      <c r="G61" s="47">
        <v>18880.2</v>
      </c>
      <c r="H61" s="44">
        <f t="shared" si="0"/>
        <v>23.27112957853103</v>
      </c>
      <c r="I61" s="44">
        <f t="shared" si="1"/>
        <v>19.04083308662542</v>
      </c>
      <c r="J61" s="5"/>
      <c r="K61" s="5"/>
    </row>
    <row r="62" spans="2:11" ht="12.75">
      <c r="B62" s="17">
        <f t="shared" si="4"/>
        <v>1957</v>
      </c>
      <c r="C62" s="5">
        <v>4647.4</v>
      </c>
      <c r="D62" s="5"/>
      <c r="E62" s="54">
        <v>4892</v>
      </c>
      <c r="F62" s="17">
        <v>16922.4</v>
      </c>
      <c r="G62" s="47">
        <v>21271.7</v>
      </c>
      <c r="H62" s="44">
        <f t="shared" si="0"/>
        <v>28.908429064435303</v>
      </c>
      <c r="I62" s="44">
        <f t="shared" si="1"/>
        <v>22.997691768876017</v>
      </c>
      <c r="J62" s="5"/>
      <c r="K62" s="5"/>
    </row>
    <row r="63" spans="2:11" ht="12.75">
      <c r="B63" s="17">
        <f t="shared" si="4"/>
        <v>1958</v>
      </c>
      <c r="C63" s="5">
        <v>5049.7</v>
      </c>
      <c r="D63" s="5"/>
      <c r="E63" s="54">
        <v>5315.473684210527</v>
      </c>
      <c r="F63" s="17">
        <v>19086.6</v>
      </c>
      <c r="G63" s="47">
        <v>24567.9</v>
      </c>
      <c r="H63" s="44">
        <f t="shared" si="0"/>
        <v>27.84924336555765</v>
      </c>
      <c r="I63" s="44">
        <f t="shared" si="1"/>
        <v>21.63584874657796</v>
      </c>
      <c r="J63" s="5"/>
      <c r="K63" s="5"/>
    </row>
    <row r="64" spans="2:11" ht="12.75">
      <c r="B64" s="17">
        <f t="shared" si="4"/>
        <v>1959</v>
      </c>
      <c r="C64" s="5">
        <v>7929.9</v>
      </c>
      <c r="D64" s="5"/>
      <c r="E64" s="54">
        <v>8347.263157894737</v>
      </c>
      <c r="F64" s="17">
        <v>22050.2</v>
      </c>
      <c r="G64" s="47">
        <v>26722.8</v>
      </c>
      <c r="H64" s="44">
        <f t="shared" si="0"/>
        <v>37.8557253806983</v>
      </c>
      <c r="I64" s="44">
        <f t="shared" si="1"/>
        <v>31.23648404319434</v>
      </c>
      <c r="J64" s="5"/>
      <c r="K64" s="5"/>
    </row>
    <row r="65" spans="2:11" ht="12.75">
      <c r="B65" s="17">
        <f t="shared" si="4"/>
        <v>1960</v>
      </c>
      <c r="C65" s="5">
        <v>86.2</v>
      </c>
      <c r="D65" s="5"/>
      <c r="E65" s="54">
        <v>90.73684210526316</v>
      </c>
      <c r="F65" s="17">
        <v>266.5</v>
      </c>
      <c r="G65" s="47">
        <v>296.506</v>
      </c>
      <c r="H65" s="44">
        <f t="shared" si="0"/>
        <v>34.04759553668411</v>
      </c>
      <c r="I65" s="44">
        <f t="shared" si="1"/>
        <v>30.60202562688889</v>
      </c>
      <c r="J65" s="5">
        <v>28</v>
      </c>
      <c r="K65" s="45">
        <v>61</v>
      </c>
    </row>
    <row r="66" spans="2:11" ht="12.75">
      <c r="B66" s="17">
        <f t="shared" si="4"/>
        <v>1961</v>
      </c>
      <c r="C66" s="5">
        <v>107.1</v>
      </c>
      <c r="D66" s="5"/>
      <c r="E66" s="54">
        <v>112.14659685863874</v>
      </c>
      <c r="F66" s="17">
        <v>290.1</v>
      </c>
      <c r="G66" s="47">
        <v>323.459</v>
      </c>
      <c r="H66" s="44">
        <f t="shared" si="0"/>
        <v>38.65790998229532</v>
      </c>
      <c r="I66" s="44">
        <f t="shared" si="1"/>
        <v>34.671039253394945</v>
      </c>
      <c r="J66" s="5"/>
      <c r="K66" s="5"/>
    </row>
    <row r="67" spans="2:11" ht="12.75">
      <c r="B67" s="17">
        <f t="shared" si="4"/>
        <v>1962</v>
      </c>
      <c r="C67" s="5">
        <v>112.9</v>
      </c>
      <c r="D67" s="5"/>
      <c r="E67" s="54">
        <v>117.60416666666667</v>
      </c>
      <c r="F67" s="17">
        <v>323.2</v>
      </c>
      <c r="G67" s="47">
        <v>361.164</v>
      </c>
      <c r="H67" s="44">
        <f t="shared" si="0"/>
        <v>36.38742780528053</v>
      </c>
      <c r="I67" s="44">
        <f t="shared" si="1"/>
        <v>32.56253853281797</v>
      </c>
      <c r="J67" s="5"/>
      <c r="K67" s="5"/>
    </row>
    <row r="68" spans="2:11" ht="12.75">
      <c r="B68" s="17">
        <f t="shared" si="4"/>
        <v>1963</v>
      </c>
      <c r="C68" s="5">
        <v>102.5</v>
      </c>
      <c r="D68" s="5"/>
      <c r="E68" s="54">
        <v>106.21761658031089</v>
      </c>
      <c r="F68" s="17">
        <v>361.6</v>
      </c>
      <c r="G68" s="47">
        <v>404.881</v>
      </c>
      <c r="H68" s="44">
        <f t="shared" si="0"/>
        <v>29.374340868448805</v>
      </c>
      <c r="I68" s="44">
        <f t="shared" si="1"/>
        <v>26.23428033923817</v>
      </c>
      <c r="J68" s="5"/>
      <c r="K68" s="5"/>
    </row>
    <row r="69" spans="2:11" ht="12.75">
      <c r="B69" s="17">
        <f t="shared" si="4"/>
        <v>1964</v>
      </c>
      <c r="C69" s="5">
        <v>98.8</v>
      </c>
      <c r="D69" s="5">
        <v>102.394663</v>
      </c>
      <c r="E69" s="54">
        <v>102.394663</v>
      </c>
      <c r="F69" s="17">
        <v>401.8</v>
      </c>
      <c r="G69" s="47">
        <v>449.157</v>
      </c>
      <c r="H69" s="44">
        <f t="shared" si="0"/>
        <v>25.483987804878044</v>
      </c>
      <c r="I69" s="44">
        <f t="shared" si="1"/>
        <v>22.797076078075147</v>
      </c>
      <c r="J69" s="5"/>
      <c r="K69" s="5"/>
    </row>
    <row r="70" spans="2:11" ht="12.75">
      <c r="B70" s="17">
        <f t="shared" si="4"/>
        <v>1965</v>
      </c>
      <c r="C70" s="5">
        <v>93.3</v>
      </c>
      <c r="D70" s="5">
        <v>96.656069</v>
      </c>
      <c r="E70" s="54">
        <v>96.656069</v>
      </c>
      <c r="F70" s="17">
        <v>433.2</v>
      </c>
      <c r="G70" s="47">
        <v>483.488</v>
      </c>
      <c r="H70" s="44">
        <f aca="true" t="shared" si="5" ref="H70:H107">(E70/F70)*100</f>
        <v>22.312111957525392</v>
      </c>
      <c r="I70" s="44">
        <f aca="true" t="shared" si="6" ref="I70:I107">(E70/G70)*100</f>
        <v>19.99141012806936</v>
      </c>
      <c r="J70" s="5"/>
      <c r="K70" s="5"/>
    </row>
    <row r="71" spans="2:11" ht="12.75">
      <c r="B71" s="17">
        <f t="shared" si="4"/>
        <v>1966</v>
      </c>
      <c r="C71" s="5">
        <v>86.4</v>
      </c>
      <c r="D71" s="5">
        <v>89.653796</v>
      </c>
      <c r="E71" s="54">
        <v>89.653796</v>
      </c>
      <c r="F71" s="17">
        <v>469.7</v>
      </c>
      <c r="G71" s="47">
        <v>523.416</v>
      </c>
      <c r="H71" s="44">
        <f t="shared" si="5"/>
        <v>19.087459229295295</v>
      </c>
      <c r="I71" s="44">
        <f t="shared" si="6"/>
        <v>17.12859293563819</v>
      </c>
      <c r="J71" s="5"/>
      <c r="K71" s="5"/>
    </row>
    <row r="72" spans="2:11" ht="12.75">
      <c r="B72" s="17">
        <f t="shared" si="4"/>
        <v>1967</v>
      </c>
      <c r="C72" s="55">
        <v>85.7</v>
      </c>
      <c r="D72" s="5">
        <v>89.604162</v>
      </c>
      <c r="E72" s="54">
        <v>89.604162</v>
      </c>
      <c r="F72" s="17">
        <v>507.4</v>
      </c>
      <c r="G72" s="47">
        <v>565.389</v>
      </c>
      <c r="H72" s="44">
        <f t="shared" si="5"/>
        <v>17.659472211273158</v>
      </c>
      <c r="I72" s="44">
        <f t="shared" si="6"/>
        <v>15.84823227901498</v>
      </c>
      <c r="J72" s="5"/>
      <c r="K72" s="5"/>
    </row>
    <row r="73" spans="2:11" ht="12.75">
      <c r="B73" s="17">
        <f t="shared" si="4"/>
        <v>1968</v>
      </c>
      <c r="C73" s="5">
        <v>96.1</v>
      </c>
      <c r="D73" s="5">
        <v>100.16260700000001</v>
      </c>
      <c r="E73" s="54">
        <v>100.16260700000001</v>
      </c>
      <c r="F73" s="17">
        <v>547.4</v>
      </c>
      <c r="G73" s="47">
        <v>614.517</v>
      </c>
      <c r="H73" s="44">
        <f t="shared" si="5"/>
        <v>18.29788217025941</v>
      </c>
      <c r="I73" s="44">
        <f t="shared" si="6"/>
        <v>16.29940375937525</v>
      </c>
      <c r="J73" s="5"/>
      <c r="K73" s="5"/>
    </row>
    <row r="74" spans="2:11" ht="12.75">
      <c r="B74" s="17">
        <f t="shared" si="4"/>
        <v>1969</v>
      </c>
      <c r="C74" s="5">
        <v>126.8</v>
      </c>
      <c r="D74" s="5">
        <v>130.839</v>
      </c>
      <c r="E74" s="54">
        <v>130.839</v>
      </c>
      <c r="F74" s="17">
        <v>625.3</v>
      </c>
      <c r="G74" s="47">
        <v>700.689</v>
      </c>
      <c r="H74" s="44">
        <f t="shared" si="5"/>
        <v>20.92419638573485</v>
      </c>
      <c r="I74" s="44">
        <f t="shared" si="6"/>
        <v>18.67290623943005</v>
      </c>
      <c r="J74" s="5"/>
      <c r="K74" s="5"/>
    </row>
    <row r="75" spans="2:11" ht="12.75">
      <c r="B75" s="17">
        <f t="shared" si="4"/>
        <v>1970</v>
      </c>
      <c r="C75" s="5">
        <v>127.5</v>
      </c>
      <c r="D75" s="5">
        <v>131.37</v>
      </c>
      <c r="E75" s="54">
        <v>131.37</v>
      </c>
      <c r="F75" s="17">
        <v>697.9</v>
      </c>
      <c r="G75" s="47">
        <v>793.519</v>
      </c>
      <c r="H75" s="44">
        <f t="shared" si="5"/>
        <v>18.82361369823757</v>
      </c>
      <c r="I75" s="44">
        <f t="shared" si="6"/>
        <v>16.555369184606796</v>
      </c>
      <c r="J75" s="5">
        <v>16</v>
      </c>
      <c r="K75" s="45">
        <v>66</v>
      </c>
    </row>
    <row r="76" spans="2:11" ht="12.75">
      <c r="B76" s="17">
        <f t="shared" si="4"/>
        <v>1971</v>
      </c>
      <c r="C76" s="5">
        <v>125.6</v>
      </c>
      <c r="D76" s="5">
        <v>129.061</v>
      </c>
      <c r="E76" s="54">
        <v>129.061</v>
      </c>
      <c r="F76" s="17">
        <v>772.5</v>
      </c>
      <c r="G76" s="47">
        <v>884.186</v>
      </c>
      <c r="H76" s="44">
        <f t="shared" si="5"/>
        <v>16.706925566343042</v>
      </c>
      <c r="I76" s="44">
        <f t="shared" si="6"/>
        <v>14.596589405396601</v>
      </c>
      <c r="J76" s="5"/>
      <c r="K76" s="5"/>
    </row>
    <row r="77" spans="2:11" ht="12.75">
      <c r="B77" s="17">
        <f t="shared" si="4"/>
        <v>1972</v>
      </c>
      <c r="C77" s="5">
        <v>156.5</v>
      </c>
      <c r="D77" s="5">
        <v>163.676</v>
      </c>
      <c r="E77" s="54">
        <v>163.676</v>
      </c>
      <c r="F77" s="17">
        <v>862.7</v>
      </c>
      <c r="G77" s="47">
        <v>987.947</v>
      </c>
      <c r="H77" s="44">
        <f t="shared" si="5"/>
        <v>18.9725281094239</v>
      </c>
      <c r="I77" s="44">
        <f t="shared" si="6"/>
        <v>16.567285492035502</v>
      </c>
      <c r="J77" s="5"/>
      <c r="K77" s="5"/>
    </row>
    <row r="78" spans="2:11" ht="12.75">
      <c r="B78" s="17">
        <f t="shared" si="4"/>
        <v>1973</v>
      </c>
      <c r="C78" s="5">
        <v>178.1</v>
      </c>
      <c r="D78" s="5">
        <v>167.828</v>
      </c>
      <c r="E78" s="54">
        <v>167.828</v>
      </c>
      <c r="F78" s="17">
        <v>987</v>
      </c>
      <c r="G78" s="47">
        <v>1129.835</v>
      </c>
      <c r="H78" s="44">
        <f t="shared" si="5"/>
        <v>17.00385005065856</v>
      </c>
      <c r="I78" s="44">
        <f t="shared" si="6"/>
        <v>14.854204374975108</v>
      </c>
      <c r="J78" s="5"/>
      <c r="K78" s="5"/>
    </row>
    <row r="79" spans="2:11" ht="12.75">
      <c r="B79" s="17">
        <f t="shared" si="4"/>
        <v>1974</v>
      </c>
      <c r="C79" s="5">
        <v>137.7</v>
      </c>
      <c r="D79" s="5">
        <v>122.453</v>
      </c>
      <c r="E79" s="54">
        <v>122.453</v>
      </c>
      <c r="F79" s="17">
        <v>1129.8</v>
      </c>
      <c r="G79" s="47">
        <v>1302.978</v>
      </c>
      <c r="H79" s="44">
        <f t="shared" si="5"/>
        <v>10.838466985307136</v>
      </c>
      <c r="I79" s="44">
        <f t="shared" si="6"/>
        <v>9.397933042614687</v>
      </c>
      <c r="J79" s="5"/>
      <c r="K79" s="5"/>
    </row>
    <row r="80" spans="2:11" ht="12.75">
      <c r="B80" s="17">
        <f t="shared" si="4"/>
        <v>1975</v>
      </c>
      <c r="C80" s="5">
        <v>133.1</v>
      </c>
      <c r="D80" s="5">
        <v>161.403</v>
      </c>
      <c r="E80" s="54">
        <v>161.403</v>
      </c>
      <c r="F80" s="17">
        <v>1255.7</v>
      </c>
      <c r="G80" s="47">
        <v>1467.884</v>
      </c>
      <c r="H80" s="44">
        <f t="shared" si="5"/>
        <v>12.853627458787924</v>
      </c>
      <c r="I80" s="44">
        <f t="shared" si="6"/>
        <v>10.995623632385119</v>
      </c>
      <c r="J80" s="5"/>
      <c r="K80" s="5"/>
    </row>
    <row r="81" spans="2:11" ht="12.75">
      <c r="B81" s="17">
        <f t="shared" si="4"/>
        <v>1976</v>
      </c>
      <c r="C81" s="5">
        <v>147.4</v>
      </c>
      <c r="D81" s="5">
        <v>139.166</v>
      </c>
      <c r="E81" s="54">
        <v>139.166</v>
      </c>
      <c r="F81" s="17">
        <v>1448.9</v>
      </c>
      <c r="G81" s="47">
        <v>1700.553</v>
      </c>
      <c r="H81" s="44">
        <f t="shared" si="5"/>
        <v>9.604941679895092</v>
      </c>
      <c r="I81" s="44">
        <f t="shared" si="6"/>
        <v>8.183573225885931</v>
      </c>
      <c r="J81" s="5"/>
      <c r="K81" s="5"/>
    </row>
    <row r="82" spans="2:11" ht="12.75">
      <c r="B82" s="17">
        <f t="shared" si="4"/>
        <v>1977</v>
      </c>
      <c r="C82" s="5">
        <v>127.3</v>
      </c>
      <c r="D82" s="5">
        <v>133.727</v>
      </c>
      <c r="E82" s="54">
        <v>133.727</v>
      </c>
      <c r="F82" s="17">
        <v>1625.4</v>
      </c>
      <c r="G82" s="47">
        <v>1917.803</v>
      </c>
      <c r="H82" s="44">
        <f t="shared" si="5"/>
        <v>8.227328657561216</v>
      </c>
      <c r="I82" s="44">
        <f t="shared" si="6"/>
        <v>6.972926833465168</v>
      </c>
      <c r="J82" s="5"/>
      <c r="K82" s="5"/>
    </row>
    <row r="83" spans="2:11" ht="12.75">
      <c r="B83" s="17">
        <f t="shared" si="4"/>
        <v>1978</v>
      </c>
      <c r="C83" s="5">
        <v>191.626</v>
      </c>
      <c r="D83" s="5">
        <v>195.947</v>
      </c>
      <c r="E83" s="54">
        <v>195.947</v>
      </c>
      <c r="F83" s="17">
        <v>1843.3</v>
      </c>
      <c r="G83" s="47">
        <v>2182.588</v>
      </c>
      <c r="H83" s="44">
        <f t="shared" si="5"/>
        <v>10.63022839472685</v>
      </c>
      <c r="I83" s="44">
        <f t="shared" si="6"/>
        <v>8.977736521963834</v>
      </c>
      <c r="J83" s="5"/>
      <c r="K83" s="5"/>
    </row>
    <row r="84" spans="2:11" ht="12.75">
      <c r="B84" s="17">
        <f t="shared" si="4"/>
        <v>1979</v>
      </c>
      <c r="C84" s="5">
        <v>226.694</v>
      </c>
      <c r="D84" s="5">
        <v>230.27</v>
      </c>
      <c r="E84" s="54">
        <v>230.27</v>
      </c>
      <c r="F84" s="17">
        <v>2094.3</v>
      </c>
      <c r="G84" s="47">
        <v>2481.097</v>
      </c>
      <c r="H84" s="44">
        <f t="shared" si="5"/>
        <v>10.995081888936637</v>
      </c>
      <c r="I84" s="44">
        <f t="shared" si="6"/>
        <v>9.280975310517887</v>
      </c>
      <c r="J84" s="5"/>
      <c r="K84" s="5"/>
    </row>
    <row r="85" spans="2:11" ht="12.75">
      <c r="B85" s="17">
        <f t="shared" si="4"/>
        <v>1980</v>
      </c>
      <c r="C85" s="5">
        <v>256.261</v>
      </c>
      <c r="D85" s="5">
        <v>257.532</v>
      </c>
      <c r="E85" s="54">
        <v>257.532</v>
      </c>
      <c r="F85" s="17">
        <v>2360.1</v>
      </c>
      <c r="G85" s="47">
        <v>2808.295</v>
      </c>
      <c r="H85" s="44">
        <f t="shared" si="5"/>
        <v>10.911910512266429</v>
      </c>
      <c r="I85" s="44">
        <f t="shared" si="6"/>
        <v>9.170404106406199</v>
      </c>
      <c r="J85" s="5">
        <v>9</v>
      </c>
      <c r="K85" s="45">
        <v>46</v>
      </c>
    </row>
    <row r="86" spans="2:11" ht="12.75">
      <c r="B86" s="17">
        <f t="shared" si="4"/>
        <v>1981</v>
      </c>
      <c r="C86" s="5">
        <v>224.66</v>
      </c>
      <c r="D86" s="5">
        <v>227.761</v>
      </c>
      <c r="E86" s="54">
        <v>227.761</v>
      </c>
      <c r="F86" s="17">
        <v>2644.8</v>
      </c>
      <c r="G86" s="47">
        <v>3164.804</v>
      </c>
      <c r="H86" s="44">
        <f t="shared" si="5"/>
        <v>8.611653055051422</v>
      </c>
      <c r="I86" s="44">
        <f t="shared" si="6"/>
        <v>7.19668579791987</v>
      </c>
      <c r="J86" s="5"/>
      <c r="K86" s="5"/>
    </row>
    <row r="87" spans="2:11" ht="12.75">
      <c r="B87" s="17">
        <f t="shared" si="4"/>
        <v>1982</v>
      </c>
      <c r="C87" s="5">
        <v>203.779</v>
      </c>
      <c r="D87" s="5">
        <v>206.959</v>
      </c>
      <c r="E87" s="54">
        <v>206.959</v>
      </c>
      <c r="F87" s="17">
        <v>3012</v>
      </c>
      <c r="G87" s="47">
        <v>3626.021</v>
      </c>
      <c r="H87" s="44">
        <f t="shared" si="5"/>
        <v>6.871148738379815</v>
      </c>
      <c r="I87" s="44">
        <f t="shared" si="6"/>
        <v>5.707606216290529</v>
      </c>
      <c r="J87" s="5"/>
      <c r="K87" s="5"/>
    </row>
    <row r="88" spans="2:11" ht="12.75">
      <c r="B88" s="17">
        <f>B87+1</f>
        <v>1983</v>
      </c>
      <c r="C88" s="5">
        <v>327.795</v>
      </c>
      <c r="D88" s="5">
        <v>338.792</v>
      </c>
      <c r="E88" s="54">
        <v>338.792</v>
      </c>
      <c r="F88" s="17">
        <v>3321.5</v>
      </c>
      <c r="G88" s="47">
        <v>4006.498</v>
      </c>
      <c r="H88" s="44">
        <f t="shared" si="5"/>
        <v>10.199969893120578</v>
      </c>
      <c r="I88" s="44">
        <f t="shared" si="6"/>
        <v>8.456063125452701</v>
      </c>
      <c r="J88" s="5"/>
      <c r="K88" s="5"/>
    </row>
    <row r="89" spans="2:11" ht="12.75">
      <c r="B89" s="17">
        <f t="shared" si="4"/>
        <v>1984</v>
      </c>
      <c r="C89" s="5">
        <v>413.852</v>
      </c>
      <c r="D89" s="5">
        <v>431.496</v>
      </c>
      <c r="E89" s="54">
        <v>431.496</v>
      </c>
      <c r="F89" s="17">
        <v>3611.4</v>
      </c>
      <c r="G89" s="47">
        <v>4361.913</v>
      </c>
      <c r="H89" s="44">
        <f t="shared" si="5"/>
        <v>11.94816414686825</v>
      </c>
      <c r="I89" s="44">
        <f t="shared" si="6"/>
        <v>9.892356862688459</v>
      </c>
      <c r="J89" s="5"/>
      <c r="K89" s="5"/>
    </row>
    <row r="90" spans="2:11" ht="12.75">
      <c r="B90" s="17">
        <f t="shared" si="4"/>
        <v>1985</v>
      </c>
      <c r="C90" s="5">
        <v>649.611</v>
      </c>
      <c r="D90" s="5">
        <v>675.308</v>
      </c>
      <c r="E90" s="54">
        <v>675.308</v>
      </c>
      <c r="F90" s="17">
        <v>3904.6</v>
      </c>
      <c r="G90" s="47">
        <v>4700.143</v>
      </c>
      <c r="H90" s="44">
        <f t="shared" si="5"/>
        <v>17.29519028837781</v>
      </c>
      <c r="I90" s="44">
        <f t="shared" si="6"/>
        <v>14.367818170638639</v>
      </c>
      <c r="J90" s="5"/>
      <c r="K90" s="5"/>
    </row>
    <row r="91" spans="2:11" ht="12.75">
      <c r="B91" s="17">
        <f t="shared" si="4"/>
        <v>1986</v>
      </c>
      <c r="C91" s="5">
        <v>1104.256</v>
      </c>
      <c r="D91" s="5">
        <v>1150.3</v>
      </c>
      <c r="E91" s="54">
        <v>1150.3</v>
      </c>
      <c r="F91" s="17">
        <v>4224</v>
      </c>
      <c r="G91" s="47">
        <v>5069.296</v>
      </c>
      <c r="H91" s="44">
        <f t="shared" si="5"/>
        <v>27.232481060606062</v>
      </c>
      <c r="I91" s="44">
        <f t="shared" si="6"/>
        <v>22.69151377232657</v>
      </c>
      <c r="J91" s="5"/>
      <c r="K91" s="5"/>
    </row>
    <row r="92" spans="2:11" ht="12.75">
      <c r="B92" s="17">
        <f t="shared" si="4"/>
        <v>1987</v>
      </c>
      <c r="C92" s="5">
        <v>929.231</v>
      </c>
      <c r="D92" s="5">
        <v>967.659</v>
      </c>
      <c r="E92" s="54">
        <v>967.659</v>
      </c>
      <c r="F92" s="17">
        <v>4462.7</v>
      </c>
      <c r="G92" s="47">
        <v>5336.652</v>
      </c>
      <c r="H92" s="44">
        <f t="shared" si="5"/>
        <v>21.683263495193493</v>
      </c>
      <c r="I92" s="44">
        <f t="shared" si="6"/>
        <v>18.132323411757035</v>
      </c>
      <c r="J92" s="5"/>
      <c r="K92" s="5"/>
    </row>
    <row r="93" spans="2:11" ht="12.75">
      <c r="B93" s="17">
        <f t="shared" si="4"/>
        <v>1988</v>
      </c>
      <c r="C93" s="5">
        <v>1483.74</v>
      </c>
      <c r="D93" s="5">
        <v>1537.062</v>
      </c>
      <c r="E93" s="54">
        <v>1537.062</v>
      </c>
      <c r="F93" s="17">
        <v>4821.5</v>
      </c>
      <c r="G93" s="47">
        <v>5735.092</v>
      </c>
      <c r="H93" s="44">
        <f t="shared" si="5"/>
        <v>31.8793321580421</v>
      </c>
      <c r="I93" s="44">
        <f t="shared" si="6"/>
        <v>26.800999879339336</v>
      </c>
      <c r="J93" s="5"/>
      <c r="K93" s="5"/>
    </row>
    <row r="94" spans="2:11" ht="12.75">
      <c r="B94" s="17">
        <f t="shared" si="4"/>
        <v>1989</v>
      </c>
      <c r="C94" s="5"/>
      <c r="D94" s="5">
        <v>2191.223</v>
      </c>
      <c r="E94" s="54">
        <v>2191.223</v>
      </c>
      <c r="F94" s="17">
        <v>5198.3</v>
      </c>
      <c r="G94" s="47">
        <v>6159.68</v>
      </c>
      <c r="H94" s="44">
        <f t="shared" si="5"/>
        <v>42.15268453148144</v>
      </c>
      <c r="I94" s="44">
        <f t="shared" si="6"/>
        <v>35.573649929866484</v>
      </c>
      <c r="J94" s="5"/>
      <c r="K94" s="5"/>
    </row>
    <row r="95" spans="2:11" ht="12.75">
      <c r="B95" s="17">
        <f t="shared" si="4"/>
        <v>1990</v>
      </c>
      <c r="C95" s="56"/>
      <c r="D95" s="56">
        <v>1737.571</v>
      </c>
      <c r="E95" s="54">
        <v>1737.571</v>
      </c>
      <c r="F95" s="17">
        <v>5494</v>
      </c>
      <c r="G95" s="47">
        <v>6509.488</v>
      </c>
      <c r="H95" s="44">
        <f t="shared" si="5"/>
        <v>31.626701856570804</v>
      </c>
      <c r="I95" s="44">
        <f t="shared" si="6"/>
        <v>26.692898120405168</v>
      </c>
      <c r="J95" s="5">
        <v>24</v>
      </c>
      <c r="K95" s="5">
        <v>54</v>
      </c>
    </row>
    <row r="96" spans="2:11" ht="12.75">
      <c r="B96" s="17">
        <f t="shared" si="4"/>
        <v>1991</v>
      </c>
      <c r="C96" s="56"/>
      <c r="D96" s="56">
        <v>1993.749</v>
      </c>
      <c r="E96" s="54">
        <v>1993.749</v>
      </c>
      <c r="F96" s="17">
        <v>5699.4</v>
      </c>
      <c r="G96" s="47">
        <v>6776.431</v>
      </c>
      <c r="H96" s="44">
        <f t="shared" si="5"/>
        <v>34.981734919465204</v>
      </c>
      <c r="I96" s="44">
        <f t="shared" si="6"/>
        <v>29.42181511181919</v>
      </c>
      <c r="J96" s="5"/>
      <c r="K96" s="5"/>
    </row>
    <row r="97" spans="2:11" ht="12.75">
      <c r="B97" s="17">
        <f t="shared" si="4"/>
        <v>1992</v>
      </c>
      <c r="C97" s="56"/>
      <c r="D97" s="56">
        <v>1931.584</v>
      </c>
      <c r="E97" s="54">
        <v>1931.584</v>
      </c>
      <c r="F97" s="17">
        <v>5853.3</v>
      </c>
      <c r="G97" s="47">
        <v>6999.546</v>
      </c>
      <c r="H97" s="44">
        <f t="shared" si="5"/>
        <v>32.99991457810124</v>
      </c>
      <c r="I97" s="44">
        <f t="shared" si="6"/>
        <v>27.595846930643788</v>
      </c>
      <c r="J97" s="5"/>
      <c r="K97" s="5"/>
    </row>
    <row r="98" spans="2:11" ht="12.75">
      <c r="B98" s="17">
        <f>B97+1</f>
        <v>1993</v>
      </c>
      <c r="C98" s="56"/>
      <c r="D98" s="56">
        <v>2689.363</v>
      </c>
      <c r="E98" s="54">
        <v>2689.363</v>
      </c>
      <c r="F98" s="17">
        <v>5865.7</v>
      </c>
      <c r="G98" s="47">
        <v>7077.087</v>
      </c>
      <c r="H98" s="44">
        <f t="shared" si="5"/>
        <v>45.848969432463306</v>
      </c>
      <c r="I98" s="44">
        <f t="shared" si="6"/>
        <v>38.00098825971759</v>
      </c>
      <c r="J98" s="5"/>
      <c r="K98" s="5"/>
    </row>
    <row r="99" spans="2:11" ht="12.75">
      <c r="B99" s="17">
        <f t="shared" si="4"/>
        <v>1994</v>
      </c>
      <c r="C99" s="56"/>
      <c r="D99" s="56">
        <v>2412.454</v>
      </c>
      <c r="E99" s="54">
        <v>2412.454</v>
      </c>
      <c r="F99" s="17">
        <v>6128.2</v>
      </c>
      <c r="G99" s="47">
        <v>7389.654</v>
      </c>
      <c r="H99" s="44">
        <f t="shared" si="5"/>
        <v>39.366437126725636</v>
      </c>
      <c r="I99" s="44">
        <f t="shared" si="6"/>
        <v>32.64637288836528</v>
      </c>
      <c r="J99" s="5"/>
      <c r="K99" s="5"/>
    </row>
    <row r="100" spans="2:11" ht="12.75">
      <c r="B100" s="17">
        <f t="shared" si="4"/>
        <v>1995</v>
      </c>
      <c r="C100" s="56"/>
      <c r="D100" s="56">
        <v>2445.199</v>
      </c>
      <c r="E100" s="54">
        <v>2445.199</v>
      </c>
      <c r="F100" s="17">
        <v>6342.1</v>
      </c>
      <c r="G100" s="47">
        <v>7662.391</v>
      </c>
      <c r="H100" s="44">
        <f t="shared" si="5"/>
        <v>38.55503697513441</v>
      </c>
      <c r="I100" s="44">
        <f t="shared" si="6"/>
        <v>31.91169701467858</v>
      </c>
      <c r="J100" s="5"/>
      <c r="K100" s="5"/>
    </row>
    <row r="101" spans="2:11" ht="12.75">
      <c r="B101" s="17">
        <f t="shared" si="4"/>
        <v>1996</v>
      </c>
      <c r="C101" s="56"/>
      <c r="D101" s="56">
        <v>3078.149</v>
      </c>
      <c r="E101" s="54">
        <v>3078.149</v>
      </c>
      <c r="F101" s="17">
        <v>6494.7</v>
      </c>
      <c r="G101" s="47">
        <v>7871.731</v>
      </c>
      <c r="H101" s="44">
        <f t="shared" si="5"/>
        <v>47.39478343880395</v>
      </c>
      <c r="I101" s="44">
        <f t="shared" si="6"/>
        <v>39.103838787174</v>
      </c>
      <c r="J101" s="5"/>
      <c r="K101" s="5"/>
    </row>
    <row r="102" spans="2:11" ht="12.75">
      <c r="B102" s="17">
        <f t="shared" si="4"/>
        <v>1997</v>
      </c>
      <c r="C102" s="56"/>
      <c r="D102" s="56">
        <v>4066.806</v>
      </c>
      <c r="E102" s="54">
        <v>4066.806</v>
      </c>
      <c r="F102" s="17">
        <v>6724.5</v>
      </c>
      <c r="G102" s="47">
        <v>8137.085</v>
      </c>
      <c r="H102" s="44">
        <f t="shared" si="5"/>
        <v>60.47744813740798</v>
      </c>
      <c r="I102" s="44">
        <f t="shared" si="6"/>
        <v>49.97865943393734</v>
      </c>
      <c r="J102" s="5"/>
      <c r="K102" s="5"/>
    </row>
    <row r="103" spans="2:11" ht="12.75">
      <c r="B103" s="17">
        <f t="shared" si="4"/>
        <v>1998</v>
      </c>
      <c r="C103" s="56"/>
      <c r="D103" s="56">
        <v>5538.627</v>
      </c>
      <c r="E103" s="54">
        <v>5538.627</v>
      </c>
      <c r="F103" s="17">
        <v>7000.2</v>
      </c>
      <c r="G103" s="47">
        <v>8566.15</v>
      </c>
      <c r="H103" s="44">
        <f t="shared" si="5"/>
        <v>79.12098225764979</v>
      </c>
      <c r="I103" s="44">
        <f t="shared" si="6"/>
        <v>64.6571330177501</v>
      </c>
      <c r="J103" s="5"/>
      <c r="K103" s="5"/>
    </row>
    <row r="104" spans="2:11" ht="12.75">
      <c r="B104" s="17">
        <f t="shared" si="4"/>
        <v>1999</v>
      </c>
      <c r="C104" s="56"/>
      <c r="D104" s="56">
        <v>9793.43801</v>
      </c>
      <c r="E104" s="54">
        <v>9793.43801</v>
      </c>
      <c r="F104" s="57">
        <f>1067.17*1.032*6.55957</f>
        <v>7224.181959040801</v>
      </c>
      <c r="G104" s="5">
        <f>1355.1*6.55957</f>
        <v>8888.873307</v>
      </c>
      <c r="H104" s="44">
        <f t="shared" si="5"/>
        <v>135.56466414503677</v>
      </c>
      <c r="I104" s="44">
        <f t="shared" si="6"/>
        <v>110.17637074754631</v>
      </c>
      <c r="J104" s="5">
        <v>117</v>
      </c>
      <c r="K104" s="5">
        <v>152</v>
      </c>
    </row>
    <row r="105" spans="2:11" ht="12.75">
      <c r="B105" s="17">
        <f t="shared" si="4"/>
        <v>2000</v>
      </c>
      <c r="C105" s="56"/>
      <c r="D105" s="56">
        <v>10108.29737</v>
      </c>
      <c r="E105" s="54">
        <v>10108.29737</v>
      </c>
      <c r="F105" s="57">
        <f>F104*1.038</f>
        <v>7498.700873484352</v>
      </c>
      <c r="G105" s="5">
        <f>1416.9*6.55957</f>
        <v>9294.254733</v>
      </c>
      <c r="H105" s="44">
        <f t="shared" si="5"/>
        <v>134.8006480128213</v>
      </c>
      <c r="I105" s="44">
        <f t="shared" si="6"/>
        <v>108.75855741407298</v>
      </c>
      <c r="J105" s="5"/>
      <c r="K105" s="5"/>
    </row>
    <row r="106" spans="2:11" ht="12.75">
      <c r="B106" s="17">
        <f t="shared" si="4"/>
        <v>2001</v>
      </c>
      <c r="C106" s="5"/>
      <c r="D106" s="5">
        <v>8652.07283</v>
      </c>
      <c r="E106" s="54">
        <v>8652.07283</v>
      </c>
      <c r="F106" s="57">
        <f>F105*1.018</f>
        <v>7633.677489207071</v>
      </c>
      <c r="G106" s="5">
        <f>1463.7*6.55957</f>
        <v>9601.242609</v>
      </c>
      <c r="H106" s="44">
        <f t="shared" si="5"/>
        <v>113.34082219523675</v>
      </c>
      <c r="I106" s="44">
        <f t="shared" si="6"/>
        <v>90.11409441825509</v>
      </c>
      <c r="J106" s="5"/>
      <c r="K106" s="5"/>
    </row>
    <row r="107" spans="2:11" ht="12.75">
      <c r="B107" s="23">
        <f t="shared" si="4"/>
        <v>2002</v>
      </c>
      <c r="C107" s="8"/>
      <c r="D107" s="8">
        <v>9012.84918</v>
      </c>
      <c r="E107" s="58">
        <v>9012.84918</v>
      </c>
      <c r="F107" s="59">
        <f>F106*1.004</f>
        <v>7664.212199163899</v>
      </c>
      <c r="G107" s="59">
        <f>G106*1.004</f>
        <v>9639.647579436001</v>
      </c>
      <c r="H107" s="44">
        <f t="shared" si="5"/>
        <v>117.59655064069372</v>
      </c>
      <c r="I107" s="44">
        <f t="shared" si="6"/>
        <v>93.49770420266054</v>
      </c>
      <c r="J107" s="8"/>
      <c r="K107" s="8"/>
    </row>
    <row r="108" spans="2:6" ht="12.75">
      <c r="B108" s="6"/>
      <c r="C108" s="6"/>
      <c r="D108" s="6"/>
      <c r="E108" s="6"/>
      <c r="F108" s="6"/>
    </row>
    <row r="109" spans="2:6" ht="12.75">
      <c r="B109" s="32"/>
      <c r="C109" s="6"/>
      <c r="D109" s="6"/>
      <c r="E109" s="6"/>
      <c r="F109" s="6"/>
    </row>
    <row r="110" spans="2:6" ht="12.75">
      <c r="B110" s="32"/>
      <c r="C110" s="6"/>
      <c r="D110" s="6"/>
      <c r="E110" s="6"/>
      <c r="F110" s="6"/>
    </row>
    <row r="111" spans="2:6" ht="12.75">
      <c r="B111" s="32"/>
      <c r="C111" s="6"/>
      <c r="D111" s="6"/>
      <c r="E111" s="6"/>
      <c r="F111" s="6"/>
    </row>
    <row r="112" spans="2:6" ht="12.75">
      <c r="B112" s="32"/>
      <c r="C112" s="6"/>
      <c r="D112" s="6"/>
      <c r="E112" s="6"/>
      <c r="F112" s="6"/>
    </row>
    <row r="113" spans="2:8" ht="12.75">
      <c r="B113" s="32"/>
      <c r="C113" s="6"/>
      <c r="D113" s="6"/>
      <c r="E113" s="6"/>
      <c r="F113" s="32"/>
      <c r="G113" s="29"/>
      <c r="H113" s="29"/>
    </row>
    <row r="114" spans="2:8" ht="12.75">
      <c r="B114" s="32"/>
      <c r="C114" s="6"/>
      <c r="D114" s="6"/>
      <c r="E114" s="6"/>
      <c r="F114" s="32"/>
      <c r="G114" s="29"/>
      <c r="H114" s="29"/>
    </row>
    <row r="115" spans="2:8" ht="12.75">
      <c r="B115" s="32"/>
      <c r="C115" s="6"/>
      <c r="D115" s="6"/>
      <c r="E115" s="6"/>
      <c r="F115" s="32"/>
      <c r="G115" s="29"/>
      <c r="H115" s="29"/>
    </row>
    <row r="116" spans="2:8" ht="12.75">
      <c r="B116" s="32"/>
      <c r="C116" s="6"/>
      <c r="D116" s="6"/>
      <c r="E116" s="60"/>
      <c r="F116" s="32"/>
      <c r="G116" s="29"/>
      <c r="H116" s="29"/>
    </row>
    <row r="117" spans="2:8" ht="12.75">
      <c r="B117" s="32"/>
      <c r="C117" s="6"/>
      <c r="D117" s="6"/>
      <c r="E117" s="60"/>
      <c r="F117" s="32"/>
      <c r="G117" s="29"/>
      <c r="H117" s="29"/>
    </row>
    <row r="118" spans="2:8" ht="12.75">
      <c r="B118" s="32"/>
      <c r="C118" s="6"/>
      <c r="D118" s="6"/>
      <c r="E118" s="60"/>
      <c r="F118" s="32"/>
      <c r="G118" s="29"/>
      <c r="H118" s="29"/>
    </row>
    <row r="119" spans="2:8" ht="12.75">
      <c r="B119" s="32"/>
      <c r="C119" s="6"/>
      <c r="D119" s="6"/>
      <c r="E119" s="60"/>
      <c r="F119" s="32"/>
      <c r="G119" s="29"/>
      <c r="H119" s="29"/>
    </row>
    <row r="120" spans="2:8" ht="12.75">
      <c r="B120" s="29"/>
      <c r="F120" s="29"/>
      <c r="G120" s="29"/>
      <c r="H120" s="29"/>
    </row>
    <row r="121" spans="2:8" ht="12.75">
      <c r="B121" s="29"/>
      <c r="C121" s="29"/>
      <c r="D121" s="29"/>
      <c r="E121" s="29"/>
      <c r="F121" s="29"/>
      <c r="G121" s="29"/>
      <c r="H121" s="29"/>
    </row>
    <row r="122" spans="3:5" ht="12.75">
      <c r="C122" s="29"/>
      <c r="D122" s="29"/>
      <c r="E122" s="29"/>
    </row>
    <row r="123" spans="3:5" ht="12.75">
      <c r="C123" s="29"/>
      <c r="D123" s="29"/>
      <c r="E123" s="29"/>
    </row>
    <row r="125" spans="3:5" ht="12.75">
      <c r="C125" s="29"/>
      <c r="D125" s="29"/>
      <c r="E125" s="29"/>
    </row>
    <row r="126" spans="3:5" ht="12.75">
      <c r="C126" s="29"/>
      <c r="D126" s="29"/>
      <c r="E126" s="29"/>
    </row>
    <row r="127" spans="3:5" ht="12.75">
      <c r="C127" s="29"/>
      <c r="D127" s="29"/>
      <c r="E127" s="29"/>
    </row>
    <row r="128" spans="3:5" ht="12.75">
      <c r="C128" s="29"/>
      <c r="D128" s="29"/>
      <c r="E128" s="29"/>
    </row>
    <row r="129" spans="3:5" ht="12.75">
      <c r="C129" s="29"/>
      <c r="D129" s="29"/>
      <c r="E129" s="29"/>
    </row>
    <row r="130" spans="3:5" ht="12.75">
      <c r="C130" s="29"/>
      <c r="D130" s="29"/>
      <c r="E130" s="29"/>
    </row>
    <row r="131" spans="3:5" ht="12.75">
      <c r="C131" s="29"/>
      <c r="D131" s="29"/>
      <c r="E131" s="29"/>
    </row>
    <row r="132" spans="3:5" ht="12.75">
      <c r="C132" s="29"/>
      <c r="D132" s="29"/>
      <c r="E132" s="29"/>
    </row>
    <row r="133" spans="3:5" ht="12.75">
      <c r="C133" s="29"/>
      <c r="D133" s="29"/>
      <c r="E133" s="29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33"/>
  <sheetViews>
    <sheetView workbookViewId="0" topLeftCell="A1">
      <selection activeCell="A18" sqref="A18"/>
    </sheetView>
  </sheetViews>
  <sheetFormatPr defaultColWidth="11.421875" defaultRowHeight="12.75"/>
  <cols>
    <col min="3" max="3" width="15.421875" style="0" customWidth="1"/>
    <col min="4" max="4" width="13.28125" style="0" customWidth="1"/>
    <col min="5" max="5" width="13.8515625" style="0" customWidth="1"/>
    <col min="6" max="6" width="14.8515625" style="0" customWidth="1"/>
    <col min="7" max="7" width="16.28125" style="0" customWidth="1"/>
    <col min="8" max="8" width="14.57421875" style="0" customWidth="1"/>
  </cols>
  <sheetData>
    <row r="2" ht="12.75">
      <c r="B2" s="27" t="s">
        <v>56</v>
      </c>
    </row>
    <row r="4" spans="2:9" ht="12.75">
      <c r="B4" s="13"/>
      <c r="C4" s="13"/>
      <c r="D4" s="13"/>
      <c r="E4" s="13"/>
      <c r="F4" s="13"/>
      <c r="G4" s="13"/>
      <c r="H4" s="13"/>
      <c r="I4" s="13"/>
    </row>
    <row r="5" spans="2:9" ht="12" customHeight="1">
      <c r="B5" s="14"/>
      <c r="C5" s="133" t="s">
        <v>57</v>
      </c>
      <c r="D5" s="134"/>
      <c r="E5" s="135" t="s">
        <v>58</v>
      </c>
      <c r="F5" s="134"/>
      <c r="G5" s="39" t="s">
        <v>59</v>
      </c>
      <c r="H5" s="135" t="s">
        <v>60</v>
      </c>
      <c r="I5" s="134"/>
    </row>
    <row r="6" spans="2:9" ht="12" customHeight="1">
      <c r="B6" s="45"/>
      <c r="C6" s="61" t="s">
        <v>13</v>
      </c>
      <c r="D6" s="62" t="s">
        <v>14</v>
      </c>
      <c r="E6" s="63" t="s">
        <v>15</v>
      </c>
      <c r="F6" s="63" t="s">
        <v>61</v>
      </c>
      <c r="G6" s="63" t="s">
        <v>62</v>
      </c>
      <c r="H6" s="63" t="s">
        <v>63</v>
      </c>
      <c r="I6" s="64" t="s">
        <v>64</v>
      </c>
    </row>
    <row r="7" spans="2:9" ht="12.75">
      <c r="B7" s="16"/>
      <c r="C7" s="9" t="s">
        <v>65</v>
      </c>
      <c r="D7" s="8" t="s">
        <v>66</v>
      </c>
      <c r="E7" s="10" t="s">
        <v>65</v>
      </c>
      <c r="F7" s="10" t="s">
        <v>66</v>
      </c>
      <c r="G7" s="65"/>
      <c r="H7" s="10" t="s">
        <v>65</v>
      </c>
      <c r="I7" s="10" t="s">
        <v>66</v>
      </c>
    </row>
    <row r="8" spans="2:9" ht="12.75">
      <c r="B8" s="66">
        <v>1900</v>
      </c>
      <c r="C8" s="14"/>
      <c r="D8" s="67"/>
      <c r="E8" s="31">
        <v>454</v>
      </c>
      <c r="F8" s="31">
        <v>737</v>
      </c>
      <c r="G8" s="68">
        <v>38.486</v>
      </c>
      <c r="H8" s="69">
        <f>E8/G8</f>
        <v>11.796497427636025</v>
      </c>
      <c r="I8" s="70">
        <f>F8/G8</f>
        <v>19.149820714025882</v>
      </c>
    </row>
    <row r="9" spans="2:9" ht="12.75">
      <c r="B9" s="66"/>
      <c r="C9" s="5"/>
      <c r="D9" s="7"/>
      <c r="E9" s="7"/>
      <c r="F9" s="7"/>
      <c r="G9" s="71">
        <v>38.486</v>
      </c>
      <c r="H9" s="69"/>
      <c r="I9" s="69"/>
    </row>
    <row r="10" spans="2:9" ht="12.75">
      <c r="B10" s="66"/>
      <c r="C10" s="5"/>
      <c r="D10" s="7"/>
      <c r="E10" s="7"/>
      <c r="F10" s="7"/>
      <c r="G10" s="71">
        <v>38.564</v>
      </c>
      <c r="H10" s="69"/>
      <c r="I10" s="69"/>
    </row>
    <row r="11" spans="2:9" ht="12.75">
      <c r="B11" s="66"/>
      <c r="C11" s="5"/>
      <c r="D11" s="7"/>
      <c r="E11" s="7"/>
      <c r="F11" s="7"/>
      <c r="G11" s="71">
        <v>38.657</v>
      </c>
      <c r="H11" s="69"/>
      <c r="I11" s="69"/>
    </row>
    <row r="12" spans="2:9" ht="12.75">
      <c r="B12" s="66"/>
      <c r="C12" s="5"/>
      <c r="D12" s="7"/>
      <c r="E12" s="7"/>
      <c r="F12" s="7"/>
      <c r="G12" s="71">
        <v>38.737</v>
      </c>
      <c r="H12" s="69"/>
      <c r="I12" s="69"/>
    </row>
    <row r="13" spans="2:9" ht="12.75">
      <c r="B13" s="66"/>
      <c r="C13" s="5"/>
      <c r="D13" s="7"/>
      <c r="E13" s="7"/>
      <c r="F13" s="7"/>
      <c r="G13" s="72">
        <v>38.8</v>
      </c>
      <c r="H13" s="69"/>
      <c r="I13" s="69"/>
    </row>
    <row r="14" spans="2:9" ht="12.75">
      <c r="B14" s="66"/>
      <c r="C14" s="5"/>
      <c r="D14" s="7"/>
      <c r="E14" s="7"/>
      <c r="F14" s="7"/>
      <c r="G14" s="71">
        <v>38.836</v>
      </c>
      <c r="H14" s="69"/>
      <c r="I14" s="69"/>
    </row>
    <row r="15" spans="2:9" ht="12.75">
      <c r="B15" s="66"/>
      <c r="C15" s="5"/>
      <c r="D15" s="7"/>
      <c r="E15" s="7"/>
      <c r="F15" s="7"/>
      <c r="G15" s="71">
        <v>38.893</v>
      </c>
      <c r="H15" s="69"/>
      <c r="I15" s="69"/>
    </row>
    <row r="16" spans="2:9" ht="12.75">
      <c r="B16" s="66"/>
      <c r="C16" s="5"/>
      <c r="D16" s="7"/>
      <c r="E16" s="7"/>
      <c r="F16" s="7"/>
      <c r="G16" s="71">
        <v>38.925</v>
      </c>
      <c r="H16" s="69"/>
      <c r="I16" s="69"/>
    </row>
    <row r="17" spans="2:9" ht="12.75">
      <c r="B17" s="66"/>
      <c r="C17" s="5"/>
      <c r="D17" s="7"/>
      <c r="E17" s="7"/>
      <c r="F17" s="7"/>
      <c r="G17" s="71">
        <v>39.024</v>
      </c>
      <c r="H17" s="69"/>
      <c r="I17" s="69"/>
    </row>
    <row r="18" spans="2:9" ht="12.75">
      <c r="B18" s="66"/>
      <c r="C18" s="5"/>
      <c r="D18" s="7"/>
      <c r="E18" s="7"/>
      <c r="F18" s="7"/>
      <c r="G18" s="71">
        <v>39.089</v>
      </c>
      <c r="H18" s="69"/>
      <c r="I18" s="69"/>
    </row>
    <row r="19" spans="2:9" ht="12.75">
      <c r="B19" s="66"/>
      <c r="C19" s="5"/>
      <c r="D19" s="7"/>
      <c r="E19" s="7"/>
      <c r="F19" s="7"/>
      <c r="G19" s="71">
        <v>39.228</v>
      </c>
      <c r="H19" s="69"/>
      <c r="I19" s="69"/>
    </row>
    <row r="20" spans="2:9" ht="12.75">
      <c r="B20" s="66"/>
      <c r="C20" s="45"/>
      <c r="D20" s="73"/>
      <c r="E20" s="7"/>
      <c r="F20" s="7"/>
      <c r="G20" s="71">
        <v>39.229</v>
      </c>
      <c r="H20" s="69"/>
      <c r="I20" s="69"/>
    </row>
    <row r="21" spans="2:10" ht="12.75">
      <c r="B21" s="66">
        <v>1913</v>
      </c>
      <c r="C21" s="45"/>
      <c r="D21" s="73"/>
      <c r="E21" s="7">
        <v>760</v>
      </c>
      <c r="F21" s="7">
        <v>1182</v>
      </c>
      <c r="G21" s="71">
        <v>39.337</v>
      </c>
      <c r="H21" s="69">
        <f aca="true" t="shared" si="0" ref="H21:H84">E21/G21</f>
        <v>19.320232859648677</v>
      </c>
      <c r="I21" s="69">
        <f>F21/G21</f>
        <v>30.04804636855886</v>
      </c>
      <c r="J21" s="13">
        <v>13.29</v>
      </c>
    </row>
    <row r="22" spans="2:10" ht="12.75">
      <c r="B22" s="66"/>
      <c r="C22" s="5"/>
      <c r="D22" s="7"/>
      <c r="E22" s="7"/>
      <c r="F22" s="7"/>
      <c r="G22" s="71">
        <v>39.431</v>
      </c>
      <c r="H22" s="69"/>
      <c r="I22" s="69"/>
      <c r="J22" s="13"/>
    </row>
    <row r="23" spans="2:9" ht="12.75">
      <c r="B23" s="66"/>
      <c r="C23" s="5"/>
      <c r="D23" s="7"/>
      <c r="E23" s="7"/>
      <c r="F23" s="7"/>
      <c r="G23" s="72">
        <v>39.256</v>
      </c>
      <c r="H23" s="69"/>
      <c r="I23" s="69"/>
    </row>
    <row r="24" spans="2:9" ht="12.75">
      <c r="B24" s="66"/>
      <c r="C24" s="5"/>
      <c r="D24" s="7"/>
      <c r="E24" s="7"/>
      <c r="F24" s="7"/>
      <c r="G24" s="72">
        <v>39.081</v>
      </c>
      <c r="H24" s="69"/>
      <c r="I24" s="69"/>
    </row>
    <row r="25" spans="2:9" ht="12.75">
      <c r="B25" s="66"/>
      <c r="C25" s="5"/>
      <c r="D25" s="7"/>
      <c r="E25" s="7"/>
      <c r="F25" s="7"/>
      <c r="G25" s="72">
        <v>38.907</v>
      </c>
      <c r="H25" s="69"/>
      <c r="I25" s="69"/>
    </row>
    <row r="26" spans="2:9" ht="12.75">
      <c r="B26" s="66"/>
      <c r="C26" s="5"/>
      <c r="D26" s="7"/>
      <c r="E26" s="7"/>
      <c r="F26" s="7"/>
      <c r="G26" s="72">
        <v>38.732</v>
      </c>
      <c r="H26" s="69"/>
      <c r="I26" s="69"/>
    </row>
    <row r="27" spans="2:9" ht="12.75">
      <c r="B27" s="66"/>
      <c r="C27" s="5"/>
      <c r="D27" s="7"/>
      <c r="E27" s="7"/>
      <c r="F27" s="7"/>
      <c r="G27" s="72">
        <v>38.557</v>
      </c>
      <c r="H27" s="69"/>
      <c r="I27" s="69"/>
    </row>
    <row r="28" spans="2:9" ht="12.75">
      <c r="B28" s="66">
        <v>1920</v>
      </c>
      <c r="C28" s="5"/>
      <c r="D28" s="7"/>
      <c r="E28" s="7">
        <v>803</v>
      </c>
      <c r="F28" s="7">
        <v>1200</v>
      </c>
      <c r="G28" s="71">
        <v>38.383</v>
      </c>
      <c r="H28" s="69">
        <f t="shared" si="0"/>
        <v>20.92072011046557</v>
      </c>
      <c r="I28" s="69">
        <f>F28/G28</f>
        <v>31.263840762837713</v>
      </c>
    </row>
    <row r="29" spans="2:9" ht="12.75">
      <c r="B29" s="66"/>
      <c r="C29" s="5"/>
      <c r="D29" s="7"/>
      <c r="E29" s="7"/>
      <c r="F29" s="7"/>
      <c r="G29" s="71">
        <v>38.773</v>
      </c>
      <c r="H29" s="69"/>
      <c r="I29" s="69"/>
    </row>
    <row r="30" spans="2:9" ht="12.75">
      <c r="B30" s="66"/>
      <c r="C30" s="5"/>
      <c r="D30" s="7"/>
      <c r="E30" s="7"/>
      <c r="F30" s="7"/>
      <c r="G30" s="71">
        <v>38.978</v>
      </c>
      <c r="H30" s="69"/>
      <c r="I30" s="69"/>
    </row>
    <row r="31" spans="2:9" ht="12.75">
      <c r="B31" s="66"/>
      <c r="C31" s="5"/>
      <c r="D31" s="7"/>
      <c r="E31" s="7"/>
      <c r="F31" s="7"/>
      <c r="G31" s="71">
        <v>39.248</v>
      </c>
      <c r="H31" s="69"/>
      <c r="I31" s="69"/>
    </row>
    <row r="32" spans="2:9" ht="12.75">
      <c r="B32" s="66"/>
      <c r="C32" s="5"/>
      <c r="D32" s="7"/>
      <c r="E32" s="7"/>
      <c r="F32" s="7"/>
      <c r="G32" s="71">
        <v>39.611</v>
      </c>
      <c r="H32" s="69"/>
      <c r="I32" s="69"/>
    </row>
    <row r="33" spans="2:9" ht="12.75">
      <c r="B33" s="66"/>
      <c r="C33" s="5"/>
      <c r="D33" s="7"/>
      <c r="E33" s="7"/>
      <c r="F33" s="7"/>
      <c r="G33" s="71">
        <v>39.981</v>
      </c>
      <c r="H33" s="69"/>
      <c r="I33" s="69"/>
    </row>
    <row r="34" spans="2:9" ht="12.75">
      <c r="B34" s="66"/>
      <c r="C34" s="5"/>
      <c r="D34" s="7"/>
      <c r="E34" s="7"/>
      <c r="F34" s="7"/>
      <c r="G34" s="71">
        <v>40.217</v>
      </c>
      <c r="H34" s="69"/>
      <c r="I34" s="69"/>
    </row>
    <row r="35" spans="2:9" ht="12.75">
      <c r="B35" s="66"/>
      <c r="C35" s="5"/>
      <c r="D35" s="7"/>
      <c r="E35" s="7"/>
      <c r="F35" s="7"/>
      <c r="G35" s="71">
        <v>40.404</v>
      </c>
      <c r="H35" s="69"/>
      <c r="I35" s="69"/>
    </row>
    <row r="36" spans="2:9" ht="12.75">
      <c r="B36" s="66"/>
      <c r="C36" s="5"/>
      <c r="D36" s="7"/>
      <c r="E36" s="7"/>
      <c r="F36" s="7"/>
      <c r="G36" s="71">
        <v>40.556</v>
      </c>
      <c r="H36" s="69"/>
      <c r="I36" s="69"/>
    </row>
    <row r="37" spans="2:9" ht="12.75">
      <c r="B37" s="66">
        <v>1929</v>
      </c>
      <c r="C37" s="5"/>
      <c r="D37" s="7"/>
      <c r="E37" s="7">
        <v>1357</v>
      </c>
      <c r="F37" s="7">
        <v>1650</v>
      </c>
      <c r="G37" s="71">
        <v>40.741</v>
      </c>
      <c r="H37" s="69">
        <f t="shared" si="0"/>
        <v>33.30796985837363</v>
      </c>
      <c r="I37" s="69">
        <f>F37/G37</f>
        <v>40.49974227436734</v>
      </c>
    </row>
    <row r="38" spans="2:9" ht="12.75">
      <c r="B38" s="66"/>
      <c r="C38" s="5"/>
      <c r="D38" s="7"/>
      <c r="E38" s="7"/>
      <c r="F38" s="7"/>
      <c r="G38" s="71">
        <v>40.912</v>
      </c>
      <c r="H38" s="69"/>
      <c r="I38" s="69"/>
    </row>
    <row r="39" spans="2:9" ht="12.75">
      <c r="B39" s="66"/>
      <c r="C39" s="5"/>
      <c r="D39" s="7"/>
      <c r="E39" s="7"/>
      <c r="F39" s="7"/>
      <c r="G39" s="71">
        <v>41.257</v>
      </c>
      <c r="H39" s="69"/>
      <c r="I39" s="69"/>
    </row>
    <row r="40" spans="2:9" ht="12.75">
      <c r="B40" s="66"/>
      <c r="C40" s="5"/>
      <c r="D40" s="7"/>
      <c r="E40" s="7"/>
      <c r="F40" s="7"/>
      <c r="G40" s="71">
        <v>41.261</v>
      </c>
      <c r="H40" s="69"/>
      <c r="I40" s="69"/>
    </row>
    <row r="41" spans="2:9" ht="12.75">
      <c r="B41" s="66"/>
      <c r="C41" s="5"/>
      <c r="D41" s="7"/>
      <c r="E41" s="7"/>
      <c r="F41" s="7"/>
      <c r="G41" s="71">
        <v>41.276</v>
      </c>
      <c r="H41" s="69"/>
      <c r="I41" s="69"/>
    </row>
    <row r="42" spans="2:9" ht="12.75">
      <c r="B42" s="66"/>
      <c r="C42" s="5"/>
      <c r="D42" s="7"/>
      <c r="E42" s="7"/>
      <c r="F42" s="7"/>
      <c r="G42" s="71">
        <v>41.249</v>
      </c>
      <c r="H42" s="69"/>
      <c r="I42" s="69"/>
    </row>
    <row r="43" spans="2:9" ht="12.75">
      <c r="B43" s="66"/>
      <c r="C43" s="5"/>
      <c r="D43" s="7"/>
      <c r="E43" s="7"/>
      <c r="F43" s="7"/>
      <c r="G43" s="71">
        <v>41.249</v>
      </c>
      <c r="H43" s="69"/>
      <c r="I43" s="69"/>
    </row>
    <row r="44" spans="2:9" ht="12.75">
      <c r="B44" s="66"/>
      <c r="C44" s="5"/>
      <c r="D44" s="7"/>
      <c r="E44" s="7"/>
      <c r="F44" s="7"/>
      <c r="G44" s="71">
        <v>41.194</v>
      </c>
      <c r="H44" s="69"/>
      <c r="I44" s="69"/>
    </row>
    <row r="45" spans="2:9" ht="12.75">
      <c r="B45" s="66"/>
      <c r="C45" s="5"/>
      <c r="D45" s="7"/>
      <c r="E45" s="7"/>
      <c r="F45" s="7"/>
      <c r="G45" s="71">
        <v>41.198</v>
      </c>
      <c r="H45" s="69"/>
      <c r="I45" s="69"/>
    </row>
    <row r="46" spans="2:10" ht="12.75">
      <c r="B46" s="66">
        <v>1938</v>
      </c>
      <c r="C46" s="5">
        <v>924</v>
      </c>
      <c r="D46" s="7"/>
      <c r="E46" s="7">
        <v>1181</v>
      </c>
      <c r="F46" s="7">
        <v>1400</v>
      </c>
      <c r="G46" s="71">
        <v>41.216</v>
      </c>
      <c r="H46" s="69">
        <f t="shared" si="0"/>
        <v>28.653920807453414</v>
      </c>
      <c r="I46" s="69">
        <f>F46/G46</f>
        <v>33.96739130434783</v>
      </c>
      <c r="J46" s="13">
        <v>24.64</v>
      </c>
    </row>
    <row r="47" spans="2:9" ht="12.75">
      <c r="B47" s="66"/>
      <c r="C47" s="45"/>
      <c r="D47" s="73"/>
      <c r="E47" s="73"/>
      <c r="F47" s="7"/>
      <c r="G47" s="71">
        <v>39.385</v>
      </c>
      <c r="H47" s="69"/>
      <c r="I47" s="69"/>
    </row>
    <row r="48" spans="2:9" ht="12.75">
      <c r="B48" s="66"/>
      <c r="C48" s="45"/>
      <c r="D48" s="73"/>
      <c r="E48" s="73"/>
      <c r="F48" s="7"/>
      <c r="G48" s="71">
        <v>39.503</v>
      </c>
      <c r="H48" s="69"/>
      <c r="I48" s="69"/>
    </row>
    <row r="49" spans="2:9" ht="12.75">
      <c r="B49" s="66"/>
      <c r="C49" s="45"/>
      <c r="D49" s="73"/>
      <c r="E49" s="73"/>
      <c r="F49" s="7"/>
      <c r="G49" s="71">
        <v>37.388</v>
      </c>
      <c r="H49" s="69"/>
      <c r="I49" s="69"/>
    </row>
    <row r="50" spans="2:9" ht="12.75">
      <c r="B50" s="66"/>
      <c r="C50" s="45"/>
      <c r="D50" s="73"/>
      <c r="E50" s="73"/>
      <c r="F50" s="7"/>
      <c r="G50" s="71">
        <v>37.378</v>
      </c>
      <c r="H50" s="69"/>
      <c r="I50" s="69"/>
    </row>
    <row r="51" spans="2:9" ht="12.75">
      <c r="B51" s="66"/>
      <c r="C51" s="45"/>
      <c r="D51" s="73"/>
      <c r="E51" s="73"/>
      <c r="F51" s="7"/>
      <c r="G51" s="71">
        <v>37.127</v>
      </c>
      <c r="H51" s="69"/>
      <c r="I51" s="69"/>
    </row>
    <row r="52" spans="2:9" ht="12.75">
      <c r="B52" s="66"/>
      <c r="C52" s="45"/>
      <c r="D52" s="73"/>
      <c r="E52" s="73"/>
      <c r="F52" s="7"/>
      <c r="G52" s="71">
        <v>36.651</v>
      </c>
      <c r="H52" s="69"/>
      <c r="I52" s="69"/>
    </row>
    <row r="53" spans="2:9" ht="12.75">
      <c r="B53" s="66">
        <v>1945</v>
      </c>
      <c r="C53" s="5">
        <v>923</v>
      </c>
      <c r="D53" s="7"/>
      <c r="E53" s="7">
        <v>1166</v>
      </c>
      <c r="F53" s="7"/>
      <c r="G53" s="71">
        <v>36.753</v>
      </c>
      <c r="H53" s="69">
        <f t="shared" si="0"/>
        <v>31.725301335945364</v>
      </c>
      <c r="I53" s="69"/>
    </row>
    <row r="54" spans="2:9" ht="12.75">
      <c r="B54" s="66">
        <v>1946</v>
      </c>
      <c r="C54" s="5">
        <v>948</v>
      </c>
      <c r="D54" s="7"/>
      <c r="E54" s="7">
        <v>1195</v>
      </c>
      <c r="F54" s="7"/>
      <c r="G54" s="71">
        <v>40.125</v>
      </c>
      <c r="H54" s="69">
        <f t="shared" si="0"/>
        <v>29.781931464174455</v>
      </c>
      <c r="I54" s="69"/>
    </row>
    <row r="55" spans="2:9" ht="12.75">
      <c r="B55" s="66">
        <v>1947</v>
      </c>
      <c r="C55" s="5">
        <v>995</v>
      </c>
      <c r="D55" s="7"/>
      <c r="E55" s="7">
        <v>1250</v>
      </c>
      <c r="F55" s="7"/>
      <c r="G55" s="71">
        <v>40.448</v>
      </c>
      <c r="H55" s="69">
        <f t="shared" si="0"/>
        <v>30.903876582278482</v>
      </c>
      <c r="I55" s="69"/>
    </row>
    <row r="56" spans="2:9" ht="12.75">
      <c r="B56" s="66">
        <v>1948</v>
      </c>
      <c r="C56" s="5">
        <v>1058</v>
      </c>
      <c r="D56" s="7"/>
      <c r="E56" s="7">
        <v>1324</v>
      </c>
      <c r="F56" s="7"/>
      <c r="G56" s="71">
        <v>40.911</v>
      </c>
      <c r="H56" s="69">
        <f t="shared" si="0"/>
        <v>32.36293417418298</v>
      </c>
      <c r="I56" s="69"/>
    </row>
    <row r="57" spans="2:9" ht="12.75">
      <c r="B57" s="66">
        <v>1949</v>
      </c>
      <c r="C57" s="5">
        <v>1062</v>
      </c>
      <c r="D57" s="7"/>
      <c r="E57" s="7">
        <v>1333</v>
      </c>
      <c r="F57" s="7"/>
      <c r="G57" s="71">
        <v>41.313</v>
      </c>
      <c r="H57" s="69">
        <f t="shared" si="0"/>
        <v>32.265872727712825</v>
      </c>
      <c r="I57" s="69"/>
    </row>
    <row r="58" spans="2:10" ht="12.75">
      <c r="B58" s="66">
        <v>1950</v>
      </c>
      <c r="C58" s="5">
        <v>986</v>
      </c>
      <c r="D58" s="7"/>
      <c r="E58" s="7">
        <v>1262</v>
      </c>
      <c r="F58" s="7"/>
      <c r="G58" s="71">
        <v>41.647</v>
      </c>
      <c r="H58" s="69">
        <f t="shared" si="0"/>
        <v>30.302302686868202</v>
      </c>
      <c r="I58" s="69"/>
      <c r="J58" s="13">
        <v>26.2</v>
      </c>
    </row>
    <row r="59" spans="2:9" ht="12.75">
      <c r="B59" s="66">
        <v>1951</v>
      </c>
      <c r="C59" s="5">
        <v>950</v>
      </c>
      <c r="D59" s="7"/>
      <c r="E59" s="7">
        <v>1234</v>
      </c>
      <c r="F59" s="7"/>
      <c r="G59" s="72">
        <v>42.01</v>
      </c>
      <c r="H59" s="69">
        <f t="shared" si="0"/>
        <v>29.37395858129017</v>
      </c>
      <c r="I59" s="69"/>
    </row>
    <row r="60" spans="2:9" ht="12.75">
      <c r="B60" s="66">
        <v>1952</v>
      </c>
      <c r="C60" s="5">
        <v>951</v>
      </c>
      <c r="D60" s="7"/>
      <c r="E60" s="7">
        <v>1228</v>
      </c>
      <c r="F60" s="7"/>
      <c r="G60" s="71">
        <v>42.301</v>
      </c>
      <c r="H60" s="69">
        <f t="shared" si="0"/>
        <v>29.030046571003048</v>
      </c>
      <c r="I60" s="69"/>
    </row>
    <row r="61" spans="2:9" ht="12.75">
      <c r="B61" s="66">
        <v>1953</v>
      </c>
      <c r="C61" s="5">
        <v>950</v>
      </c>
      <c r="D61" s="7"/>
      <c r="E61" s="7">
        <v>1221</v>
      </c>
      <c r="F61" s="7"/>
      <c r="G61" s="71">
        <v>42.618</v>
      </c>
      <c r="H61" s="69">
        <f t="shared" si="0"/>
        <v>28.64986625369562</v>
      </c>
      <c r="I61" s="69"/>
    </row>
    <row r="62" spans="2:9" ht="12.75">
      <c r="B62" s="66">
        <v>1954</v>
      </c>
      <c r="C62" s="5">
        <v>960</v>
      </c>
      <c r="D62" s="7"/>
      <c r="E62" s="7">
        <v>1236</v>
      </c>
      <c r="F62" s="7"/>
      <c r="G62" s="71">
        <v>42.885</v>
      </c>
      <c r="H62" s="69">
        <f t="shared" si="0"/>
        <v>28.82126617698496</v>
      </c>
      <c r="I62" s="69"/>
    </row>
    <row r="63" spans="2:9" ht="12.75">
      <c r="B63" s="66">
        <v>1955</v>
      </c>
      <c r="C63" s="5">
        <v>977</v>
      </c>
      <c r="D63" s="7"/>
      <c r="E63" s="7">
        <v>1246</v>
      </c>
      <c r="F63" s="7"/>
      <c r="G63" s="72">
        <v>43.228</v>
      </c>
      <c r="H63" s="69">
        <f t="shared" si="0"/>
        <v>28.823910428426018</v>
      </c>
      <c r="I63" s="69"/>
    </row>
    <row r="64" spans="2:9" ht="12.75">
      <c r="B64" s="66">
        <v>1956</v>
      </c>
      <c r="C64" s="74">
        <v>958</v>
      </c>
      <c r="D64" s="7"/>
      <c r="E64" s="7">
        <v>1208</v>
      </c>
      <c r="F64" s="7"/>
      <c r="G64" s="72">
        <v>43.627</v>
      </c>
      <c r="H64" s="69">
        <f t="shared" si="0"/>
        <v>27.689274990258326</v>
      </c>
      <c r="I64" s="69"/>
    </row>
    <row r="65" spans="2:9" ht="12.75">
      <c r="B65" s="66">
        <v>1957</v>
      </c>
      <c r="C65" s="74">
        <v>947</v>
      </c>
      <c r="D65" s="7"/>
      <c r="E65" s="7">
        <v>1186</v>
      </c>
      <c r="F65" s="7"/>
      <c r="G65" s="72">
        <v>44.059</v>
      </c>
      <c r="H65" s="69">
        <f t="shared" si="0"/>
        <v>26.9184502598788</v>
      </c>
      <c r="I65" s="69"/>
    </row>
    <row r="66" spans="2:9" ht="12.75">
      <c r="B66" s="66">
        <v>1958</v>
      </c>
      <c r="C66" s="74">
        <v>943</v>
      </c>
      <c r="D66" s="7"/>
      <c r="E66" s="7">
        <v>1176</v>
      </c>
      <c r="F66" s="7"/>
      <c r="G66" s="72">
        <v>44.563</v>
      </c>
      <c r="H66" s="69">
        <f t="shared" si="0"/>
        <v>26.389605726723964</v>
      </c>
      <c r="I66" s="69"/>
    </row>
    <row r="67" spans="2:9" ht="12.75">
      <c r="B67" s="66">
        <v>1959</v>
      </c>
      <c r="C67" s="74">
        <v>946</v>
      </c>
      <c r="D67" s="7"/>
      <c r="E67" s="7">
        <v>1176</v>
      </c>
      <c r="F67" s="7"/>
      <c r="G67" s="72">
        <v>45.014</v>
      </c>
      <c r="H67" s="69">
        <f t="shared" si="0"/>
        <v>26.125205491624826</v>
      </c>
      <c r="I67" s="69"/>
    </row>
    <row r="68" spans="2:10" ht="12.75">
      <c r="B68" s="66">
        <v>1960</v>
      </c>
      <c r="C68" s="74">
        <v>930</v>
      </c>
      <c r="D68" s="7"/>
      <c r="E68" s="7">
        <v>1134</v>
      </c>
      <c r="F68" s="7"/>
      <c r="G68" s="72">
        <v>45.464</v>
      </c>
      <c r="H68" s="69">
        <f t="shared" si="0"/>
        <v>24.942811895125814</v>
      </c>
      <c r="I68" s="69"/>
      <c r="J68" s="13">
        <v>18.34</v>
      </c>
    </row>
    <row r="69" spans="2:9" ht="12.75">
      <c r="B69" s="66">
        <v>1961</v>
      </c>
      <c r="C69" s="74">
        <v>931</v>
      </c>
      <c r="D69" s="7"/>
      <c r="E69" s="7">
        <v>1120</v>
      </c>
      <c r="F69" s="7"/>
      <c r="G69" s="72">
        <v>45.903</v>
      </c>
      <c r="H69" s="69">
        <f t="shared" si="0"/>
        <v>24.399276735725334</v>
      </c>
      <c r="I69" s="69"/>
    </row>
    <row r="70" spans="2:9" ht="12.75">
      <c r="B70" s="66">
        <v>1962</v>
      </c>
      <c r="C70" s="74">
        <v>856</v>
      </c>
      <c r="D70" s="7"/>
      <c r="E70" s="7">
        <v>986</v>
      </c>
      <c r="F70" s="7"/>
      <c r="G70" s="72">
        <v>46.422</v>
      </c>
      <c r="H70" s="69">
        <f t="shared" si="0"/>
        <v>21.239929343845592</v>
      </c>
      <c r="I70" s="69"/>
    </row>
    <row r="71" spans="2:9" ht="12.75">
      <c r="B71" s="66">
        <v>1963</v>
      </c>
      <c r="C71" s="74">
        <v>968</v>
      </c>
      <c r="D71" s="7"/>
      <c r="E71" s="7">
        <v>1001</v>
      </c>
      <c r="F71" s="7"/>
      <c r="G71" s="72">
        <v>47.573</v>
      </c>
      <c r="H71" s="69">
        <f t="shared" si="0"/>
        <v>21.041346982532108</v>
      </c>
      <c r="I71" s="69"/>
    </row>
    <row r="72" spans="2:9" ht="12.75">
      <c r="B72" s="66">
        <v>1964</v>
      </c>
      <c r="C72" s="5">
        <v>980</v>
      </c>
      <c r="D72" s="7">
        <v>1563</v>
      </c>
      <c r="E72" s="7">
        <v>1012</v>
      </c>
      <c r="F72" s="7">
        <v>1622</v>
      </c>
      <c r="G72" s="72">
        <v>48.134</v>
      </c>
      <c r="H72" s="69">
        <f t="shared" si="0"/>
        <v>21.0246395479287</v>
      </c>
      <c r="I72" s="69">
        <f aca="true" t="shared" si="1" ref="I72:I84">F72/G72</f>
        <v>33.69759421614659</v>
      </c>
    </row>
    <row r="73" spans="2:9" ht="12.75">
      <c r="B73" s="66">
        <v>1965</v>
      </c>
      <c r="C73" s="5">
        <v>971</v>
      </c>
      <c r="D73" s="7">
        <v>1539</v>
      </c>
      <c r="E73" s="7">
        <v>1003</v>
      </c>
      <c r="F73" s="7">
        <v>1595</v>
      </c>
      <c r="G73" s="72">
        <v>48.561</v>
      </c>
      <c r="H73" s="69">
        <f t="shared" si="0"/>
        <v>20.654434628611437</v>
      </c>
      <c r="I73" s="69">
        <f t="shared" si="1"/>
        <v>32.84528737052367</v>
      </c>
    </row>
    <row r="74" spans="2:9" ht="12.75">
      <c r="B74" s="66">
        <v>1966</v>
      </c>
      <c r="C74" s="5">
        <v>963</v>
      </c>
      <c r="D74" s="7">
        <v>1513</v>
      </c>
      <c r="E74" s="7">
        <v>995</v>
      </c>
      <c r="F74" s="7">
        <v>1573</v>
      </c>
      <c r="G74" s="72">
        <v>48.954</v>
      </c>
      <c r="H74" s="69">
        <f t="shared" si="0"/>
        <v>20.32520325203252</v>
      </c>
      <c r="I74" s="69">
        <f t="shared" si="1"/>
        <v>32.132205744168</v>
      </c>
    </row>
    <row r="75" spans="2:9" ht="12.75">
      <c r="B75" s="66">
        <v>1967</v>
      </c>
      <c r="C75" s="5">
        <v>903</v>
      </c>
      <c r="D75" s="7">
        <v>1427</v>
      </c>
      <c r="E75" s="7">
        <v>933</v>
      </c>
      <c r="F75" s="7">
        <v>1473</v>
      </c>
      <c r="G75" s="72">
        <v>49.373</v>
      </c>
      <c r="H75" s="69">
        <f t="shared" si="0"/>
        <v>18.896967978449762</v>
      </c>
      <c r="I75" s="69">
        <f t="shared" si="1"/>
        <v>29.834119863083064</v>
      </c>
    </row>
    <row r="76" spans="2:9" ht="12.75">
      <c r="B76" s="66">
        <v>1968</v>
      </c>
      <c r="C76" s="5">
        <v>894</v>
      </c>
      <c r="D76" s="7">
        <v>1414</v>
      </c>
      <c r="E76" s="7">
        <v>924</v>
      </c>
      <c r="F76" s="7">
        <v>1460</v>
      </c>
      <c r="G76" s="71">
        <v>49.723</v>
      </c>
      <c r="H76" s="69">
        <f t="shared" si="0"/>
        <v>18.582949540454116</v>
      </c>
      <c r="I76" s="69">
        <f t="shared" si="1"/>
        <v>29.36266918729763</v>
      </c>
    </row>
    <row r="77" spans="2:9" ht="12.75">
      <c r="B77" s="66">
        <v>1969</v>
      </c>
      <c r="C77" s="75">
        <v>846</v>
      </c>
      <c r="D77" s="7">
        <v>1171</v>
      </c>
      <c r="E77" s="76">
        <v>875</v>
      </c>
      <c r="F77" s="76">
        <v>1216</v>
      </c>
      <c r="G77" s="71">
        <v>50.108</v>
      </c>
      <c r="H77" s="69">
        <f t="shared" si="0"/>
        <v>17.462281472020436</v>
      </c>
      <c r="I77" s="69">
        <f t="shared" si="1"/>
        <v>24.267582022830688</v>
      </c>
    </row>
    <row r="78" spans="2:10" ht="12.75">
      <c r="B78" s="66">
        <v>1970</v>
      </c>
      <c r="C78" s="75">
        <v>830</v>
      </c>
      <c r="D78" s="7">
        <v>1132</v>
      </c>
      <c r="E78" s="76">
        <v>859</v>
      </c>
      <c r="F78" s="76">
        <v>1176</v>
      </c>
      <c r="G78" s="71">
        <v>50.528</v>
      </c>
      <c r="H78" s="69">
        <f t="shared" si="0"/>
        <v>17.000474984167194</v>
      </c>
      <c r="I78" s="69">
        <f t="shared" si="1"/>
        <v>23.274224192526916</v>
      </c>
      <c r="J78" s="13">
        <v>15.98</v>
      </c>
    </row>
    <row r="79" spans="2:9" ht="12.75">
      <c r="B79" s="66">
        <v>1971</v>
      </c>
      <c r="C79" s="75">
        <v>786</v>
      </c>
      <c r="D79" s="7">
        <v>1046</v>
      </c>
      <c r="E79" s="76">
        <v>809</v>
      </c>
      <c r="F79" s="76">
        <v>1076</v>
      </c>
      <c r="G79" s="71">
        <v>51.016</v>
      </c>
      <c r="H79" s="69">
        <f t="shared" si="0"/>
        <v>15.85777011133762</v>
      </c>
      <c r="I79" s="69">
        <f t="shared" si="1"/>
        <v>21.091422298886624</v>
      </c>
    </row>
    <row r="80" spans="2:9" ht="12.75">
      <c r="B80" s="66">
        <v>1972</v>
      </c>
      <c r="C80" s="75">
        <v>766</v>
      </c>
      <c r="D80" s="7">
        <v>1011</v>
      </c>
      <c r="E80" s="76">
        <v>789</v>
      </c>
      <c r="F80" s="76">
        <v>1041</v>
      </c>
      <c r="G80" s="71">
        <v>51.486</v>
      </c>
      <c r="H80" s="69">
        <f t="shared" si="0"/>
        <v>15.324554247756673</v>
      </c>
      <c r="I80" s="69">
        <f t="shared" si="1"/>
        <v>20.21908868430253</v>
      </c>
    </row>
    <row r="81" spans="2:9" ht="12.75">
      <c r="B81" s="66">
        <v>1973</v>
      </c>
      <c r="C81" s="75">
        <v>773</v>
      </c>
      <c r="D81" s="7">
        <v>1019</v>
      </c>
      <c r="E81" s="76">
        <v>796</v>
      </c>
      <c r="F81" s="76">
        <v>1049</v>
      </c>
      <c r="G81" s="71">
        <v>51.916</v>
      </c>
      <c r="H81" s="69">
        <f t="shared" si="0"/>
        <v>15.332460127898914</v>
      </c>
      <c r="I81" s="69">
        <f t="shared" si="1"/>
        <v>20.205716927344174</v>
      </c>
    </row>
    <row r="82" spans="2:9" ht="12.75">
      <c r="B82" s="66">
        <v>1974</v>
      </c>
      <c r="C82" s="5">
        <v>719</v>
      </c>
      <c r="D82" s="7">
        <v>959</v>
      </c>
      <c r="E82" s="7">
        <v>739</v>
      </c>
      <c r="F82" s="7">
        <v>1027</v>
      </c>
      <c r="G82" s="71">
        <v>52.321</v>
      </c>
      <c r="H82" s="69">
        <f t="shared" si="0"/>
        <v>14.12434777622752</v>
      </c>
      <c r="I82" s="69">
        <f t="shared" si="1"/>
        <v>19.62882972420252</v>
      </c>
    </row>
    <row r="83" spans="2:9" ht="12.75">
      <c r="B83" s="66">
        <v>1975</v>
      </c>
      <c r="C83" s="5">
        <v>704</v>
      </c>
      <c r="D83" s="7">
        <v>941</v>
      </c>
      <c r="E83" s="7">
        <v>724</v>
      </c>
      <c r="F83" s="7">
        <v>996</v>
      </c>
      <c r="G83" s="72">
        <v>52.6</v>
      </c>
      <c r="H83" s="69">
        <f t="shared" si="0"/>
        <v>13.764258555133079</v>
      </c>
      <c r="I83" s="69">
        <f t="shared" si="1"/>
        <v>18.935361216730037</v>
      </c>
    </row>
    <row r="84" spans="2:9" ht="12.75">
      <c r="B84" s="66">
        <v>1976</v>
      </c>
      <c r="C84" s="5">
        <v>665</v>
      </c>
      <c r="D84" s="7">
        <v>896</v>
      </c>
      <c r="E84" s="7">
        <v>685</v>
      </c>
      <c r="F84" s="7">
        <v>949</v>
      </c>
      <c r="G84" s="71">
        <v>52.798</v>
      </c>
      <c r="H84" s="69">
        <f t="shared" si="0"/>
        <v>12.973976286980568</v>
      </c>
      <c r="I84" s="69">
        <f t="shared" si="1"/>
        <v>17.974165688094246</v>
      </c>
    </row>
    <row r="85" spans="2:9" ht="12.75">
      <c r="B85" s="66">
        <v>1977</v>
      </c>
      <c r="C85" s="5">
        <v>655</v>
      </c>
      <c r="D85" s="7">
        <v>877</v>
      </c>
      <c r="E85" s="7">
        <v>674</v>
      </c>
      <c r="F85" s="7">
        <v>896</v>
      </c>
      <c r="G85" s="71">
        <v>53.019</v>
      </c>
      <c r="H85" s="69">
        <f aca="true" t="shared" si="2" ref="H85:H98">E85/G85</f>
        <v>12.712423848054472</v>
      </c>
      <c r="I85" s="69">
        <f aca="true" t="shared" si="3" ref="I85:I98">F85/G85</f>
        <v>16.899602029461136</v>
      </c>
    </row>
    <row r="86" spans="2:9" ht="12.75">
      <c r="B86" s="66">
        <v>1978</v>
      </c>
      <c r="C86" s="5">
        <v>630</v>
      </c>
      <c r="D86" s="7">
        <v>850</v>
      </c>
      <c r="E86" s="7">
        <v>649</v>
      </c>
      <c r="F86" s="7">
        <v>869</v>
      </c>
      <c r="G86" s="71">
        <v>53.271</v>
      </c>
      <c r="H86" s="69">
        <f t="shared" si="2"/>
        <v>12.182988868239756</v>
      </c>
      <c r="I86" s="69">
        <f t="shared" si="3"/>
        <v>16.31281560323628</v>
      </c>
    </row>
    <row r="87" spans="2:9" ht="12.75">
      <c r="B87" s="66">
        <v>1979</v>
      </c>
      <c r="C87" s="5">
        <v>595</v>
      </c>
      <c r="D87" s="7">
        <v>808</v>
      </c>
      <c r="E87" s="7">
        <v>608</v>
      </c>
      <c r="F87" s="7">
        <v>821</v>
      </c>
      <c r="G87" s="71">
        <v>53.481</v>
      </c>
      <c r="H87" s="69">
        <f t="shared" si="2"/>
        <v>11.36852340083394</v>
      </c>
      <c r="I87" s="69">
        <f t="shared" si="3"/>
        <v>15.351246236981357</v>
      </c>
    </row>
    <row r="88" spans="2:10" ht="12.75">
      <c r="B88" s="66">
        <v>1980</v>
      </c>
      <c r="C88" s="5">
        <v>586</v>
      </c>
      <c r="D88" s="7">
        <v>794</v>
      </c>
      <c r="E88" s="7">
        <v>599</v>
      </c>
      <c r="F88" s="7">
        <v>807</v>
      </c>
      <c r="G88" s="71">
        <v>53.731</v>
      </c>
      <c r="H88" s="69">
        <f t="shared" si="2"/>
        <v>11.14812677969887</v>
      </c>
      <c r="I88" s="69">
        <f t="shared" si="3"/>
        <v>15.019262623066759</v>
      </c>
      <c r="J88" s="13">
        <v>13.99</v>
      </c>
    </row>
    <row r="89" spans="2:9" ht="12.75">
      <c r="B89" s="66">
        <v>1981</v>
      </c>
      <c r="C89" s="5">
        <v>568</v>
      </c>
      <c r="D89" s="7">
        <v>760</v>
      </c>
      <c r="E89" s="7">
        <v>581</v>
      </c>
      <c r="F89" s="7">
        <v>773</v>
      </c>
      <c r="G89" s="71">
        <v>54.029</v>
      </c>
      <c r="H89" s="69">
        <f t="shared" si="2"/>
        <v>10.753484239945214</v>
      </c>
      <c r="I89" s="69">
        <f t="shared" si="3"/>
        <v>14.30713135538322</v>
      </c>
    </row>
    <row r="90" spans="2:9" ht="12.75">
      <c r="B90" s="66">
        <v>1982</v>
      </c>
      <c r="C90" s="5">
        <v>535</v>
      </c>
      <c r="D90" s="7">
        <v>717</v>
      </c>
      <c r="E90" s="7">
        <v>547</v>
      </c>
      <c r="F90" s="7">
        <v>729</v>
      </c>
      <c r="G90" s="71">
        <v>54.335</v>
      </c>
      <c r="H90" s="69">
        <f t="shared" si="2"/>
        <v>10.067175853501427</v>
      </c>
      <c r="I90" s="69">
        <f t="shared" si="3"/>
        <v>13.416766356860219</v>
      </c>
    </row>
    <row r="91" spans="2:9" ht="12.75">
      <c r="B91" s="66">
        <v>1983</v>
      </c>
      <c r="C91" s="5">
        <v>546</v>
      </c>
      <c r="D91" s="7">
        <v>697</v>
      </c>
      <c r="E91" s="7">
        <v>558</v>
      </c>
      <c r="F91" s="7">
        <v>740</v>
      </c>
      <c r="G91" s="72">
        <v>54.65</v>
      </c>
      <c r="H91" s="69">
        <f t="shared" si="2"/>
        <v>10.210430009149132</v>
      </c>
      <c r="I91" s="69">
        <f t="shared" si="3"/>
        <v>13.540713632204941</v>
      </c>
    </row>
    <row r="92" spans="2:9" ht="12.75">
      <c r="B92" s="66">
        <v>1984</v>
      </c>
      <c r="C92" s="5">
        <v>550</v>
      </c>
      <c r="D92" s="7">
        <v>742</v>
      </c>
      <c r="E92" s="7">
        <v>562</v>
      </c>
      <c r="F92" s="7">
        <v>754</v>
      </c>
      <c r="G92" s="71">
        <v>54.895</v>
      </c>
      <c r="H92" s="69">
        <f t="shared" si="2"/>
        <v>10.237726568904272</v>
      </c>
      <c r="I92" s="69">
        <f t="shared" si="3"/>
        <v>13.735312870024591</v>
      </c>
    </row>
    <row r="93" spans="2:9" ht="12.75">
      <c r="B93" s="66">
        <v>1985</v>
      </c>
      <c r="C93" s="5">
        <v>569</v>
      </c>
      <c r="D93" s="7">
        <v>773</v>
      </c>
      <c r="E93" s="7">
        <v>581</v>
      </c>
      <c r="F93" s="7">
        <v>785</v>
      </c>
      <c r="G93" s="71">
        <v>55.157</v>
      </c>
      <c r="H93" s="69">
        <f t="shared" si="2"/>
        <v>10.533567815508459</v>
      </c>
      <c r="I93" s="69">
        <f t="shared" si="3"/>
        <v>14.232101093242926</v>
      </c>
    </row>
    <row r="94" spans="2:9" ht="12.75">
      <c r="B94" s="66">
        <v>1986</v>
      </c>
      <c r="C94" s="5">
        <v>598</v>
      </c>
      <c r="D94" s="7">
        <v>819</v>
      </c>
      <c r="E94" s="7">
        <v>610</v>
      </c>
      <c r="F94" s="7">
        <v>831</v>
      </c>
      <c r="G94" s="71">
        <v>55.411</v>
      </c>
      <c r="H94" s="69">
        <f t="shared" si="2"/>
        <v>11.00864449297071</v>
      </c>
      <c r="I94" s="69">
        <f t="shared" si="3"/>
        <v>14.997022251899441</v>
      </c>
    </row>
    <row r="95" spans="2:9" ht="12.75">
      <c r="B95" s="66">
        <v>1987</v>
      </c>
      <c r="C95" s="5">
        <v>650</v>
      </c>
      <c r="D95" s="7">
        <v>895</v>
      </c>
      <c r="E95" s="7">
        <v>662</v>
      </c>
      <c r="F95" s="7">
        <v>907</v>
      </c>
      <c r="G95" s="71">
        <v>55.682</v>
      </c>
      <c r="H95" s="69">
        <f t="shared" si="2"/>
        <v>11.888940770805647</v>
      </c>
      <c r="I95" s="69">
        <f t="shared" si="3"/>
        <v>16.28892640350562</v>
      </c>
    </row>
    <row r="96" spans="2:9" ht="12.75">
      <c r="B96" s="66"/>
      <c r="C96" s="5"/>
      <c r="D96" s="7">
        <v>870</v>
      </c>
      <c r="E96" s="7"/>
      <c r="F96" s="7"/>
      <c r="G96" s="71"/>
      <c r="H96" s="69"/>
      <c r="I96" s="69"/>
    </row>
    <row r="97" spans="2:9" ht="12.75">
      <c r="B97" s="66">
        <v>1989</v>
      </c>
      <c r="C97" s="5">
        <v>406</v>
      </c>
      <c r="D97" s="7">
        <v>868</v>
      </c>
      <c r="E97" s="7">
        <v>418</v>
      </c>
      <c r="F97" s="7">
        <v>842</v>
      </c>
      <c r="G97" s="71">
        <v>56.27</v>
      </c>
      <c r="H97" s="69">
        <f t="shared" si="2"/>
        <v>7.428469877376933</v>
      </c>
      <c r="I97" s="69">
        <f t="shared" si="3"/>
        <v>14.963568508974586</v>
      </c>
    </row>
    <row r="98" spans="2:10" ht="12.75">
      <c r="B98" s="66">
        <v>1990</v>
      </c>
      <c r="C98" s="5">
        <v>442</v>
      </c>
      <c r="D98" s="7">
        <v>869</v>
      </c>
      <c r="E98" s="7">
        <v>454</v>
      </c>
      <c r="F98" s="7">
        <v>704</v>
      </c>
      <c r="G98" s="71">
        <v>56.577</v>
      </c>
      <c r="H98" s="69">
        <f t="shared" si="2"/>
        <v>8.024462237304911</v>
      </c>
      <c r="I98" s="69">
        <f t="shared" si="3"/>
        <v>12.44321897590894</v>
      </c>
      <c r="J98" s="13">
        <v>15.05</v>
      </c>
    </row>
    <row r="99" spans="2:9" ht="12.75">
      <c r="B99" s="66">
        <v>1991</v>
      </c>
      <c r="C99" s="5">
        <v>839</v>
      </c>
      <c r="D99" s="7">
        <v>839</v>
      </c>
      <c r="E99" s="7"/>
      <c r="F99" s="7"/>
      <c r="G99" s="71">
        <v>56.893</v>
      </c>
      <c r="H99" s="69">
        <f>C99/G99</f>
        <v>14.74698117518851</v>
      </c>
      <c r="I99" s="69">
        <f>D99/G99</f>
        <v>14.74698117518851</v>
      </c>
    </row>
    <row r="100" spans="2:9" ht="12.75">
      <c r="B100" s="66">
        <v>1992</v>
      </c>
      <c r="C100" s="5">
        <v>786</v>
      </c>
      <c r="D100" s="7">
        <v>786</v>
      </c>
      <c r="E100" s="7"/>
      <c r="F100" s="7"/>
      <c r="G100" s="71">
        <v>57.217</v>
      </c>
      <c r="H100" s="69">
        <f aca="true" t="shared" si="4" ref="H100:H108">C100/G100</f>
        <v>13.737176014121678</v>
      </c>
      <c r="I100" s="69">
        <f aca="true" t="shared" si="5" ref="I100:I108">D100/G100</f>
        <v>13.737176014121678</v>
      </c>
    </row>
    <row r="101" spans="2:9" ht="12.75">
      <c r="B101" s="66">
        <v>1993</v>
      </c>
      <c r="C101" s="5">
        <v>726</v>
      </c>
      <c r="D101" s="7">
        <v>726</v>
      </c>
      <c r="E101" s="7"/>
      <c r="F101" s="7"/>
      <c r="G101" s="72">
        <v>57.53</v>
      </c>
      <c r="H101" s="69">
        <f t="shared" si="4"/>
        <v>12.619502868068833</v>
      </c>
      <c r="I101" s="69">
        <f t="shared" si="5"/>
        <v>12.619502868068833</v>
      </c>
    </row>
    <row r="102" spans="2:9" ht="12.75">
      <c r="B102" s="66">
        <v>1994</v>
      </c>
      <c r="C102" s="5">
        <v>724</v>
      </c>
      <c r="D102" s="7">
        <v>724</v>
      </c>
      <c r="E102" s="7"/>
      <c r="F102" s="7"/>
      <c r="G102" s="71">
        <v>57.779</v>
      </c>
      <c r="H102" s="69">
        <f t="shared" si="4"/>
        <v>12.530504162411948</v>
      </c>
      <c r="I102" s="69">
        <f t="shared" si="5"/>
        <v>12.530504162411948</v>
      </c>
    </row>
    <row r="103" spans="2:9" ht="12.75">
      <c r="B103" s="66">
        <v>1995</v>
      </c>
      <c r="C103" s="5">
        <v>710</v>
      </c>
      <c r="D103" s="7">
        <v>710</v>
      </c>
      <c r="E103" s="7"/>
      <c r="F103" s="7"/>
      <c r="G103" s="72">
        <v>58.02</v>
      </c>
      <c r="H103" s="69">
        <f t="shared" si="4"/>
        <v>12.237159600137883</v>
      </c>
      <c r="I103" s="69">
        <f t="shared" si="5"/>
        <v>12.237159600137883</v>
      </c>
    </row>
    <row r="104" spans="2:9" ht="12.75">
      <c r="B104" s="66">
        <v>1996</v>
      </c>
      <c r="C104" s="5">
        <v>709</v>
      </c>
      <c r="D104" s="7">
        <v>709</v>
      </c>
      <c r="E104" s="7"/>
      <c r="F104" s="7"/>
      <c r="G104" s="71">
        <v>58.256</v>
      </c>
      <c r="H104" s="69">
        <f t="shared" si="4"/>
        <v>12.17042021422686</v>
      </c>
      <c r="I104" s="69">
        <f t="shared" si="5"/>
        <v>12.17042021422686</v>
      </c>
    </row>
    <row r="105" spans="2:9" ht="12.75">
      <c r="B105" s="66">
        <v>1997</v>
      </c>
      <c r="C105" s="5">
        <v>740</v>
      </c>
      <c r="D105" s="7">
        <v>740</v>
      </c>
      <c r="E105" s="7"/>
      <c r="F105" s="7"/>
      <c r="G105" s="71">
        <v>58.489</v>
      </c>
      <c r="H105" s="69">
        <f t="shared" si="4"/>
        <v>12.651951649028023</v>
      </c>
      <c r="I105" s="69">
        <f t="shared" si="5"/>
        <v>12.651951649028023</v>
      </c>
    </row>
    <row r="106" spans="2:9" ht="12.75">
      <c r="B106" s="66">
        <v>1998</v>
      </c>
      <c r="C106" s="5">
        <v>914</v>
      </c>
      <c r="D106" s="7">
        <v>914</v>
      </c>
      <c r="E106" s="7"/>
      <c r="F106" s="7"/>
      <c r="G106" s="72">
        <v>58.299</v>
      </c>
      <c r="H106" s="69">
        <f t="shared" si="4"/>
        <v>15.677798933086331</v>
      </c>
      <c r="I106" s="69">
        <f t="shared" si="5"/>
        <v>15.677798933086331</v>
      </c>
    </row>
    <row r="107" spans="2:9" ht="12.75">
      <c r="B107" s="17">
        <v>1999</v>
      </c>
      <c r="C107" s="5">
        <v>968</v>
      </c>
      <c r="D107" s="7">
        <v>968</v>
      </c>
      <c r="E107" s="7"/>
      <c r="F107" s="7"/>
      <c r="G107" s="5">
        <v>58.496</v>
      </c>
      <c r="H107" s="69">
        <f t="shared" si="4"/>
        <v>16.548140043763677</v>
      </c>
      <c r="I107" s="69">
        <f t="shared" si="5"/>
        <v>16.548140043763677</v>
      </c>
    </row>
    <row r="108" spans="2:9" ht="12.75">
      <c r="B108" s="17">
        <v>2000</v>
      </c>
      <c r="C108" s="5">
        <v>976</v>
      </c>
      <c r="D108" s="7">
        <v>976</v>
      </c>
      <c r="E108" s="7"/>
      <c r="F108" s="7"/>
      <c r="G108" s="5">
        <v>58.748</v>
      </c>
      <c r="H108" s="69">
        <f t="shared" si="4"/>
        <v>16.613331517668687</v>
      </c>
      <c r="I108" s="69">
        <f t="shared" si="5"/>
        <v>16.613331517668687</v>
      </c>
    </row>
    <row r="109" spans="2:9" ht="12.75">
      <c r="B109" s="17"/>
      <c r="C109" s="5"/>
      <c r="D109" s="7"/>
      <c r="E109" s="7"/>
      <c r="F109" s="7"/>
      <c r="G109" s="5">
        <v>59.037</v>
      </c>
      <c r="H109" s="73"/>
      <c r="I109" s="73"/>
    </row>
    <row r="110" spans="2:9" ht="12.75">
      <c r="B110" s="23"/>
      <c r="C110" s="8"/>
      <c r="D110" s="10"/>
      <c r="E110" s="10"/>
      <c r="F110" s="10"/>
      <c r="G110" s="8">
        <v>59.344</v>
      </c>
      <c r="H110" s="65"/>
      <c r="I110" s="65"/>
    </row>
    <row r="112" spans="2:15" ht="12.75">
      <c r="B112" s="11" t="s">
        <v>67</v>
      </c>
      <c r="C112" s="13"/>
      <c r="D112" s="13"/>
      <c r="E112" s="13"/>
      <c r="F112" s="13"/>
      <c r="G112" s="13"/>
      <c r="H112" s="13"/>
      <c r="I112" s="13"/>
      <c r="K112" s="13"/>
      <c r="L112" s="13"/>
      <c r="M112" s="13"/>
      <c r="N112" s="13"/>
      <c r="O112" s="13"/>
    </row>
    <row r="113" spans="2:15" ht="12.75">
      <c r="B113" s="12" t="s">
        <v>68</v>
      </c>
      <c r="C113" s="13"/>
      <c r="D113" s="13"/>
      <c r="E113" s="13"/>
      <c r="F113" s="13"/>
      <c r="G113" s="13"/>
      <c r="H113" s="13"/>
      <c r="I113" s="13"/>
      <c r="K113" s="13"/>
      <c r="L113" s="13"/>
      <c r="M113" s="13"/>
      <c r="N113" s="13"/>
      <c r="O113" s="13"/>
    </row>
    <row r="114" spans="2:15" ht="12.75">
      <c r="B114" s="12" t="s">
        <v>69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2:15" ht="12.75">
      <c r="B115" s="12" t="s">
        <v>70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2:15" ht="12.75">
      <c r="B116" s="12" t="s">
        <v>87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2:15" ht="12.75">
      <c r="B117" s="12" t="s">
        <v>71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2:15" ht="12.75">
      <c r="B118" s="12" t="s">
        <v>72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2:15" ht="12.75">
      <c r="B119" s="12" t="s">
        <v>73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2:15" ht="12.75">
      <c r="B120" s="12" t="s">
        <v>74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2:15" ht="12.75">
      <c r="B121" s="12" t="s">
        <v>75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2:15" ht="12.75">
      <c r="B122" s="12" t="s">
        <v>76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2:15" ht="12.75">
      <c r="B123" s="12" t="s">
        <v>77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2:15" ht="12.75">
      <c r="B124" s="12" t="s">
        <v>78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2:15" ht="12.75">
      <c r="B125" s="131" t="s">
        <v>88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</row>
    <row r="126" spans="2:15" ht="12.75">
      <c r="B126" s="131" t="s">
        <v>79</v>
      </c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</row>
    <row r="127" spans="2:15" ht="12.75">
      <c r="B127" s="131" t="s">
        <v>80</v>
      </c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</row>
    <row r="128" spans="2:15" ht="12" customHeight="1">
      <c r="B128" s="129" t="s">
        <v>81</v>
      </c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77"/>
      <c r="O128" s="77"/>
    </row>
    <row r="129" spans="2:15" ht="12" customHeight="1">
      <c r="B129" s="129" t="s">
        <v>82</v>
      </c>
      <c r="C129" s="130"/>
      <c r="D129" s="130"/>
      <c r="E129" s="130"/>
      <c r="F129" s="130"/>
      <c r="G129" s="79"/>
      <c r="H129" s="79"/>
      <c r="I129" s="79"/>
      <c r="J129" s="79"/>
      <c r="K129" s="79"/>
      <c r="L129" s="79"/>
      <c r="M129" s="79"/>
      <c r="N129" s="77"/>
      <c r="O129" s="77"/>
    </row>
    <row r="130" spans="2:15" ht="12" customHeight="1">
      <c r="B130" s="129" t="s">
        <v>83</v>
      </c>
      <c r="C130" s="130"/>
      <c r="D130" s="130"/>
      <c r="E130" s="130"/>
      <c r="F130" s="130"/>
      <c r="G130" s="130"/>
      <c r="H130" s="130"/>
      <c r="I130" s="130"/>
      <c r="J130" s="79"/>
      <c r="K130" s="79"/>
      <c r="L130" s="79"/>
      <c r="M130" s="79"/>
      <c r="N130" s="77"/>
      <c r="O130" s="77"/>
    </row>
    <row r="131" spans="2:15" ht="12" customHeight="1">
      <c r="B131" s="78" t="s">
        <v>84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7"/>
      <c r="O131" s="77"/>
    </row>
    <row r="132" spans="2:15" ht="12.75" customHeight="1">
      <c r="B132" s="12" t="s">
        <v>85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ht="12.75">
      <c r="B133" s="12" t="s">
        <v>86</v>
      </c>
    </row>
  </sheetData>
  <mergeCells count="9">
    <mergeCell ref="C5:D5"/>
    <mergeCell ref="E5:F5"/>
    <mergeCell ref="H5:I5"/>
    <mergeCell ref="B125:O125"/>
    <mergeCell ref="B130:I130"/>
    <mergeCell ref="B126:O126"/>
    <mergeCell ref="B127:O127"/>
    <mergeCell ref="B128:M128"/>
    <mergeCell ref="B129:F129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selection activeCell="J15" sqref="J15"/>
    </sheetView>
  </sheetViews>
  <sheetFormatPr defaultColWidth="11.421875" defaultRowHeight="12.75"/>
  <cols>
    <col min="2" max="2" width="8.28125" style="0" customWidth="1"/>
    <col min="3" max="3" width="14.421875" style="0" customWidth="1"/>
    <col min="4" max="4" width="13.421875" style="0" customWidth="1"/>
    <col min="5" max="5" width="13.7109375" style="0" customWidth="1"/>
    <col min="6" max="6" width="10.57421875" style="0" customWidth="1"/>
    <col min="7" max="7" width="12.00390625" style="0" customWidth="1"/>
  </cols>
  <sheetData>
    <row r="1" spans="1:8" ht="18.75">
      <c r="A1" s="137" t="s">
        <v>89</v>
      </c>
      <c r="B1" s="138"/>
      <c r="C1" s="138"/>
      <c r="D1" s="138"/>
      <c r="E1" s="138"/>
      <c r="F1" s="138"/>
      <c r="G1" s="138"/>
      <c r="H1" s="139"/>
    </row>
    <row r="2" spans="1:8" ht="18.75">
      <c r="A2" s="80"/>
      <c r="B2" s="80"/>
      <c r="C2" s="80"/>
      <c r="D2" s="80"/>
      <c r="E2" s="80"/>
      <c r="F2" s="80"/>
      <c r="G2" s="80"/>
      <c r="H2" s="80"/>
    </row>
    <row r="3" spans="1:8" ht="18.75">
      <c r="A3" s="80"/>
      <c r="B3" s="80"/>
      <c r="C3" s="80"/>
      <c r="D3" s="80"/>
      <c r="E3" s="80"/>
      <c r="F3" s="80"/>
      <c r="G3" s="80"/>
      <c r="H3" s="80"/>
    </row>
    <row r="5" ht="15.75">
      <c r="B5" s="1" t="s">
        <v>90</v>
      </c>
    </row>
    <row r="7" spans="2:10" ht="12.75">
      <c r="B7" s="30"/>
      <c r="C7" s="81" t="s">
        <v>13</v>
      </c>
      <c r="D7" s="82" t="s">
        <v>14</v>
      </c>
      <c r="E7" s="81" t="s">
        <v>15</v>
      </c>
      <c r="F7" s="82" t="s">
        <v>61</v>
      </c>
      <c r="G7" s="81" t="s">
        <v>62</v>
      </c>
      <c r="H7" s="81" t="s">
        <v>63</v>
      </c>
      <c r="I7" s="83"/>
      <c r="J7" s="83"/>
    </row>
    <row r="8" spans="2:8" ht="12.75">
      <c r="B8" s="84"/>
      <c r="C8" s="8" t="s">
        <v>91</v>
      </c>
      <c r="D8" s="9" t="s">
        <v>92</v>
      </c>
      <c r="E8" s="8" t="s">
        <v>93</v>
      </c>
      <c r="F8" s="85" t="s">
        <v>94</v>
      </c>
      <c r="G8" s="8" t="s">
        <v>95</v>
      </c>
      <c r="H8" s="8" t="s">
        <v>94</v>
      </c>
    </row>
    <row r="9" spans="2:8" ht="12.75">
      <c r="B9" s="35">
        <v>1964</v>
      </c>
      <c r="C9" s="5"/>
      <c r="D9" s="86">
        <f>E9/6.55957</f>
        <v>1391.8331536975745</v>
      </c>
      <c r="E9" s="87">
        <v>9129.827</v>
      </c>
      <c r="F9" s="88">
        <v>2.0326582909762063</v>
      </c>
      <c r="G9" s="41">
        <v>8.916311390174702</v>
      </c>
      <c r="H9" s="89"/>
    </row>
    <row r="10" spans="2:8" ht="12.75">
      <c r="B10" s="5">
        <v>1965</v>
      </c>
      <c r="C10" s="5"/>
      <c r="D10" s="86">
        <f>E10/6.55957</f>
        <v>1240.2229109530044</v>
      </c>
      <c r="E10" s="87">
        <v>8135.329</v>
      </c>
      <c r="F10" s="88">
        <v>1.682633074657489</v>
      </c>
      <c r="G10" s="41">
        <v>8.41678032654111</v>
      </c>
      <c r="H10" s="41"/>
    </row>
    <row r="11" spans="2:8" ht="12.75">
      <c r="B11" s="5">
        <v>1966</v>
      </c>
      <c r="C11" s="5"/>
      <c r="D11" s="86">
        <f>E11/6.55957</f>
        <v>1561.791702809788</v>
      </c>
      <c r="E11" s="87">
        <v>10244.682</v>
      </c>
      <c r="F11" s="88">
        <v>1.9572733733779633</v>
      </c>
      <c r="G11" s="41">
        <v>11.426936122147021</v>
      </c>
      <c r="H11" s="41"/>
    </row>
    <row r="12" spans="2:8" ht="12.75">
      <c r="B12" s="5">
        <v>1967</v>
      </c>
      <c r="C12" s="5"/>
      <c r="D12" s="86">
        <f>E12/6.55957</f>
        <v>1419.273062106205</v>
      </c>
      <c r="E12" s="87">
        <v>9309.821</v>
      </c>
      <c r="F12" s="88">
        <v>1.6466222370792498</v>
      </c>
      <c r="G12" s="41">
        <v>10.38994260110373</v>
      </c>
      <c r="H12" s="41"/>
    </row>
    <row r="13" spans="2:8" ht="12.75">
      <c r="B13" s="5">
        <v>1968</v>
      </c>
      <c r="C13" s="5"/>
      <c r="D13" s="86">
        <f>E13/6.55957</f>
        <v>2287.4107601565347</v>
      </c>
      <c r="E13" s="87">
        <v>15004.431</v>
      </c>
      <c r="F13" s="88">
        <v>2.4416624763838914</v>
      </c>
      <c r="G13" s="41">
        <v>14.98007235374774</v>
      </c>
      <c r="H13" s="41"/>
    </row>
    <row r="14" spans="2:8" ht="12.75">
      <c r="B14" s="17">
        <v>1969</v>
      </c>
      <c r="C14" s="90">
        <v>6598</v>
      </c>
      <c r="D14" s="91">
        <v>3994</v>
      </c>
      <c r="E14" s="90">
        <v>26198</v>
      </c>
      <c r="F14" s="92">
        <v>3.7388912912861487</v>
      </c>
      <c r="G14" s="93">
        <v>20.023081802826376</v>
      </c>
      <c r="H14" s="97">
        <v>6.921484545018392</v>
      </c>
    </row>
    <row r="15" spans="2:8" ht="12.75">
      <c r="B15" s="17">
        <v>1970</v>
      </c>
      <c r="C15" s="90">
        <v>5354</v>
      </c>
      <c r="D15" s="91">
        <v>2863</v>
      </c>
      <c r="E15" s="90">
        <v>18787</v>
      </c>
      <c r="F15" s="98">
        <v>2.36755515620924</v>
      </c>
      <c r="G15" s="93">
        <v>14.300829717591535</v>
      </c>
      <c r="H15" s="97">
        <v>5.032230660553088</v>
      </c>
    </row>
    <row r="16" spans="2:8" ht="12.75">
      <c r="B16" s="17">
        <v>1971</v>
      </c>
      <c r="C16" s="90">
        <v>5675</v>
      </c>
      <c r="D16" s="91">
        <v>2780</v>
      </c>
      <c r="E16" s="90">
        <v>18233</v>
      </c>
      <c r="F16" s="98">
        <v>2.062122675545643</v>
      </c>
      <c r="G16" s="93">
        <v>14.127428115387298</v>
      </c>
      <c r="H16" s="97">
        <v>4.8188426860841425</v>
      </c>
    </row>
    <row r="17" spans="2:8" ht="12.75">
      <c r="B17" s="17">
        <v>1972</v>
      </c>
      <c r="C17" s="90">
        <v>8899</v>
      </c>
      <c r="D17" s="91">
        <v>5367</v>
      </c>
      <c r="E17" s="90">
        <v>35200</v>
      </c>
      <c r="F17" s="98">
        <v>3.5629441660331986</v>
      </c>
      <c r="G17" s="93">
        <v>21.505901903761092</v>
      </c>
      <c r="H17" s="97">
        <v>6.76638616320853</v>
      </c>
    </row>
    <row r="18" spans="2:8" ht="12.75">
      <c r="B18" s="17">
        <v>1973</v>
      </c>
      <c r="C18" s="90">
        <v>10581</v>
      </c>
      <c r="D18" s="91">
        <v>5553</v>
      </c>
      <c r="E18" s="90">
        <v>36429</v>
      </c>
      <c r="F18" s="98">
        <v>3.224276111113569</v>
      </c>
      <c r="G18" s="93">
        <v>21.706151536096478</v>
      </c>
      <c r="H18" s="97">
        <v>7.032098294832826</v>
      </c>
    </row>
    <row r="19" spans="2:8" ht="12.75">
      <c r="B19" s="17">
        <v>1974</v>
      </c>
      <c r="C19" s="90">
        <v>8293</v>
      </c>
      <c r="D19" s="91">
        <v>2781</v>
      </c>
      <c r="E19" s="90">
        <v>18241</v>
      </c>
      <c r="F19" s="98">
        <v>1.399946890891481</v>
      </c>
      <c r="G19" s="93">
        <v>14.8963275705781</v>
      </c>
      <c r="H19" s="97">
        <v>4.814879979642415</v>
      </c>
    </row>
    <row r="20" spans="2:8" ht="12.75">
      <c r="B20" s="17">
        <v>1975</v>
      </c>
      <c r="C20" s="90">
        <v>8969</v>
      </c>
      <c r="D20" s="91">
        <v>3953</v>
      </c>
      <c r="E20" s="90">
        <v>25933</v>
      </c>
      <c r="F20" s="98">
        <v>1.7666927359382623</v>
      </c>
      <c r="G20" s="93">
        <v>16.06723542932907</v>
      </c>
      <c r="H20" s="97">
        <v>4.685257890419686</v>
      </c>
    </row>
    <row r="21" spans="2:8" ht="12.75">
      <c r="B21" s="17">
        <v>1976</v>
      </c>
      <c r="C21" s="90">
        <v>8516</v>
      </c>
      <c r="D21" s="91">
        <v>3195</v>
      </c>
      <c r="E21" s="90">
        <v>20957</v>
      </c>
      <c r="F21" s="98">
        <v>1.232363825179221</v>
      </c>
      <c r="G21" s="93">
        <v>15.058994294583448</v>
      </c>
      <c r="H21" s="97">
        <v>3.8554281261646763</v>
      </c>
    </row>
    <row r="22" spans="2:8" ht="12.75">
      <c r="B22" s="17">
        <v>1977</v>
      </c>
      <c r="C22" s="90">
        <v>7488</v>
      </c>
      <c r="D22" s="91">
        <v>2642</v>
      </c>
      <c r="E22" s="90">
        <v>17327</v>
      </c>
      <c r="F22" s="98">
        <v>0.9034817444753189</v>
      </c>
      <c r="G22" s="93">
        <v>12.956994473816058</v>
      </c>
      <c r="H22" s="97">
        <v>3.0219060022148394</v>
      </c>
    </row>
    <row r="23" spans="2:8" ht="12.75">
      <c r="B23" s="17">
        <v>1978</v>
      </c>
      <c r="C23" s="90">
        <v>13242</v>
      </c>
      <c r="D23" s="91">
        <v>6208</v>
      </c>
      <c r="E23" s="90">
        <v>40723</v>
      </c>
      <c r="F23" s="98">
        <v>1.8658125124851779</v>
      </c>
      <c r="G23" s="93">
        <v>20.78266061741185</v>
      </c>
      <c r="H23" s="97">
        <v>4.7123000021700205</v>
      </c>
    </row>
    <row r="24" spans="2:8" ht="12.75">
      <c r="B24" s="17">
        <v>1979</v>
      </c>
      <c r="C24" s="90">
        <v>14925</v>
      </c>
      <c r="D24" s="91">
        <v>6039</v>
      </c>
      <c r="E24" s="90">
        <v>39614</v>
      </c>
      <c r="F24" s="98">
        <v>1.596632457336412</v>
      </c>
      <c r="G24" s="93">
        <v>17.203283102444956</v>
      </c>
      <c r="H24" s="97">
        <v>4.67466849305257</v>
      </c>
    </row>
    <row r="25" spans="2:8" ht="12.75">
      <c r="B25" s="17">
        <v>1980</v>
      </c>
      <c r="C25" s="90">
        <v>18885</v>
      </c>
      <c r="D25" s="91">
        <v>6860</v>
      </c>
      <c r="E25" s="90">
        <v>44996</v>
      </c>
      <c r="F25" s="98">
        <v>1.6022533245260913</v>
      </c>
      <c r="G25" s="93">
        <v>17.472003479179286</v>
      </c>
      <c r="H25" s="97">
        <v>5.24882333163849</v>
      </c>
    </row>
    <row r="26" spans="2:8" ht="12.75">
      <c r="B26" s="17">
        <v>1981</v>
      </c>
      <c r="C26" s="90">
        <v>23392</v>
      </c>
      <c r="D26" s="91">
        <v>7227</v>
      </c>
      <c r="E26" s="90">
        <v>47410</v>
      </c>
      <c r="F26" s="98">
        <v>1.498039057079048</v>
      </c>
      <c r="G26" s="93">
        <v>20.815679593960336</v>
      </c>
      <c r="H26" s="97">
        <v>5.801628154869933</v>
      </c>
    </row>
    <row r="27" spans="2:8" ht="12.75">
      <c r="B27" s="17">
        <v>1982</v>
      </c>
      <c r="C27" s="90">
        <v>34325</v>
      </c>
      <c r="D27" s="91">
        <v>7443</v>
      </c>
      <c r="E27" s="90">
        <v>48827</v>
      </c>
      <c r="F27" s="98">
        <v>1.3465724550409388</v>
      </c>
      <c r="G27" s="93">
        <v>23.592595634884205</v>
      </c>
      <c r="H27" s="97">
        <v>7.475339981739708</v>
      </c>
    </row>
    <row r="28" spans="2:8" ht="12.75">
      <c r="B28" s="17">
        <v>1983</v>
      </c>
      <c r="C28" s="90">
        <v>51194</v>
      </c>
      <c r="D28" s="91">
        <v>10204</v>
      </c>
      <c r="E28" s="90">
        <v>66933</v>
      </c>
      <c r="F28" s="98">
        <v>1.6706110922805901</v>
      </c>
      <c r="G28" s="93">
        <v>19.75636968995726</v>
      </c>
      <c r="H28" s="97">
        <v>10.110210043052836</v>
      </c>
    </row>
    <row r="29" spans="2:8" ht="12.75">
      <c r="B29" s="17">
        <v>1984</v>
      </c>
      <c r="C29" s="90">
        <v>79792</v>
      </c>
      <c r="D29" s="91">
        <v>11238</v>
      </c>
      <c r="E29" s="90">
        <v>73718</v>
      </c>
      <c r="F29" s="98">
        <v>1.6900382928316087</v>
      </c>
      <c r="G29" s="93">
        <v>17.0842835159538</v>
      </c>
      <c r="H29" s="97">
        <v>14.493027896106772</v>
      </c>
    </row>
    <row r="30" spans="2:8" ht="12.75">
      <c r="B30" s="17">
        <v>1985</v>
      </c>
      <c r="C30" s="90">
        <v>138962</v>
      </c>
      <c r="D30" s="91">
        <v>22700</v>
      </c>
      <c r="E30" s="90">
        <v>148903</v>
      </c>
      <c r="F30" s="98">
        <v>3.1680525464863516</v>
      </c>
      <c r="G30" s="93">
        <v>22.04964253348102</v>
      </c>
      <c r="H30" s="97">
        <v>23.345053688982226</v>
      </c>
    </row>
    <row r="31" spans="2:8" ht="12.75">
      <c r="B31" s="17">
        <v>1986</v>
      </c>
      <c r="C31" s="90">
        <v>327829</v>
      </c>
      <c r="D31" s="91">
        <v>61424</v>
      </c>
      <c r="E31" s="90">
        <v>402918</v>
      </c>
      <c r="F31" s="98">
        <v>7.948204247690408</v>
      </c>
      <c r="G31" s="93">
        <v>35.027210292967055</v>
      </c>
      <c r="H31" s="97">
        <v>50.90949984682765</v>
      </c>
    </row>
    <row r="32" spans="2:8" ht="12.75">
      <c r="B32" s="17">
        <v>1987</v>
      </c>
      <c r="C32" s="90">
        <v>471021</v>
      </c>
      <c r="D32" s="91">
        <v>85080</v>
      </c>
      <c r="E32" s="90">
        <v>558091</v>
      </c>
      <c r="F32" s="98">
        <v>10.457698946830336</v>
      </c>
      <c r="G32" s="93">
        <v>57.67434602478765</v>
      </c>
      <c r="H32" s="97">
        <v>69.23376478297891</v>
      </c>
    </row>
    <row r="33" spans="2:8" ht="12.75">
      <c r="B33" s="17">
        <v>1988</v>
      </c>
      <c r="C33" s="90">
        <v>604093</v>
      </c>
      <c r="D33" s="91">
        <v>67576</v>
      </c>
      <c r="E33" s="90">
        <v>443266</v>
      </c>
      <c r="F33" s="98">
        <v>7.72901289116199</v>
      </c>
      <c r="G33" s="93">
        <v>28.83852440565182</v>
      </c>
      <c r="H33" s="97">
        <v>82.18584092108264</v>
      </c>
    </row>
    <row r="34" spans="2:8" ht="12.75">
      <c r="B34" s="17">
        <v>1989</v>
      </c>
      <c r="C34" s="90">
        <v>629171</v>
      </c>
      <c r="D34" s="91">
        <v>107714</v>
      </c>
      <c r="E34" s="90">
        <v>706557</v>
      </c>
      <c r="F34" s="98">
        <v>11.470677048158345</v>
      </c>
      <c r="G34" s="93">
        <v>32.2448696458553</v>
      </c>
      <c r="H34" s="97">
        <v>79.39309421291576</v>
      </c>
    </row>
    <row r="35" spans="2:8" ht="12.75">
      <c r="B35" s="17">
        <v>1990</v>
      </c>
      <c r="C35" s="90">
        <v>580195</v>
      </c>
      <c r="D35" s="91">
        <v>105141</v>
      </c>
      <c r="E35" s="90">
        <v>689679</v>
      </c>
      <c r="F35" s="98">
        <v>10.59498074195697</v>
      </c>
      <c r="G35" s="93">
        <v>39.69213344375568</v>
      </c>
      <c r="H35" s="97">
        <v>69.27247390152894</v>
      </c>
    </row>
    <row r="36" spans="2:8" ht="12.75">
      <c r="B36" s="17">
        <v>1991</v>
      </c>
      <c r="C36" s="90">
        <v>590104</v>
      </c>
      <c r="D36" s="91">
        <v>98100</v>
      </c>
      <c r="E36" s="90">
        <v>643499</v>
      </c>
      <c r="F36" s="98">
        <v>9.49613446960502</v>
      </c>
      <c r="G36" s="93">
        <v>32.27582810072883</v>
      </c>
      <c r="H36" s="97">
        <v>67.91642094395903</v>
      </c>
    </row>
    <row r="37" spans="2:8" ht="12.75">
      <c r="B37" s="17">
        <v>1992</v>
      </c>
      <c r="C37" s="90">
        <v>760280</v>
      </c>
      <c r="D37" s="91">
        <v>98603</v>
      </c>
      <c r="E37" s="90">
        <v>646785</v>
      </c>
      <c r="F37" s="98">
        <v>9.240385019256964</v>
      </c>
      <c r="G37" s="93">
        <v>33.484694426957354</v>
      </c>
      <c r="H37" s="97">
        <v>85.20167904600822</v>
      </c>
    </row>
    <row r="38" spans="2:8" ht="12.75">
      <c r="B38" s="17">
        <v>1993</v>
      </c>
      <c r="C38" s="90">
        <v>1251764</v>
      </c>
      <c r="D38" s="91">
        <v>146305</v>
      </c>
      <c r="E38" s="90">
        <v>959699</v>
      </c>
      <c r="F38" s="98">
        <v>13.56065002450867</v>
      </c>
      <c r="G38" s="93">
        <v>35.68499306341316</v>
      </c>
      <c r="H38" s="97">
        <v>139.98386520756262</v>
      </c>
    </row>
    <row r="39" spans="2:8" ht="12.75">
      <c r="B39" s="17">
        <v>1994</v>
      </c>
      <c r="C39" s="90">
        <v>1213975</v>
      </c>
      <c r="D39" s="91">
        <v>167707</v>
      </c>
      <c r="E39" s="90">
        <v>1100085.80599</v>
      </c>
      <c r="F39" s="98">
        <v>14.886837813922005</v>
      </c>
      <c r="G39" s="93">
        <v>45.60028112411677</v>
      </c>
      <c r="H39" s="97">
        <v>129.9427889225221</v>
      </c>
    </row>
    <row r="40" spans="2:8" ht="12.75">
      <c r="B40" s="17">
        <v>1995</v>
      </c>
      <c r="C40" s="90">
        <v>1019107</v>
      </c>
      <c r="D40" s="91">
        <v>157734</v>
      </c>
      <c r="E40" s="90">
        <v>1034667.21438</v>
      </c>
      <c r="F40" s="98">
        <v>13.50318998834698</v>
      </c>
      <c r="G40" s="93">
        <v>42.314233499195765</v>
      </c>
      <c r="H40" s="97">
        <v>105.40520811702747</v>
      </c>
    </row>
    <row r="41" spans="2:8" ht="12.75">
      <c r="B41" s="17">
        <v>1996</v>
      </c>
      <c r="C41" s="90">
        <v>1209428</v>
      </c>
      <c r="D41" s="91">
        <v>216271</v>
      </c>
      <c r="E41" s="90">
        <v>1418644.76347</v>
      </c>
      <c r="F41" s="98">
        <v>18.022017818825365</v>
      </c>
      <c r="G41" s="93">
        <v>46.08759236378746</v>
      </c>
      <c r="H41" s="97">
        <v>122.15079412382404</v>
      </c>
    </row>
    <row r="42" spans="2:8" ht="12.75">
      <c r="B42" s="17">
        <v>1997</v>
      </c>
      <c r="C42" s="90">
        <v>1146962</v>
      </c>
      <c r="D42" s="91">
        <v>361892</v>
      </c>
      <c r="E42" s="90">
        <v>2373855.90644</v>
      </c>
      <c r="F42" s="98">
        <v>29.173296167362146</v>
      </c>
      <c r="G42" s="93">
        <v>58.37150595430419</v>
      </c>
      <c r="H42" s="97">
        <v>111.88307720038665</v>
      </c>
    </row>
    <row r="43" spans="2:8" ht="12.75">
      <c r="B43" s="17">
        <v>1998</v>
      </c>
      <c r="C43" s="90">
        <v>932170</v>
      </c>
      <c r="D43" s="91">
        <v>516163</v>
      </c>
      <c r="E43" s="90">
        <v>3385807.32991</v>
      </c>
      <c r="F43" s="98">
        <v>39.52542659082552</v>
      </c>
      <c r="G43" s="93">
        <v>61.13080606276609</v>
      </c>
      <c r="H43" s="97">
        <v>87.34942382931916</v>
      </c>
    </row>
    <row r="44" spans="2:8" ht="12.75">
      <c r="B44" s="17">
        <v>1999</v>
      </c>
      <c r="C44" s="90">
        <v>794925</v>
      </c>
      <c r="D44" s="91">
        <v>727235</v>
      </c>
      <c r="E44" s="90">
        <v>4770348.88895</v>
      </c>
      <c r="F44" s="97">
        <v>53.66651907608294</v>
      </c>
      <c r="G44" s="99">
        <v>48.709645010046884</v>
      </c>
      <c r="H44" s="97">
        <v>72.17933063998215</v>
      </c>
    </row>
    <row r="45" spans="2:8" ht="12.75">
      <c r="B45" s="5">
        <v>2000</v>
      </c>
      <c r="C45" s="91">
        <v>1231870</v>
      </c>
      <c r="D45" s="90">
        <v>1175220</v>
      </c>
      <c r="E45" s="91">
        <v>7708937.8554</v>
      </c>
      <c r="F45" s="97">
        <v>82.9430446749947</v>
      </c>
      <c r="G45" s="99">
        <v>76.26346528228423</v>
      </c>
      <c r="H45" s="97">
        <v>107.75916565058677</v>
      </c>
    </row>
    <row r="46" spans="2:8" ht="12.75">
      <c r="B46" s="8">
        <v>2001</v>
      </c>
      <c r="C46" s="100">
        <v>1304080</v>
      </c>
      <c r="D46" s="101">
        <v>1225390</v>
      </c>
      <c r="E46" s="100">
        <v>8038031.4823</v>
      </c>
      <c r="F46" s="102">
        <v>83.71865819498531</v>
      </c>
      <c r="G46" s="103">
        <v>92.90295678544352</v>
      </c>
      <c r="H46" s="102">
        <v>112.05875618526488</v>
      </c>
    </row>
    <row r="47" ht="12.75">
      <c r="G47" s="6"/>
    </row>
    <row r="48" spans="2:7" ht="12.75">
      <c r="B48" s="11" t="s">
        <v>96</v>
      </c>
      <c r="G48" s="44"/>
    </row>
    <row r="49" ht="12.75">
      <c r="B49" s="12" t="s">
        <v>97</v>
      </c>
    </row>
    <row r="50" ht="12.75">
      <c r="B50" s="12" t="s">
        <v>98</v>
      </c>
    </row>
    <row r="51" ht="12.75">
      <c r="B51" s="12" t="s">
        <v>99</v>
      </c>
    </row>
    <row r="52" ht="12.75">
      <c r="B52" s="12" t="s">
        <v>100</v>
      </c>
    </row>
    <row r="53" ht="12.75">
      <c r="B53" s="12" t="s">
        <v>101</v>
      </c>
    </row>
    <row r="54" ht="12.75">
      <c r="B54" s="12" t="s">
        <v>102</v>
      </c>
    </row>
  </sheetData>
  <mergeCells count="1">
    <mergeCell ref="A1:H1"/>
  </mergeCells>
  <printOptions/>
  <pageMargins left="0.75" right="0.75" top="1" bottom="1" header="0.4921259845" footer="0.4921259845"/>
  <pageSetup firstPageNumber="112" useFirstPageNumber="1" fitToHeight="1" fitToWidth="1" orientation="portrait" paperSize="9" scale="8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3:C106"/>
  <sheetViews>
    <sheetView workbookViewId="0" topLeftCell="A1">
      <selection activeCell="E12" sqref="E12"/>
    </sheetView>
  </sheetViews>
  <sheetFormatPr defaultColWidth="11.421875" defaultRowHeight="12.75"/>
  <sheetData>
    <row r="3" ht="15.75">
      <c r="B3" s="1" t="s">
        <v>103</v>
      </c>
    </row>
    <row r="5" spans="2:3" ht="12.75">
      <c r="B5" s="5">
        <v>1900</v>
      </c>
      <c r="C5" s="69">
        <v>213.81229524010445</v>
      </c>
    </row>
    <row r="6" spans="2:3" ht="12.75">
      <c r="B6" s="5">
        <f>B5+1</f>
        <v>1901</v>
      </c>
      <c r="C6" s="69">
        <v>203.8893001815215</v>
      </c>
    </row>
    <row r="7" spans="2:3" ht="12.75">
      <c r="B7" s="5">
        <f aca="true" t="shared" si="0" ref="B7:B41">B6+1</f>
        <v>1902</v>
      </c>
      <c r="C7" s="69">
        <v>233.35834177064592</v>
      </c>
    </row>
    <row r="8" spans="2:3" ht="12.75">
      <c r="B8" s="5">
        <f t="shared" si="0"/>
        <v>1903</v>
      </c>
      <c r="C8" s="69">
        <v>232.48193429603302</v>
      </c>
    </row>
    <row r="9" spans="2:3" ht="12.75">
      <c r="B9" s="5">
        <f t="shared" si="0"/>
        <v>1904</v>
      </c>
      <c r="C9" s="69">
        <v>215.33934666422175</v>
      </c>
    </row>
    <row r="10" spans="2:3" ht="12.75">
      <c r="B10" s="5">
        <f t="shared" si="0"/>
        <v>1905</v>
      </c>
      <c r="C10" s="69">
        <v>229.49526620395926</v>
      </c>
    </row>
    <row r="11" spans="2:3" ht="12.75">
      <c r="B11" s="5"/>
      <c r="C11" s="69"/>
    </row>
    <row r="12" spans="2:3" ht="12.75">
      <c r="B12" s="5">
        <v>1907</v>
      </c>
      <c r="C12" s="69">
        <v>210.4839843169858</v>
      </c>
    </row>
    <row r="13" spans="2:3" ht="12.75">
      <c r="B13" s="5">
        <f t="shared" si="0"/>
        <v>1908</v>
      </c>
      <c r="C13" s="69">
        <v>252.63016803402786</v>
      </c>
    </row>
    <row r="14" spans="2:3" ht="12.75">
      <c r="B14" s="5">
        <f t="shared" si="0"/>
        <v>1909</v>
      </c>
      <c r="C14" s="69">
        <v>291.2294617247264</v>
      </c>
    </row>
    <row r="15" spans="2:3" ht="12.75">
      <c r="B15" s="5">
        <f t="shared" si="0"/>
        <v>1910</v>
      </c>
      <c r="C15" s="69">
        <v>278.74256631223716</v>
      </c>
    </row>
    <row r="16" spans="2:3" ht="12.75">
      <c r="B16" s="5">
        <f t="shared" si="0"/>
        <v>1911</v>
      </c>
      <c r="C16" s="69">
        <v>263.224412263411</v>
      </c>
    </row>
    <row r="17" spans="2:3" ht="12.75">
      <c r="B17" s="5">
        <f t="shared" si="0"/>
        <v>1912</v>
      </c>
      <c r="C17" s="69">
        <v>254.2443774445081</v>
      </c>
    </row>
    <row r="18" spans="2:3" ht="12.75">
      <c r="B18" s="5">
        <f t="shared" si="0"/>
        <v>1913</v>
      </c>
      <c r="C18" s="69">
        <v>189.59921334857762</v>
      </c>
    </row>
    <row r="19" spans="2:3" ht="12.75">
      <c r="B19" s="5">
        <f t="shared" si="0"/>
        <v>1914</v>
      </c>
      <c r="C19" s="69">
        <v>125.73398473078826</v>
      </c>
    </row>
    <row r="20" spans="2:3" ht="12.75">
      <c r="B20" s="5"/>
      <c r="C20" s="69"/>
    </row>
    <row r="21" spans="2:3" ht="12.75">
      <c r="B21" s="5">
        <v>1916</v>
      </c>
      <c r="C21" s="69">
        <v>37.83969113973996</v>
      </c>
    </row>
    <row r="22" spans="2:3" ht="12.75">
      <c r="B22" s="5">
        <f t="shared" si="0"/>
        <v>1917</v>
      </c>
      <c r="C22" s="69">
        <v>38.54546042977106</v>
      </c>
    </row>
    <row r="23" spans="2:3" ht="12.75">
      <c r="B23" s="5">
        <f t="shared" si="0"/>
        <v>1918</v>
      </c>
      <c r="C23" s="69">
        <v>32.19547586638907</v>
      </c>
    </row>
    <row r="24" spans="2:3" ht="12.75">
      <c r="B24" s="5">
        <f t="shared" si="0"/>
        <v>1919</v>
      </c>
      <c r="C24" s="69">
        <v>68.0949222128905</v>
      </c>
    </row>
    <row r="25" spans="2:3" ht="12.75">
      <c r="B25" s="5">
        <f t="shared" si="0"/>
        <v>1920</v>
      </c>
      <c r="C25" s="69">
        <v>51.18495297805643</v>
      </c>
    </row>
    <row r="26" spans="2:3" ht="12.75">
      <c r="B26" s="5">
        <f t="shared" si="0"/>
        <v>1921</v>
      </c>
      <c r="C26" s="69">
        <v>14.844479004665631</v>
      </c>
    </row>
    <row r="27" spans="2:3" ht="12.75">
      <c r="B27" s="5">
        <f t="shared" si="0"/>
        <v>1922</v>
      </c>
      <c r="C27" s="69">
        <v>16.044402751719826</v>
      </c>
    </row>
    <row r="28" spans="2:3" ht="12.75">
      <c r="B28" s="5">
        <f t="shared" si="0"/>
        <v>1923</v>
      </c>
      <c r="C28" s="69">
        <v>27.291359325605896</v>
      </c>
    </row>
    <row r="29" spans="2:3" ht="12.75">
      <c r="B29" s="5">
        <f t="shared" si="0"/>
        <v>1924</v>
      </c>
      <c r="C29" s="69">
        <v>38.008271298593876</v>
      </c>
    </row>
    <row r="30" spans="2:3" ht="12.75">
      <c r="B30" s="5"/>
      <c r="C30" s="69"/>
    </row>
    <row r="31" spans="2:3" ht="12.75">
      <c r="B31" s="5">
        <v>1926</v>
      </c>
      <c r="C31" s="69">
        <v>87.04329908054778</v>
      </c>
    </row>
    <row r="32" spans="2:3" ht="12.75">
      <c r="B32" s="5">
        <f t="shared" si="0"/>
        <v>1927</v>
      </c>
      <c r="C32" s="69">
        <v>93.58744525547445</v>
      </c>
    </row>
    <row r="33" spans="2:3" ht="12.75">
      <c r="B33" s="5">
        <f t="shared" si="0"/>
        <v>1928</v>
      </c>
      <c r="C33" s="69">
        <v>168.59140690817185</v>
      </c>
    </row>
    <row r="34" spans="2:3" ht="12.75">
      <c r="B34" s="5">
        <f>B33+1</f>
        <v>1929</v>
      </c>
      <c r="C34" s="69">
        <v>125.31459270364819</v>
      </c>
    </row>
    <row r="35" spans="2:3" ht="12.75">
      <c r="B35" s="5"/>
      <c r="C35" s="69"/>
    </row>
    <row r="36" spans="2:3" ht="12.75">
      <c r="B36" s="5">
        <v>1931</v>
      </c>
      <c r="C36" s="69">
        <v>46.14250547045952</v>
      </c>
    </row>
    <row r="37" spans="2:3" ht="12.75">
      <c r="B37" s="5">
        <f t="shared" si="0"/>
        <v>1932</v>
      </c>
      <c r="C37" s="69">
        <v>31.617693522906794</v>
      </c>
    </row>
    <row r="38" spans="2:3" ht="12.75">
      <c r="B38" s="5">
        <f t="shared" si="0"/>
        <v>1933</v>
      </c>
      <c r="C38" s="69">
        <v>46.57161125319693</v>
      </c>
    </row>
    <row r="39" spans="2:3" ht="12.75">
      <c r="B39" s="5">
        <f>B38+1</f>
        <v>1934</v>
      </c>
      <c r="C39" s="69">
        <v>37.705684493777326</v>
      </c>
    </row>
    <row r="40" spans="2:3" ht="12.75">
      <c r="B40" s="5">
        <f t="shared" si="0"/>
        <v>1935</v>
      </c>
      <c r="C40" s="69">
        <v>43.04141378079257</v>
      </c>
    </row>
    <row r="41" spans="2:3" ht="12.75">
      <c r="B41" s="8">
        <f t="shared" si="0"/>
        <v>1936</v>
      </c>
      <c r="C41" s="69">
        <v>64.71926083866383</v>
      </c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>
      <c r="B69" s="3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spans="2:3" ht="12.75">
      <c r="B74" s="17">
        <v>1969</v>
      </c>
      <c r="C74" s="97">
        <v>6.921484545018392</v>
      </c>
    </row>
    <row r="75" spans="2:3" ht="12.75">
      <c r="B75" s="17">
        <v>1970</v>
      </c>
      <c r="C75" s="97">
        <v>5.032230660553088</v>
      </c>
    </row>
    <row r="76" spans="2:3" ht="12.75">
      <c r="B76" s="17">
        <v>1971</v>
      </c>
      <c r="C76" s="97">
        <v>4.8188426860841425</v>
      </c>
    </row>
    <row r="77" spans="2:3" ht="12.75">
      <c r="B77" s="17">
        <v>1972</v>
      </c>
      <c r="C77" s="97">
        <v>6.76638616320853</v>
      </c>
    </row>
    <row r="78" spans="2:3" ht="12.75">
      <c r="B78" s="17">
        <v>1973</v>
      </c>
      <c r="C78" s="97">
        <v>7.032098294832826</v>
      </c>
    </row>
    <row r="79" spans="2:3" ht="12.75">
      <c r="B79" s="17">
        <v>1974</v>
      </c>
      <c r="C79" s="97">
        <v>4.814879979642415</v>
      </c>
    </row>
    <row r="80" spans="2:3" ht="12.75">
      <c r="B80" s="17">
        <v>1975</v>
      </c>
      <c r="C80" s="97">
        <v>4.685257890419686</v>
      </c>
    </row>
    <row r="81" spans="2:3" ht="12.75">
      <c r="B81" s="17">
        <v>1976</v>
      </c>
      <c r="C81" s="97">
        <v>3.8554281261646763</v>
      </c>
    </row>
    <row r="82" spans="2:3" ht="12.75">
      <c r="B82" s="17">
        <v>1977</v>
      </c>
      <c r="C82" s="97">
        <v>3.0219060022148394</v>
      </c>
    </row>
    <row r="83" spans="2:3" ht="12.75">
      <c r="B83" s="17">
        <v>1978</v>
      </c>
      <c r="C83" s="97">
        <v>4.7123000021700205</v>
      </c>
    </row>
    <row r="84" spans="2:3" ht="12.75">
      <c r="B84" s="17">
        <v>1979</v>
      </c>
      <c r="C84" s="97">
        <v>4.67466849305257</v>
      </c>
    </row>
    <row r="85" spans="2:3" ht="12.75">
      <c r="B85" s="17">
        <v>1980</v>
      </c>
      <c r="C85" s="97">
        <v>5.24882333163849</v>
      </c>
    </row>
    <row r="86" spans="2:3" ht="12.75">
      <c r="B86" s="17">
        <v>1981</v>
      </c>
      <c r="C86" s="97">
        <v>5.801628154869933</v>
      </c>
    </row>
    <row r="87" spans="2:3" ht="12.75">
      <c r="B87" s="17">
        <v>1982</v>
      </c>
      <c r="C87" s="97">
        <v>7.475339981739708</v>
      </c>
    </row>
    <row r="88" spans="2:3" ht="12.75">
      <c r="B88" s="17">
        <v>1983</v>
      </c>
      <c r="C88" s="97">
        <v>10.110210043052836</v>
      </c>
    </row>
    <row r="89" spans="2:3" ht="12.75">
      <c r="B89" s="17">
        <v>1984</v>
      </c>
      <c r="C89" s="97">
        <v>14.493027896106772</v>
      </c>
    </row>
    <row r="90" spans="2:3" ht="12.75">
      <c r="B90" s="17">
        <v>1985</v>
      </c>
      <c r="C90" s="97">
        <v>23.345053688982226</v>
      </c>
    </row>
    <row r="91" spans="2:3" ht="12.75">
      <c r="B91" s="17">
        <v>1986</v>
      </c>
      <c r="C91" s="97">
        <v>50.90949984682765</v>
      </c>
    </row>
    <row r="92" spans="2:3" ht="12.75">
      <c r="B92" s="17">
        <v>1987</v>
      </c>
      <c r="C92" s="97">
        <v>69.23376478297891</v>
      </c>
    </row>
    <row r="93" spans="2:3" ht="12.75">
      <c r="B93" s="17">
        <v>1988</v>
      </c>
      <c r="C93" s="97">
        <v>82.18584092108264</v>
      </c>
    </row>
    <row r="94" spans="2:3" ht="12.75">
      <c r="B94" s="17">
        <v>1989</v>
      </c>
      <c r="C94" s="97">
        <v>79.39309421291576</v>
      </c>
    </row>
    <row r="95" spans="2:3" ht="12.75">
      <c r="B95" s="17">
        <v>1990</v>
      </c>
      <c r="C95" s="97">
        <v>69.27247390152894</v>
      </c>
    </row>
    <row r="96" spans="2:3" ht="12.75">
      <c r="B96" s="17">
        <v>1991</v>
      </c>
      <c r="C96" s="97">
        <v>67.91642094395903</v>
      </c>
    </row>
    <row r="97" spans="2:3" ht="12.75">
      <c r="B97" s="17">
        <v>1992</v>
      </c>
      <c r="C97" s="97">
        <v>85.20167904600822</v>
      </c>
    </row>
    <row r="98" spans="2:3" ht="12.75">
      <c r="B98" s="17">
        <v>1993</v>
      </c>
      <c r="C98" s="97">
        <v>139.98386520756262</v>
      </c>
    </row>
    <row r="99" spans="2:3" ht="12.75">
      <c r="B99" s="17">
        <v>1994</v>
      </c>
      <c r="C99" s="97">
        <v>129.9427889225221</v>
      </c>
    </row>
    <row r="100" spans="2:3" ht="12.75">
      <c r="B100" s="17">
        <v>1995</v>
      </c>
      <c r="C100" s="97">
        <v>105.40520811702747</v>
      </c>
    </row>
    <row r="101" spans="2:3" ht="12.75">
      <c r="B101" s="17">
        <v>1996</v>
      </c>
      <c r="C101" s="97">
        <v>122.15079412382404</v>
      </c>
    </row>
    <row r="102" spans="2:3" ht="12.75">
      <c r="B102" s="17">
        <v>1997</v>
      </c>
      <c r="C102" s="97">
        <v>111.88307720038665</v>
      </c>
    </row>
    <row r="103" spans="2:3" ht="12.75">
      <c r="B103" s="17">
        <v>1998</v>
      </c>
      <c r="C103" s="97">
        <v>87.34942382931916</v>
      </c>
    </row>
    <row r="104" spans="2:3" ht="12.75">
      <c r="B104" s="17">
        <v>1999</v>
      </c>
      <c r="C104" s="97">
        <v>72.17933063998215</v>
      </c>
    </row>
    <row r="105" spans="2:3" ht="12.75">
      <c r="B105" s="5">
        <v>2000</v>
      </c>
      <c r="C105" s="97">
        <v>107.75916565058677</v>
      </c>
    </row>
    <row r="106" spans="2:3" ht="12.75">
      <c r="B106" s="8">
        <v>2001</v>
      </c>
      <c r="C106" s="102">
        <v>112.05875618526488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08"/>
  <sheetViews>
    <sheetView workbookViewId="0" topLeftCell="B6">
      <selection activeCell="H37" sqref="H37"/>
    </sheetView>
  </sheetViews>
  <sheetFormatPr defaultColWidth="11.421875" defaultRowHeight="12.75"/>
  <cols>
    <col min="1" max="1" width="11.421875" style="13" customWidth="1"/>
    <col min="2" max="2" width="7.7109375" style="13" customWidth="1"/>
    <col min="3" max="3" width="13.00390625" style="13" customWidth="1"/>
    <col min="4" max="4" width="10.57421875" style="13" customWidth="1"/>
    <col min="5" max="5" width="13.00390625" style="13" customWidth="1"/>
    <col min="6" max="6" width="9.28125" style="13" customWidth="1"/>
    <col min="7" max="7" width="10.421875" style="13" customWidth="1"/>
    <col min="8" max="8" width="11.8515625" style="13" customWidth="1"/>
    <col min="9" max="9" width="9.140625" style="13" customWidth="1"/>
    <col min="10" max="10" width="10.28125" style="13" customWidth="1"/>
    <col min="11" max="11" width="8.140625" style="13" customWidth="1"/>
    <col min="12" max="12" width="11.8515625" style="13" customWidth="1"/>
    <col min="13" max="13" width="8.421875" style="13" customWidth="1"/>
    <col min="14" max="14" width="8.57421875" style="13" customWidth="1"/>
    <col min="15" max="20" width="11.421875" style="13" customWidth="1"/>
    <col min="21" max="21" width="12.00390625" style="13" bestFit="1" customWidth="1"/>
    <col min="22" max="23" width="11.421875" style="13" customWidth="1"/>
    <col min="24" max="24" width="12.00390625" style="13" bestFit="1" customWidth="1"/>
    <col min="25" max="26" width="11.421875" style="13" customWidth="1"/>
    <col min="27" max="27" width="13.00390625" style="13" bestFit="1" customWidth="1"/>
    <col min="28" max="16384" width="11.421875" style="13" customWidth="1"/>
  </cols>
  <sheetData>
    <row r="2" ht="12.75">
      <c r="B2" s="105" t="s">
        <v>104</v>
      </c>
    </row>
    <row r="3" ht="12.75">
      <c r="Z3" s="81" t="s">
        <v>13</v>
      </c>
    </row>
    <row r="4" spans="3:26" ht="12.75">
      <c r="C4" s="106" t="s">
        <v>13</v>
      </c>
      <c r="D4" s="106" t="s">
        <v>14</v>
      </c>
      <c r="E4" s="106" t="s">
        <v>15</v>
      </c>
      <c r="F4" s="106" t="s">
        <v>61</v>
      </c>
      <c r="G4" s="106" t="s">
        <v>105</v>
      </c>
      <c r="H4" s="106" t="s">
        <v>63</v>
      </c>
      <c r="I4" s="106" t="s">
        <v>64</v>
      </c>
      <c r="J4" s="106" t="s">
        <v>106</v>
      </c>
      <c r="K4" s="106" t="s">
        <v>107</v>
      </c>
      <c r="L4" s="106" t="s">
        <v>107</v>
      </c>
      <c r="M4" s="106" t="s">
        <v>107</v>
      </c>
      <c r="N4" s="106" t="s">
        <v>107</v>
      </c>
      <c r="O4" s="106" t="s">
        <v>106</v>
      </c>
      <c r="P4" s="106"/>
      <c r="Q4" s="106" t="s">
        <v>106</v>
      </c>
      <c r="Z4" s="5" t="s">
        <v>108</v>
      </c>
    </row>
    <row r="5" spans="3:28" ht="12.75">
      <c r="C5" s="13" t="s">
        <v>109</v>
      </c>
      <c r="E5" s="13" t="s">
        <v>110</v>
      </c>
      <c r="F5" s="13" t="s">
        <v>111</v>
      </c>
      <c r="G5" s="13" t="s">
        <v>112</v>
      </c>
      <c r="H5" s="13" t="s">
        <v>113</v>
      </c>
      <c r="I5" s="13" t="s">
        <v>114</v>
      </c>
      <c r="J5" s="13" t="s">
        <v>129</v>
      </c>
      <c r="K5" s="13" t="s">
        <v>115</v>
      </c>
      <c r="L5" s="13" t="s">
        <v>17</v>
      </c>
      <c r="M5" s="13" t="s">
        <v>116</v>
      </c>
      <c r="N5" s="13" t="s">
        <v>117</v>
      </c>
      <c r="O5" s="13" t="s">
        <v>118</v>
      </c>
      <c r="P5" s="13" t="s">
        <v>119</v>
      </c>
      <c r="Q5" s="13" t="s">
        <v>120</v>
      </c>
      <c r="R5" s="13" t="s">
        <v>121</v>
      </c>
      <c r="S5" s="13" t="s">
        <v>122</v>
      </c>
      <c r="T5" s="13" t="s">
        <v>123</v>
      </c>
      <c r="U5" s="13" t="s">
        <v>124</v>
      </c>
      <c r="X5" s="13" t="s">
        <v>16</v>
      </c>
      <c r="Y5" s="13" t="s">
        <v>125</v>
      </c>
      <c r="Z5" s="8" t="s">
        <v>126</v>
      </c>
      <c r="AA5" s="13" t="s">
        <v>127</v>
      </c>
      <c r="AB5" s="13" t="s">
        <v>128</v>
      </c>
    </row>
    <row r="6" spans="2:28" ht="12.75">
      <c r="B6" s="13">
        <v>1900</v>
      </c>
      <c r="C6" s="91">
        <v>471.504159</v>
      </c>
      <c r="D6" s="91">
        <v>531</v>
      </c>
      <c r="E6" s="98">
        <v>715.8395281823529</v>
      </c>
      <c r="F6" s="107">
        <v>800</v>
      </c>
      <c r="G6" s="6">
        <v>200</v>
      </c>
      <c r="H6" s="6">
        <f>F6+G6</f>
        <v>1000</v>
      </c>
      <c r="I6" s="6">
        <f>0.93*H6</f>
        <v>930</v>
      </c>
      <c r="J6" s="108">
        <v>878.6</v>
      </c>
      <c r="K6" s="109">
        <v>3.154602527618408</v>
      </c>
      <c r="L6" s="110">
        <v>36.09178161621094</v>
      </c>
      <c r="M6" s="111">
        <f>D6/F6*100</f>
        <v>66.375</v>
      </c>
      <c r="N6" s="108">
        <f>D6/H6*100</f>
        <v>53.1</v>
      </c>
      <c r="O6" s="112">
        <f>D6/I6*100</f>
        <v>57.096774193548384</v>
      </c>
      <c r="P6" s="112">
        <f>D6/J6*100</f>
        <v>60.43705895743228</v>
      </c>
      <c r="Q6" s="113">
        <v>14.946547302615832</v>
      </c>
      <c r="R6" s="114">
        <f>D6/L6/10</f>
        <v>1.4712490661904503</v>
      </c>
      <c r="S6" s="115">
        <f>J6/L6/10</f>
        <v>2.434349208201374</v>
      </c>
      <c r="T6" s="115">
        <f>E6/L6/10</f>
        <v>1.9833865110743862</v>
      </c>
      <c r="U6" s="98">
        <f>E6/J6*100</f>
        <v>81.47502028025869</v>
      </c>
      <c r="V6" s="115">
        <v>74.17863628574771</v>
      </c>
      <c r="W6" s="13">
        <v>1900</v>
      </c>
      <c r="X6" s="98">
        <v>18.837882320588236</v>
      </c>
      <c r="Y6" s="98">
        <f>X6/E6*1000</f>
        <v>26.315789473684212</v>
      </c>
      <c r="Z6" s="97">
        <v>3.8</v>
      </c>
      <c r="AA6" s="98">
        <f>X6*Z6*10</f>
        <v>715.8395281823529</v>
      </c>
      <c r="AB6" s="98">
        <f>D6/AA6*100</f>
        <v>74.17863628574771</v>
      </c>
    </row>
    <row r="7" spans="2:28" ht="12.75">
      <c r="B7" s="13">
        <v>1901</v>
      </c>
      <c r="E7" s="98">
        <v>807.7226634108697</v>
      </c>
      <c r="F7" s="107"/>
      <c r="G7" s="6"/>
      <c r="H7" s="6"/>
      <c r="I7" s="6"/>
      <c r="J7" s="108">
        <v>897.3</v>
      </c>
      <c r="K7" s="109"/>
      <c r="L7" s="110">
        <v>34.1741</v>
      </c>
      <c r="M7" s="111"/>
      <c r="N7" s="108"/>
      <c r="O7" s="112"/>
      <c r="P7" s="112"/>
      <c r="Q7" s="113"/>
      <c r="R7" s="114"/>
      <c r="S7" s="115">
        <f aca="true" t="shared" si="0" ref="S7:S19">J7/L7/10</f>
        <v>2.6256726585338015</v>
      </c>
      <c r="T7" s="115">
        <f aca="true" t="shared" si="1" ref="T7:T70">E7/L7/10</f>
        <v>2.3635521152301586</v>
      </c>
      <c r="U7" s="98">
        <f aca="true" t="shared" si="2" ref="U7:U44">E7/J7*100</f>
        <v>90.01701364213415</v>
      </c>
      <c r="V7" s="115"/>
      <c r="X7" s="98">
        <v>19.463196708695655</v>
      </c>
      <c r="Y7" s="98">
        <f aca="true" t="shared" si="3" ref="Y7:Y72">X7/E7*1000</f>
        <v>24.096385542168672</v>
      </c>
      <c r="Z7" s="97">
        <v>4.15</v>
      </c>
      <c r="AA7" s="98">
        <f aca="true" t="shared" si="4" ref="AA7:AA70">X7*Z7*10</f>
        <v>807.7226634108697</v>
      </c>
      <c r="AB7" s="98"/>
    </row>
    <row r="8" spans="2:28" ht="12.75">
      <c r="B8" s="13">
        <v>1902</v>
      </c>
      <c r="E8" s="98">
        <v>844.974153297143</v>
      </c>
      <c r="F8" s="107"/>
      <c r="G8" s="6"/>
      <c r="H8" s="6"/>
      <c r="I8" s="6"/>
      <c r="J8" s="108">
        <v>825.2</v>
      </c>
      <c r="K8" s="109"/>
      <c r="L8" s="110">
        <v>34.32175</v>
      </c>
      <c r="M8" s="111"/>
      <c r="N8" s="108"/>
      <c r="O8" s="112"/>
      <c r="P8" s="112"/>
      <c r="Q8" s="113"/>
      <c r="R8" s="114"/>
      <c r="S8" s="115">
        <f t="shared" si="0"/>
        <v>2.4043063072250104</v>
      </c>
      <c r="T8" s="115">
        <f t="shared" si="1"/>
        <v>2.461920366231742</v>
      </c>
      <c r="U8" s="98">
        <f t="shared" si="2"/>
        <v>102.39628614846619</v>
      </c>
      <c r="V8" s="115"/>
      <c r="X8" s="98">
        <v>20.070644971428575</v>
      </c>
      <c r="Y8" s="98">
        <f t="shared" si="3"/>
        <v>23.752969121140147</v>
      </c>
      <c r="Z8" s="97">
        <v>4.21</v>
      </c>
      <c r="AA8" s="98">
        <f t="shared" si="4"/>
        <v>844.974153297143</v>
      </c>
      <c r="AB8" s="98"/>
    </row>
    <row r="9" spans="2:28" ht="12.75">
      <c r="B9" s="13">
        <v>1903</v>
      </c>
      <c r="E9" s="98">
        <v>845.0341644336619</v>
      </c>
      <c r="F9" s="107"/>
      <c r="G9" s="6"/>
      <c r="H9" s="6"/>
      <c r="I9" s="6"/>
      <c r="J9" s="108">
        <v>828.1</v>
      </c>
      <c r="K9" s="109"/>
      <c r="L9" s="110">
        <v>35.90874</v>
      </c>
      <c r="M9" s="111"/>
      <c r="N9" s="108"/>
      <c r="O9" s="112"/>
      <c r="P9" s="112"/>
      <c r="Q9" s="113"/>
      <c r="R9" s="114"/>
      <c r="S9" s="115">
        <f t="shared" si="0"/>
        <v>2.3061238016148713</v>
      </c>
      <c r="T9" s="115">
        <f t="shared" si="1"/>
        <v>2.3532826950588124</v>
      </c>
      <c r="U9" s="98">
        <f t="shared" si="2"/>
        <v>102.04494196759593</v>
      </c>
      <c r="V9" s="115"/>
      <c r="X9" s="98">
        <v>20.66098201549296</v>
      </c>
      <c r="Y9" s="98">
        <f t="shared" si="3"/>
        <v>24.44987775061125</v>
      </c>
      <c r="Z9" s="97">
        <v>4.09</v>
      </c>
      <c r="AA9" s="98">
        <f t="shared" si="4"/>
        <v>845.0341644336619</v>
      </c>
      <c r="AB9" s="98"/>
    </row>
    <row r="10" spans="2:28" ht="12.75">
      <c r="B10" s="13">
        <v>1904</v>
      </c>
      <c r="E10" s="98">
        <v>906.7311185158333</v>
      </c>
      <c r="F10" s="107"/>
      <c r="G10" s="6"/>
      <c r="H10" s="6"/>
      <c r="I10" s="6"/>
      <c r="J10" s="108">
        <v>880.1</v>
      </c>
      <c r="K10" s="109"/>
      <c r="L10" s="110">
        <v>36.86476</v>
      </c>
      <c r="M10" s="111"/>
      <c r="N10" s="108"/>
      <c r="O10" s="112"/>
      <c r="P10" s="112"/>
      <c r="Q10" s="113"/>
      <c r="R10" s="114"/>
      <c r="S10" s="115">
        <f t="shared" si="0"/>
        <v>2.3873748262568375</v>
      </c>
      <c r="T10" s="115">
        <f t="shared" si="1"/>
        <v>2.4596148693653053</v>
      </c>
      <c r="U10" s="98">
        <f t="shared" si="2"/>
        <v>103.02591961320682</v>
      </c>
      <c r="V10" s="115"/>
      <c r="X10" s="98">
        <v>21.234920808333335</v>
      </c>
      <c r="Y10" s="98">
        <f t="shared" si="3"/>
        <v>23.419203747072604</v>
      </c>
      <c r="Z10" s="97">
        <v>4.27</v>
      </c>
      <c r="AA10" s="98">
        <f t="shared" si="4"/>
        <v>906.7311185158333</v>
      </c>
      <c r="AB10" s="98"/>
    </row>
    <row r="11" spans="2:28" ht="12.75">
      <c r="B11" s="13">
        <v>1905</v>
      </c>
      <c r="C11" s="91">
        <v>661.015307</v>
      </c>
      <c r="D11" s="91">
        <f>C11*D6/C6</f>
        <v>744.4242459312007</v>
      </c>
      <c r="E11" s="98">
        <v>876.084037077534</v>
      </c>
      <c r="F11" s="107">
        <v>800</v>
      </c>
      <c r="G11" s="6">
        <v>200</v>
      </c>
      <c r="H11" s="6">
        <f>F11+G11</f>
        <v>1000</v>
      </c>
      <c r="I11" s="6">
        <f>0.93*H11</f>
        <v>930</v>
      </c>
      <c r="J11" s="108">
        <v>918.2</v>
      </c>
      <c r="K11" s="109">
        <v>3.4123090505599976</v>
      </c>
      <c r="L11" s="110">
        <v>38.04276</v>
      </c>
      <c r="M11" s="111">
        <f>D11/F11*100</f>
        <v>93.0530307414001</v>
      </c>
      <c r="N11" s="108">
        <f>D11/H11*100</f>
        <v>74.44242459312007</v>
      </c>
      <c r="O11" s="112">
        <f>D11/I11*100</f>
        <v>80.0456178420646</v>
      </c>
      <c r="P11" s="112">
        <f>D11/J11*100</f>
        <v>81.07430254097154</v>
      </c>
      <c r="Q11" s="113">
        <v>19.371495875835752</v>
      </c>
      <c r="R11" s="114">
        <f>D11/L11/10</f>
        <v>1.9568092481491899</v>
      </c>
      <c r="S11" s="115">
        <f t="shared" si="0"/>
        <v>2.4135998544795383</v>
      </c>
      <c r="T11" s="115">
        <f t="shared" si="1"/>
        <v>2.302892947508367</v>
      </c>
      <c r="U11" s="98">
        <f t="shared" si="2"/>
        <v>95.41320377668634</v>
      </c>
      <c r="V11" s="115">
        <v>84.97178517422509</v>
      </c>
      <c r="W11" s="13">
        <v>1905</v>
      </c>
      <c r="X11" s="98">
        <v>21.79313525068493</v>
      </c>
      <c r="Y11" s="98">
        <f t="shared" si="3"/>
        <v>24.87562189054727</v>
      </c>
      <c r="Z11" s="97">
        <v>4.02</v>
      </c>
      <c r="AA11" s="98">
        <f t="shared" si="4"/>
        <v>876.084037077534</v>
      </c>
      <c r="AB11" s="98">
        <f>D11/AA11*100</f>
        <v>84.97178517422509</v>
      </c>
    </row>
    <row r="12" spans="2:28" ht="12.75">
      <c r="B12" s="13">
        <v>1906</v>
      </c>
      <c r="E12" s="98">
        <v>903.8423290930001</v>
      </c>
      <c r="F12" s="107"/>
      <c r="G12" s="6"/>
      <c r="H12" s="6"/>
      <c r="I12" s="6"/>
      <c r="J12" s="108">
        <v>997.6</v>
      </c>
      <c r="K12" s="109"/>
      <c r="L12" s="110">
        <v>38.38391</v>
      </c>
      <c r="M12" s="111"/>
      <c r="N12" s="108"/>
      <c r="O12" s="112"/>
      <c r="P12" s="112"/>
      <c r="Q12" s="113"/>
      <c r="R12" s="114"/>
      <c r="S12" s="115">
        <f t="shared" si="0"/>
        <v>2.599005677118355</v>
      </c>
      <c r="T12" s="115">
        <f t="shared" si="1"/>
        <v>2.35474272707757</v>
      </c>
      <c r="U12" s="98">
        <f t="shared" si="2"/>
        <v>90.60167693394146</v>
      </c>
      <c r="V12" s="115"/>
      <c r="X12" s="98">
        <v>22.207428233243245</v>
      </c>
      <c r="Y12" s="98">
        <f t="shared" si="3"/>
        <v>24.570024570024568</v>
      </c>
      <c r="Z12" s="97">
        <v>4.07</v>
      </c>
      <c r="AA12" s="98">
        <f t="shared" si="4"/>
        <v>903.8423290930001</v>
      </c>
      <c r="AB12" s="98"/>
    </row>
    <row r="13" spans="2:28" ht="12.75">
      <c r="B13" s="13">
        <v>1907</v>
      </c>
      <c r="E13" s="98">
        <v>983.5642930275999</v>
      </c>
      <c r="F13" s="107"/>
      <c r="G13" s="6"/>
      <c r="H13" s="6"/>
      <c r="I13" s="6"/>
      <c r="J13" s="108">
        <v>1178.6</v>
      </c>
      <c r="K13" s="109"/>
      <c r="L13" s="110">
        <v>41.85845</v>
      </c>
      <c r="M13" s="111"/>
      <c r="N13" s="108"/>
      <c r="O13" s="112"/>
      <c r="P13" s="112"/>
      <c r="Q13" s="113"/>
      <c r="R13" s="114"/>
      <c r="S13" s="115">
        <f t="shared" si="0"/>
        <v>2.8156799881505408</v>
      </c>
      <c r="T13" s="115">
        <f t="shared" si="1"/>
        <v>2.3497389249425145</v>
      </c>
      <c r="U13" s="98">
        <f t="shared" si="2"/>
        <v>83.45191693768878</v>
      </c>
      <c r="V13" s="115"/>
      <c r="X13" s="98">
        <v>22.610673402933333</v>
      </c>
      <c r="Y13" s="98">
        <f t="shared" si="3"/>
        <v>22.98850574712644</v>
      </c>
      <c r="Z13" s="97">
        <v>4.35</v>
      </c>
      <c r="AA13" s="98">
        <f t="shared" si="4"/>
        <v>983.5642930275999</v>
      </c>
      <c r="AB13" s="98"/>
    </row>
    <row r="14" spans="2:28" ht="12.75">
      <c r="B14" s="13">
        <v>1908</v>
      </c>
      <c r="E14" s="98">
        <v>1009.8451710500262</v>
      </c>
      <c r="F14" s="107"/>
      <c r="G14" s="6"/>
      <c r="H14" s="6"/>
      <c r="I14" s="6"/>
      <c r="J14" s="108">
        <v>1105.2</v>
      </c>
      <c r="K14" s="109"/>
      <c r="L14" s="110">
        <v>41.18273</v>
      </c>
      <c r="M14" s="111"/>
      <c r="N14" s="108"/>
      <c r="O14" s="112"/>
      <c r="P14" s="112"/>
      <c r="Q14" s="113"/>
      <c r="R14" s="114"/>
      <c r="S14" s="115">
        <f t="shared" si="0"/>
        <v>2.6836491898424413</v>
      </c>
      <c r="T14" s="115">
        <f t="shared" si="1"/>
        <v>2.4521083741899243</v>
      </c>
      <c r="U14" s="98">
        <f t="shared" si="2"/>
        <v>91.3721653139727</v>
      </c>
      <c r="V14" s="115"/>
      <c r="X14" s="98">
        <v>23.00330685763158</v>
      </c>
      <c r="Y14" s="98">
        <f t="shared" si="3"/>
        <v>22.779043280182233</v>
      </c>
      <c r="Z14" s="97">
        <v>4.39</v>
      </c>
      <c r="AA14" s="98">
        <f t="shared" si="4"/>
        <v>1009.8451710500262</v>
      </c>
      <c r="AB14" s="98"/>
    </row>
    <row r="15" spans="2:28" ht="12.75">
      <c r="B15" s="13">
        <v>1909</v>
      </c>
      <c r="E15" s="98">
        <v>977.5240173045713</v>
      </c>
      <c r="F15" s="107"/>
      <c r="G15" s="6"/>
      <c r="H15" s="6"/>
      <c r="I15" s="6"/>
      <c r="J15" s="108">
        <v>1101.9</v>
      </c>
      <c r="K15" s="109"/>
      <c r="L15" s="110">
        <v>42.96612</v>
      </c>
      <c r="M15" s="111"/>
      <c r="N15" s="108"/>
      <c r="O15" s="112"/>
      <c r="P15" s="112"/>
      <c r="Q15" s="113"/>
      <c r="R15" s="114"/>
      <c r="S15" s="115">
        <f t="shared" si="0"/>
        <v>2.564578789055191</v>
      </c>
      <c r="T15" s="115">
        <f t="shared" si="1"/>
        <v>2.275104238652621</v>
      </c>
      <c r="U15" s="98">
        <f t="shared" si="2"/>
        <v>88.71258891955452</v>
      </c>
      <c r="V15" s="115"/>
      <c r="X15" s="98">
        <v>23.38574204077922</v>
      </c>
      <c r="Y15" s="98">
        <f t="shared" si="3"/>
        <v>23.92344497607656</v>
      </c>
      <c r="Z15" s="97">
        <v>4.18</v>
      </c>
      <c r="AA15" s="98">
        <f t="shared" si="4"/>
        <v>977.5240173045713</v>
      </c>
      <c r="AB15" s="98"/>
    </row>
    <row r="16" spans="2:28" ht="12.75">
      <c r="B16" s="13">
        <v>1910</v>
      </c>
      <c r="C16" s="91">
        <v>697.912513</v>
      </c>
      <c r="D16" s="91">
        <f>C16*D6/C6</f>
        <v>785.9772545569423</v>
      </c>
      <c r="E16" s="98">
        <v>962.2140333403845</v>
      </c>
      <c r="F16" s="107">
        <v>1100</v>
      </c>
      <c r="G16" s="6">
        <v>300</v>
      </c>
      <c r="H16" s="6">
        <f>F16+G16</f>
        <v>1400</v>
      </c>
      <c r="I16" s="6">
        <f>0.93*H16</f>
        <v>1302</v>
      </c>
      <c r="J16" s="108">
        <v>1177.3</v>
      </c>
      <c r="K16" s="109">
        <v>4.016632318496704</v>
      </c>
      <c r="L16" s="110">
        <v>42.21996</v>
      </c>
      <c r="M16" s="111">
        <f>D16/F16*100</f>
        <v>71.45247768699475</v>
      </c>
      <c r="N16" s="108">
        <f>D16/H16*100</f>
        <v>56.14123246835302</v>
      </c>
      <c r="O16" s="112">
        <f>D16/I16*100</f>
        <v>60.366916632637654</v>
      </c>
      <c r="P16" s="112">
        <f>D16/J16*100</f>
        <v>66.76100013224686</v>
      </c>
      <c r="Q16" s="113">
        <v>17.375563847009182</v>
      </c>
      <c r="R16" s="114">
        <f>D16/L16/10</f>
        <v>1.861624820480508</v>
      </c>
      <c r="S16" s="115">
        <f t="shared" si="0"/>
        <v>2.7884915097029936</v>
      </c>
      <c r="T16" s="115">
        <f t="shared" si="1"/>
        <v>2.2790500828053473</v>
      </c>
      <c r="U16" s="98">
        <f t="shared" si="2"/>
        <v>81.7305727801227</v>
      </c>
      <c r="V16" s="115">
        <v>81.68424355944742</v>
      </c>
      <c r="W16" s="13">
        <v>1910</v>
      </c>
      <c r="X16" s="98">
        <v>23.758371193589742</v>
      </c>
      <c r="Y16" s="98">
        <f t="shared" si="3"/>
        <v>24.69135802469136</v>
      </c>
      <c r="Z16" s="97">
        <v>4.05</v>
      </c>
      <c r="AA16" s="98">
        <f t="shared" si="4"/>
        <v>962.2140333403845</v>
      </c>
      <c r="AB16" s="98">
        <f>D16/AA16*100</f>
        <v>81.68424355944742</v>
      </c>
    </row>
    <row r="17" spans="2:28" ht="12.75">
      <c r="B17" s="13">
        <v>1911</v>
      </c>
      <c r="E17" s="98">
        <v>986.8336403255695</v>
      </c>
      <c r="F17" s="107"/>
      <c r="G17" s="6"/>
      <c r="H17" s="6"/>
      <c r="I17" s="6"/>
      <c r="J17" s="108">
        <v>1270.9</v>
      </c>
      <c r="K17" s="109"/>
      <c r="L17" s="110">
        <v>46.08995</v>
      </c>
      <c r="M17" s="111"/>
      <c r="N17" s="108"/>
      <c r="O17" s="112"/>
      <c r="P17" s="112"/>
      <c r="Q17" s="113"/>
      <c r="R17" s="114"/>
      <c r="S17" s="115">
        <f t="shared" si="0"/>
        <v>2.7574341043980306</v>
      </c>
      <c r="T17" s="115">
        <f t="shared" si="1"/>
        <v>2.1411037337327756</v>
      </c>
      <c r="U17" s="98">
        <f t="shared" si="2"/>
        <v>77.6484098139562</v>
      </c>
      <c r="V17" s="115"/>
      <c r="X17" s="98">
        <v>24.920041422362868</v>
      </c>
      <c r="Y17" s="98">
        <f t="shared" si="3"/>
        <v>25.252525252525256</v>
      </c>
      <c r="Z17" s="97">
        <v>3.96</v>
      </c>
      <c r="AA17" s="98">
        <f t="shared" si="4"/>
        <v>986.8336403255695</v>
      </c>
      <c r="AB17" s="98"/>
    </row>
    <row r="18" spans="2:28" ht="12.75">
      <c r="B18" s="13">
        <v>1912</v>
      </c>
      <c r="E18" s="98">
        <v>1008.2383249526248</v>
      </c>
      <c r="F18" s="107"/>
      <c r="G18" s="6"/>
      <c r="H18" s="6"/>
      <c r="I18" s="6"/>
      <c r="J18" s="108">
        <v>1333.2</v>
      </c>
      <c r="K18" s="109"/>
      <c r="L18" s="110">
        <v>51.175173</v>
      </c>
      <c r="M18" s="111"/>
      <c r="N18" s="108"/>
      <c r="O18" s="112"/>
      <c r="P18" s="112"/>
      <c r="Q18" s="113"/>
      <c r="R18" s="114"/>
      <c r="S18" s="115">
        <f t="shared" si="0"/>
        <v>2.6051695027977724</v>
      </c>
      <c r="T18" s="115">
        <f t="shared" si="1"/>
        <v>1.9701708188707534</v>
      </c>
      <c r="U18" s="98">
        <f t="shared" si="2"/>
        <v>75.62543691513837</v>
      </c>
      <c r="V18" s="115"/>
      <c r="X18" s="98">
        <v>26.05266989541666</v>
      </c>
      <c r="Y18" s="98">
        <f t="shared" si="3"/>
        <v>25.839793281653744</v>
      </c>
      <c r="Z18" s="97">
        <v>3.87</v>
      </c>
      <c r="AA18" s="98">
        <f t="shared" si="4"/>
        <v>1008.2383249526248</v>
      </c>
      <c r="AB18" s="98"/>
    </row>
    <row r="19" spans="2:28" ht="12.75">
      <c r="B19" s="13">
        <v>1913</v>
      </c>
      <c r="C19" s="91">
        <v>893.90706</v>
      </c>
      <c r="D19" s="91">
        <v>1003</v>
      </c>
      <c r="E19" s="98">
        <v>1119.119714670375</v>
      </c>
      <c r="F19" s="107">
        <v>1300</v>
      </c>
      <c r="G19" s="6">
        <v>400</v>
      </c>
      <c r="H19" s="6">
        <f>F19+G19</f>
        <v>1700</v>
      </c>
      <c r="I19" s="6">
        <f>0.93*H19</f>
        <v>1581</v>
      </c>
      <c r="J19" s="108">
        <v>1471.2</v>
      </c>
      <c r="K19" s="109">
        <v>7</v>
      </c>
      <c r="L19" s="94">
        <v>50.828269958496094</v>
      </c>
      <c r="M19" s="111">
        <f>D19/F19*100</f>
        <v>77.15384615384615</v>
      </c>
      <c r="N19" s="108">
        <f>D19/H19*100</f>
        <v>59</v>
      </c>
      <c r="O19" s="112">
        <f>D19/I19*100</f>
        <v>63.44086021505376</v>
      </c>
      <c r="P19" s="112">
        <f>D19/J19*100</f>
        <v>68.17563893420336</v>
      </c>
      <c r="Q19" s="113">
        <v>12.770100857142857</v>
      </c>
      <c r="R19" s="114">
        <f>D19/L19/10</f>
        <v>1.9733113104557785</v>
      </c>
      <c r="S19" s="115">
        <f t="shared" si="0"/>
        <v>2.8944522432129025</v>
      </c>
      <c r="T19" s="115">
        <f t="shared" si="1"/>
        <v>2.2017662918375818</v>
      </c>
      <c r="U19" s="98">
        <f t="shared" si="2"/>
        <v>76.06849610320657</v>
      </c>
      <c r="V19" s="115">
        <v>89.6240131285171</v>
      </c>
      <c r="W19" s="13">
        <v>1913</v>
      </c>
      <c r="X19" s="98">
        <v>27.496798886249998</v>
      </c>
      <c r="Y19" s="98">
        <f t="shared" si="3"/>
        <v>24.570024570024568</v>
      </c>
      <c r="Z19" s="97">
        <v>4.07</v>
      </c>
      <c r="AA19" s="98">
        <f t="shared" si="4"/>
        <v>1119.119714670375</v>
      </c>
      <c r="AB19" s="98">
        <f>D19/AA19*100</f>
        <v>89.6240131285171</v>
      </c>
    </row>
    <row r="20" spans="2:28" ht="12.75">
      <c r="E20" s="98"/>
      <c r="F20" s="107"/>
      <c r="G20" s="6"/>
      <c r="H20" s="6"/>
      <c r="I20" s="6"/>
      <c r="J20" s="108"/>
      <c r="K20" s="109"/>
      <c r="L20" s="94"/>
      <c r="M20" s="111"/>
      <c r="N20" s="108"/>
      <c r="O20" s="112"/>
      <c r="P20" s="112"/>
      <c r="Q20" s="113"/>
      <c r="R20" s="114"/>
      <c r="S20" s="115"/>
      <c r="T20" s="115"/>
      <c r="U20" s="98"/>
      <c r="V20" s="115">
        <v>120.29880067472767</v>
      </c>
      <c r="X20" s="98"/>
      <c r="Y20" s="98"/>
      <c r="Z20" s="97">
        <v>4.47</v>
      </c>
      <c r="AA20" s="98">
        <f t="shared" si="4"/>
        <v>0</v>
      </c>
      <c r="AB20" s="98"/>
    </row>
    <row r="21" spans="2:28" ht="12.75">
      <c r="E21" s="98"/>
      <c r="F21" s="107"/>
      <c r="G21" s="6"/>
      <c r="H21" s="6"/>
      <c r="I21" s="6"/>
      <c r="J21" s="108"/>
      <c r="K21" s="109"/>
      <c r="L21" s="94"/>
      <c r="M21" s="111"/>
      <c r="N21" s="108"/>
      <c r="O21" s="112"/>
      <c r="P21" s="112"/>
      <c r="Q21" s="113"/>
      <c r="R21" s="114"/>
      <c r="S21" s="115"/>
      <c r="T21" s="115"/>
      <c r="U21" s="98"/>
      <c r="V21" s="115">
        <v>100.59264980991387</v>
      </c>
      <c r="X21" s="98"/>
      <c r="Y21" s="98"/>
      <c r="Z21" s="97">
        <v>3.33</v>
      </c>
      <c r="AA21" s="98">
        <f t="shared" si="4"/>
        <v>0</v>
      </c>
      <c r="AB21" s="98"/>
    </row>
    <row r="22" spans="2:28" ht="12.75">
      <c r="E22" s="98"/>
      <c r="F22" s="107"/>
      <c r="G22" s="6"/>
      <c r="H22" s="6"/>
      <c r="I22" s="6"/>
      <c r="J22" s="108"/>
      <c r="K22" s="109"/>
      <c r="L22" s="94"/>
      <c r="M22" s="111"/>
      <c r="N22" s="108"/>
      <c r="O22" s="112"/>
      <c r="P22" s="112"/>
      <c r="Q22" s="113"/>
      <c r="R22" s="114"/>
      <c r="S22" s="115"/>
      <c r="T22" s="115"/>
      <c r="U22" s="98"/>
      <c r="V22" s="115">
        <v>75.83108758249972</v>
      </c>
      <c r="X22" s="98"/>
      <c r="Y22" s="98"/>
      <c r="Z22" s="97">
        <v>3.46</v>
      </c>
      <c r="AA22" s="98">
        <f t="shared" si="4"/>
        <v>0</v>
      </c>
      <c r="AB22" s="98"/>
    </row>
    <row r="23" spans="2:28" ht="12.75">
      <c r="E23" s="98"/>
      <c r="F23" s="107"/>
      <c r="G23" s="6"/>
      <c r="H23" s="6"/>
      <c r="I23" s="6"/>
      <c r="J23" s="108"/>
      <c r="K23" s="109"/>
      <c r="L23" s="94"/>
      <c r="M23" s="111"/>
      <c r="N23" s="108"/>
      <c r="O23" s="112"/>
      <c r="P23" s="112"/>
      <c r="Q23" s="113"/>
      <c r="R23" s="114"/>
      <c r="S23" s="115"/>
      <c r="T23" s="115"/>
      <c r="U23" s="98"/>
      <c r="V23" s="115">
        <v>85.51919852665183</v>
      </c>
      <c r="X23" s="98"/>
      <c r="Y23" s="98"/>
      <c r="Z23" s="97">
        <v>3.78</v>
      </c>
      <c r="AA23" s="98">
        <f t="shared" si="4"/>
        <v>0</v>
      </c>
      <c r="AB23" s="98"/>
    </row>
    <row r="24" spans="2:28" ht="12.75">
      <c r="E24" s="98"/>
      <c r="F24" s="107"/>
      <c r="G24" s="6"/>
      <c r="H24" s="6"/>
      <c r="I24" s="6"/>
      <c r="J24" s="108"/>
      <c r="K24" s="109"/>
      <c r="L24" s="94"/>
      <c r="M24" s="111"/>
      <c r="N24" s="108"/>
      <c r="O24" s="112"/>
      <c r="P24" s="112"/>
      <c r="Q24" s="113"/>
      <c r="R24" s="114"/>
      <c r="S24" s="115"/>
      <c r="T24" s="115"/>
      <c r="U24" s="98"/>
      <c r="V24" s="115">
        <v>92.44457800920792</v>
      </c>
      <c r="X24" s="98"/>
      <c r="Y24" s="98"/>
      <c r="Z24" s="97">
        <v>3.55</v>
      </c>
      <c r="AA24" s="98">
        <f t="shared" si="4"/>
        <v>0</v>
      </c>
      <c r="AB24" s="98"/>
    </row>
    <row r="25" spans="2:28" ht="12.75">
      <c r="D25" s="95"/>
      <c r="E25" s="96"/>
      <c r="F25" s="107"/>
      <c r="G25" s="6"/>
      <c r="H25" s="6"/>
      <c r="I25" s="6"/>
      <c r="J25" s="108"/>
      <c r="K25" s="109"/>
      <c r="L25" s="94"/>
      <c r="M25" s="111"/>
      <c r="N25" s="108"/>
      <c r="O25" s="112"/>
      <c r="P25" s="112"/>
      <c r="Q25" s="113"/>
      <c r="R25" s="114"/>
      <c r="S25" s="115"/>
      <c r="T25" s="115"/>
      <c r="U25" s="98"/>
      <c r="V25" s="115">
        <v>83.08417577770196</v>
      </c>
      <c r="X25" s="98"/>
      <c r="Y25" s="98"/>
      <c r="Z25" s="97">
        <v>3.29</v>
      </c>
      <c r="AA25" s="98">
        <f t="shared" si="4"/>
        <v>0</v>
      </c>
      <c r="AB25" s="98"/>
    </row>
    <row r="26" spans="2:28" ht="12.75">
      <c r="B26" s="13">
        <v>1920</v>
      </c>
      <c r="C26" s="95">
        <v>875.767532824</v>
      </c>
      <c r="D26" s="95">
        <v>1083</v>
      </c>
      <c r="E26" s="96">
        <v>900.2583516425</v>
      </c>
      <c r="F26" s="116">
        <v>3200</v>
      </c>
      <c r="G26" s="117"/>
      <c r="H26" s="6">
        <f>F26+G26</f>
        <v>3200</v>
      </c>
      <c r="I26" s="6">
        <f>0.93*H26</f>
        <v>2976</v>
      </c>
      <c r="J26" s="6">
        <v>3200</v>
      </c>
      <c r="K26" s="109">
        <v>25.320509910583496</v>
      </c>
      <c r="L26" s="6">
        <v>159.5</v>
      </c>
      <c r="M26" s="111">
        <f aca="true" t="shared" si="5" ref="M26:M44">D26/F26*100</f>
        <v>33.84375</v>
      </c>
      <c r="N26" s="108">
        <f>D26/H26*100</f>
        <v>33.84375</v>
      </c>
      <c r="O26" s="112">
        <f aca="true" t="shared" si="6" ref="O26:O44">D26/I26*100</f>
        <v>36.391129032258064</v>
      </c>
      <c r="P26" s="112">
        <f aca="true" t="shared" si="7" ref="P26:P44">D26/J26*100</f>
        <v>33.84375</v>
      </c>
      <c r="Q26" s="113">
        <v>4.041015809137869</v>
      </c>
      <c r="R26" s="114">
        <f aca="true" t="shared" si="8" ref="R26:R44">D26/L26/10</f>
        <v>0.6789968652037618</v>
      </c>
      <c r="S26" s="115">
        <f aca="true" t="shared" si="9" ref="S26:S44">J26/L26/10</f>
        <v>2.0062695924764893</v>
      </c>
      <c r="T26" s="115">
        <f t="shared" si="1"/>
        <v>0.5644252988354233</v>
      </c>
      <c r="U26" s="98">
        <f t="shared" si="2"/>
        <v>28.133073488828124</v>
      </c>
      <c r="V26" s="115">
        <v>120.29880067472767</v>
      </c>
      <c r="W26" s="13">
        <v>1920</v>
      </c>
      <c r="X26" s="98">
        <v>29.324376275</v>
      </c>
      <c r="Y26" s="98">
        <f t="shared" si="3"/>
        <v>32.57328990228013</v>
      </c>
      <c r="Z26" s="97">
        <v>3.07</v>
      </c>
      <c r="AA26" s="98">
        <f t="shared" si="4"/>
        <v>900.2583516425</v>
      </c>
      <c r="AB26" s="98">
        <f aca="true" t="shared" si="10" ref="AB26:AB44">D26/AA26*100</f>
        <v>120.29880067472767</v>
      </c>
    </row>
    <row r="27" spans="2:28" ht="12.75">
      <c r="B27" s="13">
        <f aca="true" t="shared" si="11" ref="B27:B44">B26+1</f>
        <v>1921</v>
      </c>
      <c r="C27" s="95">
        <v>1023.2058084409999</v>
      </c>
      <c r="D27" s="95">
        <f>C27*$D$26/$C$26</f>
        <v>1265.3265267420006</v>
      </c>
      <c r="E27" s="96">
        <v>1257.8717521936646</v>
      </c>
      <c r="F27" s="107">
        <v>3500</v>
      </c>
      <c r="G27" s="117">
        <v>400</v>
      </c>
      <c r="H27" s="6">
        <f>F27+G27</f>
        <v>3900</v>
      </c>
      <c r="I27" s="6">
        <f>0.93*H27</f>
        <v>3627</v>
      </c>
      <c r="J27" s="108">
        <v>3621.4</v>
      </c>
      <c r="K27" s="109">
        <v>23.548949718475342</v>
      </c>
      <c r="L27" s="6">
        <v>128.6</v>
      </c>
      <c r="M27" s="111">
        <f t="shared" si="5"/>
        <v>36.15218647834288</v>
      </c>
      <c r="N27" s="108">
        <f>D27/H27*100</f>
        <v>32.44426991646156</v>
      </c>
      <c r="O27" s="112">
        <f t="shared" si="6"/>
        <v>34.8863117381307</v>
      </c>
      <c r="P27" s="112">
        <f t="shared" si="7"/>
        <v>34.940258649748735</v>
      </c>
      <c r="Q27" s="113">
        <v>4.372206027546187</v>
      </c>
      <c r="R27" s="114">
        <f t="shared" si="8"/>
        <v>0.9839242043094873</v>
      </c>
      <c r="S27" s="115">
        <f t="shared" si="9"/>
        <v>2.8160186625194403</v>
      </c>
      <c r="T27" s="115">
        <f t="shared" si="1"/>
        <v>0.9781273345207346</v>
      </c>
      <c r="U27" s="98">
        <f t="shared" si="2"/>
        <v>34.73440526298295</v>
      </c>
      <c r="V27" s="115">
        <v>100.59264980991387</v>
      </c>
      <c r="W27" s="13">
        <f aca="true" t="shared" si="12" ref="W27:W44">W26+1</f>
        <v>1921</v>
      </c>
      <c r="X27" s="98">
        <v>30.020805541614905</v>
      </c>
      <c r="Y27" s="98">
        <f t="shared" si="3"/>
        <v>23.86634844868735</v>
      </c>
      <c r="Z27" s="97">
        <v>4.19</v>
      </c>
      <c r="AA27" s="98">
        <f t="shared" si="4"/>
        <v>1257.8717521936646</v>
      </c>
      <c r="AB27" s="98">
        <f t="shared" si="10"/>
        <v>100.59264980991387</v>
      </c>
    </row>
    <row r="28" spans="2:28" ht="12.75">
      <c r="B28" s="13">
        <f t="shared" si="11"/>
        <v>1922</v>
      </c>
      <c r="C28" s="95">
        <v>1029.6085990149998</v>
      </c>
      <c r="D28" s="95">
        <f aca="true" t="shared" si="13" ref="D28:D34">C28*$D$26/$C$26</f>
        <v>1273.244406695008</v>
      </c>
      <c r="E28" s="96">
        <v>1679.0533372079012</v>
      </c>
      <c r="F28" s="107">
        <v>3200</v>
      </c>
      <c r="G28" s="117">
        <v>400</v>
      </c>
      <c r="H28" s="6">
        <f>F28+G28</f>
        <v>3600</v>
      </c>
      <c r="I28" s="6">
        <f>0.93*H28</f>
        <v>3348</v>
      </c>
      <c r="J28" s="108">
        <v>3479</v>
      </c>
      <c r="K28" s="109">
        <v>25.660540103912354</v>
      </c>
      <c r="L28" s="6">
        <v>159.9</v>
      </c>
      <c r="M28" s="111">
        <f t="shared" si="5"/>
        <v>39.788887709219</v>
      </c>
      <c r="N28" s="108">
        <f>D28/H28*100</f>
        <v>35.36790018597244</v>
      </c>
      <c r="O28" s="112">
        <f t="shared" si="6"/>
        <v>38.03000019997037</v>
      </c>
      <c r="P28" s="112">
        <f t="shared" si="7"/>
        <v>36.59799961756274</v>
      </c>
      <c r="Q28" s="113">
        <v>5.13427547088196</v>
      </c>
      <c r="R28" s="114">
        <f t="shared" si="8"/>
        <v>0.7962754263258336</v>
      </c>
      <c r="S28" s="115">
        <f t="shared" si="9"/>
        <v>2.1757348342714193</v>
      </c>
      <c r="T28" s="115">
        <f t="shared" si="1"/>
        <v>1.0500646261462796</v>
      </c>
      <c r="U28" s="98">
        <f t="shared" si="2"/>
        <v>48.26252765759992</v>
      </c>
      <c r="V28" s="115">
        <v>75.83108758249972</v>
      </c>
      <c r="W28" s="13">
        <f t="shared" si="12"/>
        <v>1922</v>
      </c>
      <c r="X28" s="98">
        <v>39.60031455679012</v>
      </c>
      <c r="Y28" s="98">
        <f t="shared" si="3"/>
        <v>23.584905660377352</v>
      </c>
      <c r="Z28" s="97">
        <v>4.24</v>
      </c>
      <c r="AA28" s="98">
        <f t="shared" si="4"/>
        <v>1679.0533372079012</v>
      </c>
      <c r="AB28" s="98">
        <f t="shared" si="10"/>
        <v>75.83108758249972</v>
      </c>
    </row>
    <row r="29" spans="2:28" ht="12.75">
      <c r="B29" s="13">
        <f t="shared" si="11"/>
        <v>1923</v>
      </c>
      <c r="C29" s="95">
        <v>1317.482816251</v>
      </c>
      <c r="D29" s="95">
        <f t="shared" si="13"/>
        <v>1629.2381671182357</v>
      </c>
      <c r="E29" s="96">
        <v>1905.1139336981598</v>
      </c>
      <c r="F29" s="107">
        <v>3900</v>
      </c>
      <c r="G29" s="117">
        <v>400</v>
      </c>
      <c r="H29" s="6">
        <f>F29+G29</f>
        <v>4300</v>
      </c>
      <c r="I29" s="6">
        <f>0.93*H29</f>
        <v>3999</v>
      </c>
      <c r="J29" s="108">
        <v>4048.3</v>
      </c>
      <c r="K29" s="109">
        <v>28.47737979888916</v>
      </c>
      <c r="L29" s="6">
        <v>189.8</v>
      </c>
      <c r="M29" s="111">
        <f t="shared" si="5"/>
        <v>41.775337618416295</v>
      </c>
      <c r="N29" s="108">
        <f>D29/H29*100</f>
        <v>37.889259700424084</v>
      </c>
      <c r="O29" s="112">
        <f t="shared" si="6"/>
        <v>40.74113946282159</v>
      </c>
      <c r="P29" s="112">
        <f t="shared" si="7"/>
        <v>40.244995853030545</v>
      </c>
      <c r="Q29" s="113">
        <v>5.447619226623913</v>
      </c>
      <c r="R29" s="114">
        <f t="shared" si="8"/>
        <v>0.8583973483236225</v>
      </c>
      <c r="S29" s="115">
        <f t="shared" si="9"/>
        <v>2.1329293993677556</v>
      </c>
      <c r="T29" s="115">
        <f t="shared" si="1"/>
        <v>1.003748121021159</v>
      </c>
      <c r="U29" s="98">
        <f t="shared" si="2"/>
        <v>47.059603628638186</v>
      </c>
      <c r="V29" s="115">
        <v>85.51919852665183</v>
      </c>
      <c r="W29" s="13">
        <f t="shared" si="12"/>
        <v>1923</v>
      </c>
      <c r="X29" s="98">
        <v>57.55631219631903</v>
      </c>
      <c r="Y29" s="98">
        <f t="shared" si="3"/>
        <v>30.211480362537763</v>
      </c>
      <c r="Z29" s="97">
        <v>3.31</v>
      </c>
      <c r="AA29" s="98">
        <f t="shared" si="4"/>
        <v>1905.1139336981598</v>
      </c>
      <c r="AB29" s="98">
        <f t="shared" si="10"/>
        <v>85.51919852665183</v>
      </c>
    </row>
    <row r="30" spans="2:28" ht="12.75">
      <c r="B30" s="13">
        <f t="shared" si="11"/>
        <v>1924</v>
      </c>
      <c r="C30" s="95">
        <v>1551.339217163</v>
      </c>
      <c r="D30" s="95">
        <f t="shared" si="13"/>
        <v>1918.4319002668178</v>
      </c>
      <c r="E30" s="96">
        <v>2075.223816885976</v>
      </c>
      <c r="F30" s="107">
        <v>3000</v>
      </c>
      <c r="G30" s="117"/>
      <c r="H30" s="117">
        <v>5500</v>
      </c>
      <c r="I30" s="6">
        <f aca="true" t="shared" si="14" ref="I30:I44">0.93*J30</f>
        <v>5115</v>
      </c>
      <c r="J30" s="117">
        <v>5500</v>
      </c>
      <c r="K30" s="109">
        <v>33.923630714416504</v>
      </c>
      <c r="L30" s="6">
        <v>241.8</v>
      </c>
      <c r="M30" s="111">
        <f t="shared" si="5"/>
        <v>63.947730008893934</v>
      </c>
      <c r="N30" s="108">
        <f aca="true" t="shared" si="15" ref="N30:N44">D30/J30*100</f>
        <v>34.88058000485123</v>
      </c>
      <c r="O30" s="112">
        <f t="shared" si="6"/>
        <v>37.50600000521638</v>
      </c>
      <c r="P30" s="112">
        <f t="shared" si="7"/>
        <v>34.88058000485123</v>
      </c>
      <c r="Q30" s="113">
        <v>5.783979273082796</v>
      </c>
      <c r="R30" s="114">
        <f t="shared" si="8"/>
        <v>0.7933961539565003</v>
      </c>
      <c r="S30" s="115">
        <f t="shared" si="9"/>
        <v>2.2746071133167907</v>
      </c>
      <c r="T30" s="115">
        <f t="shared" si="1"/>
        <v>0.858239791929684</v>
      </c>
      <c r="U30" s="98">
        <f t="shared" si="2"/>
        <v>37.73134212519956</v>
      </c>
      <c r="V30" s="115">
        <v>92.44457800920792</v>
      </c>
      <c r="W30" s="13">
        <f t="shared" si="12"/>
        <v>1924</v>
      </c>
      <c r="X30" s="98">
        <v>61.94697960853659</v>
      </c>
      <c r="Y30" s="98">
        <f t="shared" si="3"/>
        <v>29.850746268656717</v>
      </c>
      <c r="Z30" s="97">
        <v>3.35</v>
      </c>
      <c r="AA30" s="98">
        <f t="shared" si="4"/>
        <v>2075.223816885976</v>
      </c>
      <c r="AB30" s="98">
        <f t="shared" si="10"/>
        <v>92.44457800920792</v>
      </c>
    </row>
    <row r="31" spans="2:28" ht="12.75">
      <c r="B31" s="13">
        <f t="shared" si="11"/>
        <v>1925</v>
      </c>
      <c r="C31" s="95">
        <v>1962.135769199</v>
      </c>
      <c r="D31" s="95">
        <f t="shared" si="13"/>
        <v>2426.4350508522098</v>
      </c>
      <c r="E31" s="96">
        <v>2920.4538988800005</v>
      </c>
      <c r="F31" s="107">
        <v>4100</v>
      </c>
      <c r="G31" s="117"/>
      <c r="H31" s="117">
        <v>6800</v>
      </c>
      <c r="I31" s="6">
        <f t="shared" si="14"/>
        <v>6324</v>
      </c>
      <c r="J31" s="117">
        <v>6800</v>
      </c>
      <c r="K31" s="109">
        <v>37.11546039581299</v>
      </c>
      <c r="L31" s="6">
        <v>265.8</v>
      </c>
      <c r="M31" s="111">
        <f t="shared" si="5"/>
        <v>59.18134270371244</v>
      </c>
      <c r="N31" s="108">
        <f t="shared" si="15"/>
        <v>35.68286839488544</v>
      </c>
      <c r="O31" s="112">
        <f t="shared" si="6"/>
        <v>38.3686756934252</v>
      </c>
      <c r="P31" s="112">
        <f t="shared" si="7"/>
        <v>35.68286839488544</v>
      </c>
      <c r="Q31" s="113">
        <v>6.347134329476768</v>
      </c>
      <c r="R31" s="114">
        <f t="shared" si="8"/>
        <v>0.9128800040828479</v>
      </c>
      <c r="S31" s="115">
        <f t="shared" si="9"/>
        <v>2.558314522197141</v>
      </c>
      <c r="T31" s="115">
        <f t="shared" si="1"/>
        <v>1.0987411207223476</v>
      </c>
      <c r="U31" s="98">
        <f t="shared" si="2"/>
        <v>42.947851454117654</v>
      </c>
      <c r="V31" s="115">
        <v>83.08417577770196</v>
      </c>
      <c r="W31" s="13">
        <f t="shared" si="12"/>
        <v>1925</v>
      </c>
      <c r="X31" s="98">
        <v>73.74883583030304</v>
      </c>
      <c r="Y31" s="98">
        <f t="shared" si="3"/>
        <v>25.252525252525253</v>
      </c>
      <c r="Z31" s="97">
        <v>3.96</v>
      </c>
      <c r="AA31" s="98">
        <f t="shared" si="4"/>
        <v>2920.4538988800005</v>
      </c>
      <c r="AB31" s="98">
        <f t="shared" si="10"/>
        <v>83.08417577770196</v>
      </c>
    </row>
    <row r="32" spans="2:28" ht="12.75">
      <c r="B32" s="13">
        <f t="shared" si="11"/>
        <v>1926</v>
      </c>
      <c r="C32" s="95">
        <v>2355.7681283260004</v>
      </c>
      <c r="D32" s="95">
        <f t="shared" si="13"/>
        <v>2913.21245348083</v>
      </c>
      <c r="E32" s="96">
        <v>3248.9082495050607</v>
      </c>
      <c r="F32" s="107">
        <v>4900</v>
      </c>
      <c r="G32" s="117"/>
      <c r="H32" s="117">
        <v>7800</v>
      </c>
      <c r="I32" s="6">
        <f t="shared" si="14"/>
        <v>7254</v>
      </c>
      <c r="J32" s="117">
        <v>7800</v>
      </c>
      <c r="K32" s="109">
        <v>45.39675998687744</v>
      </c>
      <c r="L32" s="6">
        <v>330.6</v>
      </c>
      <c r="M32" s="111">
        <f t="shared" si="5"/>
        <v>59.4533153771598</v>
      </c>
      <c r="N32" s="108">
        <f t="shared" si="15"/>
        <v>37.348877608728586</v>
      </c>
      <c r="O32" s="112">
        <f t="shared" si="6"/>
        <v>40.16008345024579</v>
      </c>
      <c r="P32" s="112">
        <f t="shared" si="7"/>
        <v>37.348877608728586</v>
      </c>
      <c r="Q32" s="113">
        <v>5.560546172966277</v>
      </c>
      <c r="R32" s="114">
        <f t="shared" si="8"/>
        <v>0.8811894898611101</v>
      </c>
      <c r="S32" s="115">
        <f t="shared" si="9"/>
        <v>2.3593466424682394</v>
      </c>
      <c r="T32" s="115">
        <f t="shared" si="1"/>
        <v>0.9827308679688628</v>
      </c>
      <c r="U32" s="98">
        <f t="shared" si="2"/>
        <v>41.6526698654495</v>
      </c>
      <c r="V32" s="115">
        <v>89.66742763279416</v>
      </c>
      <c r="W32" s="13">
        <f t="shared" si="12"/>
        <v>1926</v>
      </c>
      <c r="X32" s="98">
        <v>87.33624326626506</v>
      </c>
      <c r="Y32" s="98">
        <f t="shared" si="3"/>
        <v>26.881720430107524</v>
      </c>
      <c r="Z32" s="97">
        <v>3.72</v>
      </c>
      <c r="AA32" s="98">
        <f t="shared" si="4"/>
        <v>3248.9082495050607</v>
      </c>
      <c r="AB32" s="98">
        <f t="shared" si="10"/>
        <v>89.66742763279416</v>
      </c>
    </row>
    <row r="33" spans="2:28" ht="12.75">
      <c r="B33" s="13">
        <f t="shared" si="11"/>
        <v>1927</v>
      </c>
      <c r="C33" s="95">
        <v>2524.307800101</v>
      </c>
      <c r="D33" s="95">
        <f t="shared" si="13"/>
        <v>3121.633590016622</v>
      </c>
      <c r="E33" s="96">
        <v>4119.99139694</v>
      </c>
      <c r="F33" s="107">
        <v>5800</v>
      </c>
      <c r="G33" s="117"/>
      <c r="H33" s="117">
        <v>9000</v>
      </c>
      <c r="I33" s="6">
        <f t="shared" si="14"/>
        <v>8370</v>
      </c>
      <c r="J33" s="117">
        <v>9000</v>
      </c>
      <c r="K33" s="109">
        <v>46.37399101257324</v>
      </c>
      <c r="L33" s="6">
        <v>342.5</v>
      </c>
      <c r="M33" s="111">
        <f t="shared" si="5"/>
        <v>53.82126879339003</v>
      </c>
      <c r="N33" s="108">
        <f t="shared" si="15"/>
        <v>34.68481766685135</v>
      </c>
      <c r="O33" s="112">
        <f t="shared" si="6"/>
        <v>37.2955028675821</v>
      </c>
      <c r="P33" s="112">
        <f t="shared" si="7"/>
        <v>34.68481766685135</v>
      </c>
      <c r="Q33" s="113">
        <v>6.846273785584255</v>
      </c>
      <c r="R33" s="114">
        <f t="shared" si="8"/>
        <v>0.9114258656982838</v>
      </c>
      <c r="S33" s="115">
        <f t="shared" si="9"/>
        <v>2.6277372262773726</v>
      </c>
      <c r="T33" s="115">
        <f t="shared" si="1"/>
        <v>1.2029171961868614</v>
      </c>
      <c r="U33" s="98">
        <f t="shared" si="2"/>
        <v>45.77768218822223</v>
      </c>
      <c r="V33" s="115">
        <v>75.76796379563126</v>
      </c>
      <c r="W33" s="13">
        <f t="shared" si="12"/>
        <v>1927</v>
      </c>
      <c r="X33" s="98">
        <v>118.39055738333334</v>
      </c>
      <c r="Y33" s="98">
        <f t="shared" si="3"/>
        <v>28.735632183908045</v>
      </c>
      <c r="Z33" s="97">
        <v>3.48</v>
      </c>
      <c r="AA33" s="98">
        <f t="shared" si="4"/>
        <v>4119.99139694</v>
      </c>
      <c r="AB33" s="98">
        <f t="shared" si="10"/>
        <v>75.76796379563126</v>
      </c>
    </row>
    <row r="34" spans="2:28" ht="12.75">
      <c r="B34" s="13">
        <f t="shared" si="11"/>
        <v>1928</v>
      </c>
      <c r="C34" s="95">
        <v>3174.890390023</v>
      </c>
      <c r="D34" s="95">
        <f t="shared" si="13"/>
        <v>3926.1632379855687</v>
      </c>
      <c r="E34" s="96">
        <v>4816.879523809524</v>
      </c>
      <c r="F34" s="107">
        <v>6400</v>
      </c>
      <c r="G34" s="117"/>
      <c r="H34" s="117">
        <v>9000</v>
      </c>
      <c r="I34" s="6">
        <f t="shared" si="14"/>
        <v>8370</v>
      </c>
      <c r="J34" s="117">
        <v>9000</v>
      </c>
      <c r="K34" s="109">
        <v>48.55233097076416</v>
      </c>
      <c r="L34" s="6">
        <v>356.1</v>
      </c>
      <c r="M34" s="111">
        <f t="shared" si="5"/>
        <v>61.346300593524504</v>
      </c>
      <c r="N34" s="108">
        <f t="shared" si="15"/>
        <v>43.62403597761743</v>
      </c>
      <c r="O34" s="112">
        <f t="shared" si="6"/>
        <v>46.90756556733057</v>
      </c>
      <c r="P34" s="112">
        <f t="shared" si="7"/>
        <v>43.62403597761743</v>
      </c>
      <c r="Q34" s="113">
        <v>7.054054957808951</v>
      </c>
      <c r="R34" s="114">
        <f t="shared" si="8"/>
        <v>1.1025451384402045</v>
      </c>
      <c r="S34" s="115">
        <f t="shared" si="9"/>
        <v>2.527379949452401</v>
      </c>
      <c r="T34" s="115">
        <f t="shared" si="1"/>
        <v>1.3526760808226688</v>
      </c>
      <c r="U34" s="98">
        <f t="shared" si="2"/>
        <v>53.520883597883596</v>
      </c>
      <c r="V34" s="115">
        <v>81.50843753884227</v>
      </c>
      <c r="W34" s="13">
        <f t="shared" si="12"/>
        <v>1928</v>
      </c>
      <c r="X34" s="98">
        <v>173.26904761904763</v>
      </c>
      <c r="Y34" s="98">
        <f t="shared" si="3"/>
        <v>35.97122302158274</v>
      </c>
      <c r="Z34" s="97">
        <v>2.78</v>
      </c>
      <c r="AA34" s="98">
        <f t="shared" si="4"/>
        <v>4816.879523809524</v>
      </c>
      <c r="AB34" s="98">
        <f t="shared" si="10"/>
        <v>81.50843753884227</v>
      </c>
    </row>
    <row r="35" spans="2:28" ht="12.75">
      <c r="B35" s="13">
        <f t="shared" si="11"/>
        <v>1929</v>
      </c>
      <c r="C35" s="95">
        <v>3424.908109975</v>
      </c>
      <c r="D35" s="95">
        <v>4121</v>
      </c>
      <c r="E35" s="96">
        <v>5149.510714285715</v>
      </c>
      <c r="F35" s="107">
        <v>7000</v>
      </c>
      <c r="G35" s="117"/>
      <c r="H35" s="117">
        <v>10000</v>
      </c>
      <c r="I35" s="6">
        <f t="shared" si="14"/>
        <v>9300</v>
      </c>
      <c r="J35" s="117">
        <v>10000</v>
      </c>
      <c r="K35" s="109">
        <v>52.27661991119385</v>
      </c>
      <c r="L35" s="6">
        <v>400.2</v>
      </c>
      <c r="M35" s="111">
        <f t="shared" si="5"/>
        <v>58.871428571428574</v>
      </c>
      <c r="N35" s="108">
        <f t="shared" si="15"/>
        <v>41.21</v>
      </c>
      <c r="O35" s="112">
        <f t="shared" si="6"/>
        <v>44.31182795698925</v>
      </c>
      <c r="P35" s="112">
        <f t="shared" si="7"/>
        <v>41.21</v>
      </c>
      <c r="Q35" s="113">
        <v>7.790481733500419</v>
      </c>
      <c r="R35" s="114">
        <f t="shared" si="8"/>
        <v>1.0297351324337831</v>
      </c>
      <c r="S35" s="115">
        <f t="shared" si="9"/>
        <v>2.4987506246876565</v>
      </c>
      <c r="T35" s="115">
        <f t="shared" si="1"/>
        <v>1.286734311415721</v>
      </c>
      <c r="U35" s="98">
        <f t="shared" si="2"/>
        <v>51.49510714285716</v>
      </c>
      <c r="V35" s="115">
        <v>80.02702059765733</v>
      </c>
      <c r="W35" s="13">
        <f t="shared" si="12"/>
        <v>1929</v>
      </c>
      <c r="X35" s="98">
        <v>190.72261904761905</v>
      </c>
      <c r="Y35" s="98">
        <f t="shared" si="3"/>
        <v>37.03703703703704</v>
      </c>
      <c r="Z35" s="97">
        <v>2.7</v>
      </c>
      <c r="AA35" s="98">
        <f t="shared" si="4"/>
        <v>5149.510714285715</v>
      </c>
      <c r="AB35" s="98">
        <f t="shared" si="10"/>
        <v>80.02702059765733</v>
      </c>
    </row>
    <row r="36" spans="2:28" ht="12.75">
      <c r="B36" s="13">
        <f t="shared" si="11"/>
        <v>1930</v>
      </c>
      <c r="C36" s="95">
        <v>4072.600525073</v>
      </c>
      <c r="D36" s="95">
        <f>C36*$D$35/$C$35</f>
        <v>4900.3319869940515</v>
      </c>
      <c r="E36" s="96">
        <v>4718.40119047619</v>
      </c>
      <c r="F36" s="107">
        <v>7000</v>
      </c>
      <c r="G36" s="117"/>
      <c r="H36" s="117">
        <v>9000</v>
      </c>
      <c r="I36" s="6">
        <f t="shared" si="14"/>
        <v>8370</v>
      </c>
      <c r="J36" s="117">
        <v>9000</v>
      </c>
      <c r="K36" s="109">
        <v>52.16054153442383</v>
      </c>
      <c r="L36" s="6">
        <v>392.2</v>
      </c>
      <c r="M36" s="111">
        <f t="shared" si="5"/>
        <v>70.00474267134359</v>
      </c>
      <c r="N36" s="108">
        <f t="shared" si="15"/>
        <v>54.44813318882279</v>
      </c>
      <c r="O36" s="112">
        <f t="shared" si="6"/>
        <v>58.546379772927736</v>
      </c>
      <c r="P36" s="112">
        <f t="shared" si="7"/>
        <v>54.44813318882279</v>
      </c>
      <c r="Q36" s="113">
        <v>7.328870834899447</v>
      </c>
      <c r="R36" s="114">
        <f t="shared" si="8"/>
        <v>1.2494472174895592</v>
      </c>
      <c r="S36" s="115">
        <f t="shared" si="9"/>
        <v>2.294747577766446</v>
      </c>
      <c r="T36" s="115">
        <f t="shared" si="1"/>
        <v>1.2030599669750612</v>
      </c>
      <c r="U36" s="98">
        <f t="shared" si="2"/>
        <v>52.4266798941799</v>
      </c>
      <c r="V36" s="115">
        <v>103.85577209680852</v>
      </c>
      <c r="W36" s="13">
        <f t="shared" si="12"/>
        <v>1930</v>
      </c>
      <c r="X36" s="98">
        <v>140.01190476190476</v>
      </c>
      <c r="Y36" s="98">
        <f t="shared" si="3"/>
        <v>29.673590504451038</v>
      </c>
      <c r="Z36" s="97">
        <v>3.37</v>
      </c>
      <c r="AA36" s="98">
        <f t="shared" si="4"/>
        <v>4718.40119047619</v>
      </c>
      <c r="AB36" s="98">
        <f t="shared" si="10"/>
        <v>103.85577209680852</v>
      </c>
    </row>
    <row r="37" spans="2:28" ht="12.75">
      <c r="B37" s="13">
        <f t="shared" si="11"/>
        <v>1931</v>
      </c>
      <c r="C37" s="95">
        <v>3822.778715842</v>
      </c>
      <c r="D37" s="95">
        <f aca="true" t="shared" si="16" ref="D37:D43">C37*$D$35/$C$35</f>
        <v>4599.735403733175</v>
      </c>
      <c r="E37" s="96">
        <v>3911.983843277024</v>
      </c>
      <c r="F37" s="107">
        <v>6500</v>
      </c>
      <c r="G37" s="117"/>
      <c r="H37" s="117">
        <v>7800</v>
      </c>
      <c r="I37" s="6">
        <f t="shared" si="14"/>
        <v>7254</v>
      </c>
      <c r="J37" s="117">
        <v>7800</v>
      </c>
      <c r="K37" s="109">
        <v>48.391469955444336</v>
      </c>
      <c r="L37" s="6">
        <v>365.6</v>
      </c>
      <c r="M37" s="111">
        <f t="shared" si="5"/>
        <v>70.76516005743346</v>
      </c>
      <c r="N37" s="108">
        <f t="shared" si="15"/>
        <v>58.97096671452788</v>
      </c>
      <c r="O37" s="112">
        <f t="shared" si="6"/>
        <v>63.409641628524604</v>
      </c>
      <c r="P37" s="112">
        <f t="shared" si="7"/>
        <v>58.97096671452788</v>
      </c>
      <c r="Q37" s="113">
        <v>6.826154845170933</v>
      </c>
      <c r="R37" s="114">
        <f t="shared" si="8"/>
        <v>1.2581333161195773</v>
      </c>
      <c r="S37" s="115">
        <f t="shared" si="9"/>
        <v>2.133479212253829</v>
      </c>
      <c r="T37" s="115">
        <f t="shared" si="1"/>
        <v>1.0700174626031247</v>
      </c>
      <c r="U37" s="98">
        <f t="shared" si="2"/>
        <v>50.1536390163721</v>
      </c>
      <c r="V37" s="115">
        <v>117.58063397010427</v>
      </c>
      <c r="W37" s="13">
        <f t="shared" si="12"/>
        <v>1931</v>
      </c>
      <c r="X37" s="98">
        <v>89.11124927738096</v>
      </c>
      <c r="Y37" s="98">
        <f t="shared" si="3"/>
        <v>22.779043280182233</v>
      </c>
      <c r="Z37" s="97">
        <v>4.39</v>
      </c>
      <c r="AA37" s="98">
        <f t="shared" si="4"/>
        <v>3911.983843277024</v>
      </c>
      <c r="AB37" s="98">
        <f t="shared" si="10"/>
        <v>117.58063397010427</v>
      </c>
    </row>
    <row r="38" spans="2:28" ht="12.75">
      <c r="B38" s="13">
        <f t="shared" si="11"/>
        <v>1932</v>
      </c>
      <c r="C38" s="95">
        <v>3303.2766710129995</v>
      </c>
      <c r="D38" s="95">
        <f t="shared" si="16"/>
        <v>3974.6477056121475</v>
      </c>
      <c r="E38" s="96">
        <v>5042.396243708691</v>
      </c>
      <c r="F38" s="107">
        <v>6500</v>
      </c>
      <c r="G38" s="117"/>
      <c r="H38" s="117">
        <v>6000</v>
      </c>
      <c r="I38" s="6">
        <f t="shared" si="14"/>
        <v>5580</v>
      </c>
      <c r="J38" s="117">
        <v>6000</v>
      </c>
      <c r="K38" s="109">
        <v>36.00795936584473</v>
      </c>
      <c r="L38" s="6">
        <v>316.5</v>
      </c>
      <c r="M38" s="111">
        <f t="shared" si="5"/>
        <v>61.14842624018688</v>
      </c>
      <c r="N38" s="108">
        <f t="shared" si="15"/>
        <v>66.24412842686912</v>
      </c>
      <c r="O38" s="112">
        <f t="shared" si="6"/>
        <v>71.23024562028938</v>
      </c>
      <c r="P38" s="112">
        <f t="shared" si="7"/>
        <v>66.24412842686912</v>
      </c>
      <c r="Q38" s="113">
        <v>8.620444549624592</v>
      </c>
      <c r="R38" s="114">
        <f t="shared" si="8"/>
        <v>1.2558128611728745</v>
      </c>
      <c r="S38" s="115">
        <f t="shared" si="9"/>
        <v>1.8957345971563981</v>
      </c>
      <c r="T38" s="115">
        <f t="shared" si="1"/>
        <v>1.5931741686283385</v>
      </c>
      <c r="U38" s="98">
        <f t="shared" si="2"/>
        <v>84.03993739514485</v>
      </c>
      <c r="V38" s="115">
        <v>78.82458088396456</v>
      </c>
      <c r="W38" s="13">
        <f t="shared" si="12"/>
        <v>1932</v>
      </c>
      <c r="X38" s="98">
        <v>109.37952806309524</v>
      </c>
      <c r="Y38" s="98">
        <f t="shared" si="3"/>
        <v>21.69197396963123</v>
      </c>
      <c r="Z38" s="97">
        <v>4.61</v>
      </c>
      <c r="AA38" s="98">
        <f t="shared" si="4"/>
        <v>5042.396243708691</v>
      </c>
      <c r="AB38" s="98">
        <f t="shared" si="10"/>
        <v>78.82458088396456</v>
      </c>
    </row>
    <row r="39" spans="2:28" ht="12.75">
      <c r="B39" s="13">
        <f t="shared" si="11"/>
        <v>1933</v>
      </c>
      <c r="C39" s="95">
        <v>3104.046170584</v>
      </c>
      <c r="D39" s="95">
        <f t="shared" si="16"/>
        <v>3734.924809141824</v>
      </c>
      <c r="E39" s="96">
        <v>4022.98768449</v>
      </c>
      <c r="F39" s="116">
        <v>5500</v>
      </c>
      <c r="G39" s="117"/>
      <c r="H39" s="117">
        <v>5500</v>
      </c>
      <c r="I39" s="6">
        <f t="shared" si="14"/>
        <v>5115</v>
      </c>
      <c r="J39" s="117">
        <v>5500</v>
      </c>
      <c r="K39" s="109">
        <v>38.992859840393066</v>
      </c>
      <c r="L39" s="6">
        <v>312.8</v>
      </c>
      <c r="M39" s="111">
        <f t="shared" si="5"/>
        <v>67.90772380257862</v>
      </c>
      <c r="N39" s="108">
        <f t="shared" si="15"/>
        <v>67.90772380257862</v>
      </c>
      <c r="O39" s="112">
        <f t="shared" si="6"/>
        <v>73.01905785223506</v>
      </c>
      <c r="P39" s="112">
        <f t="shared" si="7"/>
        <v>67.90772380257862</v>
      </c>
      <c r="Q39" s="113">
        <v>7.208857405219408</v>
      </c>
      <c r="R39" s="114">
        <f t="shared" si="8"/>
        <v>1.1940296704417594</v>
      </c>
      <c r="S39" s="115">
        <f t="shared" si="9"/>
        <v>1.7583120204603582</v>
      </c>
      <c r="T39" s="115">
        <f t="shared" si="1"/>
        <v>1.2861213825095907</v>
      </c>
      <c r="U39" s="98">
        <f t="shared" si="2"/>
        <v>73.14523062709091</v>
      </c>
      <c r="V39" s="115">
        <v>92.83957849389503</v>
      </c>
      <c r="W39" s="13">
        <f t="shared" si="12"/>
        <v>1933</v>
      </c>
      <c r="X39" s="98">
        <v>106.42824562142859</v>
      </c>
      <c r="Y39" s="98">
        <f t="shared" si="3"/>
        <v>26.45502645502646</v>
      </c>
      <c r="Z39" s="97">
        <v>3.78</v>
      </c>
      <c r="AA39" s="98">
        <f t="shared" si="4"/>
        <v>4022.98768449</v>
      </c>
      <c r="AB39" s="98">
        <f t="shared" si="10"/>
        <v>92.83957849389503</v>
      </c>
    </row>
    <row r="40" spans="2:28" ht="12.75">
      <c r="B40" s="13">
        <f t="shared" si="11"/>
        <v>1934</v>
      </c>
      <c r="C40" s="95">
        <v>2810.939664111</v>
      </c>
      <c r="D40" s="95">
        <f t="shared" si="16"/>
        <v>3382.2461753246826</v>
      </c>
      <c r="E40" s="96">
        <v>3551.239937169643</v>
      </c>
      <c r="F40" s="116">
        <v>6300</v>
      </c>
      <c r="G40" s="117"/>
      <c r="H40" s="117">
        <v>6300</v>
      </c>
      <c r="I40" s="6">
        <f t="shared" si="14"/>
        <v>5859</v>
      </c>
      <c r="J40" s="117">
        <v>6300</v>
      </c>
      <c r="K40" s="109">
        <v>34.74154090881348</v>
      </c>
      <c r="L40" s="6">
        <v>297.3</v>
      </c>
      <c r="M40" s="111">
        <f t="shared" si="5"/>
        <v>53.68644722737591</v>
      </c>
      <c r="N40" s="108">
        <f t="shared" si="15"/>
        <v>53.68644722737591</v>
      </c>
      <c r="O40" s="112">
        <f t="shared" si="6"/>
        <v>57.72736261008162</v>
      </c>
      <c r="P40" s="112">
        <f t="shared" si="7"/>
        <v>53.68644722737591</v>
      </c>
      <c r="Q40" s="113">
        <v>7.977356577612013</v>
      </c>
      <c r="R40" s="114">
        <f t="shared" si="8"/>
        <v>1.1376542802975722</v>
      </c>
      <c r="S40" s="115">
        <f t="shared" si="9"/>
        <v>2.119071644803229</v>
      </c>
      <c r="T40" s="115">
        <f t="shared" si="1"/>
        <v>1.1944971198014271</v>
      </c>
      <c r="U40" s="98">
        <f t="shared" si="2"/>
        <v>56.36888789158163</v>
      </c>
      <c r="V40" s="115">
        <v>95.24127446089578</v>
      </c>
      <c r="W40" s="13">
        <f t="shared" si="12"/>
        <v>1934</v>
      </c>
      <c r="X40" s="98">
        <v>87.6849367202381</v>
      </c>
      <c r="Y40" s="98">
        <f t="shared" si="3"/>
        <v>24.69135802469136</v>
      </c>
      <c r="Z40" s="97">
        <v>4.05</v>
      </c>
      <c r="AA40" s="98">
        <f t="shared" si="4"/>
        <v>3551.239937169643</v>
      </c>
      <c r="AB40" s="98">
        <f t="shared" si="10"/>
        <v>95.24127446089578</v>
      </c>
    </row>
    <row r="41" spans="2:28" ht="12.75">
      <c r="B41" s="13">
        <f t="shared" si="11"/>
        <v>1935</v>
      </c>
      <c r="C41" s="95">
        <v>2771.4565988530003</v>
      </c>
      <c r="D41" s="95">
        <f t="shared" si="16"/>
        <v>3334.7384154947686</v>
      </c>
      <c r="E41" s="96">
        <v>3466.132667857143</v>
      </c>
      <c r="F41" s="116">
        <v>5500</v>
      </c>
      <c r="G41" s="117"/>
      <c r="H41" s="117">
        <v>5500</v>
      </c>
      <c r="I41" s="6">
        <f t="shared" si="14"/>
        <v>5115</v>
      </c>
      <c r="J41" s="117">
        <v>5500</v>
      </c>
      <c r="K41" s="109">
        <v>33.971680641174316</v>
      </c>
      <c r="L41" s="6">
        <v>280.1</v>
      </c>
      <c r="M41" s="111">
        <f t="shared" si="5"/>
        <v>60.63160755445034</v>
      </c>
      <c r="N41" s="108">
        <f t="shared" si="15"/>
        <v>60.63160755445034</v>
      </c>
      <c r="O41" s="112">
        <f t="shared" si="6"/>
        <v>65.19527694026918</v>
      </c>
      <c r="P41" s="112">
        <f t="shared" si="7"/>
        <v>60.63160755445034</v>
      </c>
      <c r="Q41" s="113">
        <v>7.486114467085398</v>
      </c>
      <c r="R41" s="114">
        <f t="shared" si="8"/>
        <v>1.1905528081023806</v>
      </c>
      <c r="S41" s="115">
        <f t="shared" si="9"/>
        <v>1.9635844341306676</v>
      </c>
      <c r="T41" s="115">
        <f t="shared" si="1"/>
        <v>1.2374625733156526</v>
      </c>
      <c r="U41" s="98">
        <f t="shared" si="2"/>
        <v>63.02059396103896</v>
      </c>
      <c r="V41" s="115">
        <v>96.20919725373334</v>
      </c>
      <c r="W41" s="13">
        <f t="shared" si="12"/>
        <v>1935</v>
      </c>
      <c r="X41" s="98">
        <v>92.43020447619048</v>
      </c>
      <c r="Y41" s="98">
        <f t="shared" si="3"/>
        <v>26.666666666666664</v>
      </c>
      <c r="Z41" s="97">
        <v>3.75</v>
      </c>
      <c r="AA41" s="98">
        <f t="shared" si="4"/>
        <v>3466.132667857143</v>
      </c>
      <c r="AB41" s="98">
        <f t="shared" si="10"/>
        <v>96.20919725373334</v>
      </c>
    </row>
    <row r="42" spans="2:28" ht="12.75">
      <c r="B42" s="13">
        <f t="shared" si="11"/>
        <v>1936</v>
      </c>
      <c r="C42" s="95">
        <v>2543.158899191</v>
      </c>
      <c r="D42" s="95">
        <f t="shared" si="16"/>
        <v>3060.0405870867617</v>
      </c>
      <c r="E42" s="96">
        <v>4055.0170461428575</v>
      </c>
      <c r="F42" s="116">
        <v>6520</v>
      </c>
      <c r="G42" s="117"/>
      <c r="H42" s="117">
        <v>6520</v>
      </c>
      <c r="I42" s="6">
        <f t="shared" si="14"/>
        <v>6063.6</v>
      </c>
      <c r="J42" s="117">
        <v>6520</v>
      </c>
      <c r="K42" s="109">
        <v>35.64439105987549</v>
      </c>
      <c r="L42" s="6">
        <v>281.4</v>
      </c>
      <c r="M42" s="111">
        <f t="shared" si="5"/>
        <v>46.933137838754014</v>
      </c>
      <c r="N42" s="108">
        <f t="shared" si="15"/>
        <v>46.933137838754014</v>
      </c>
      <c r="O42" s="112">
        <f t="shared" si="6"/>
        <v>50.46573961156346</v>
      </c>
      <c r="P42" s="112">
        <f t="shared" si="7"/>
        <v>46.933137838754014</v>
      </c>
      <c r="Q42" s="113">
        <v>7.925032913868126</v>
      </c>
      <c r="R42" s="114">
        <f t="shared" si="8"/>
        <v>1.0874344659156936</v>
      </c>
      <c r="S42" s="115">
        <f t="shared" si="9"/>
        <v>2.3169864960909736</v>
      </c>
      <c r="T42" s="115">
        <f t="shared" si="1"/>
        <v>1.4410152971367653</v>
      </c>
      <c r="U42" s="98">
        <f t="shared" si="2"/>
        <v>62.19351297765119</v>
      </c>
      <c r="V42" s="115">
        <v>75.46307579637624</v>
      </c>
      <c r="W42" s="13">
        <f t="shared" si="12"/>
        <v>1936</v>
      </c>
      <c r="X42" s="98">
        <v>102.39942035714287</v>
      </c>
      <c r="Y42" s="98">
        <f t="shared" si="3"/>
        <v>25.252525252525256</v>
      </c>
      <c r="Z42" s="97">
        <v>3.96</v>
      </c>
      <c r="AA42" s="98">
        <f t="shared" si="4"/>
        <v>4055.0170461428575</v>
      </c>
      <c r="AB42" s="98">
        <f t="shared" si="10"/>
        <v>75.46307579637624</v>
      </c>
    </row>
    <row r="43" spans="2:28" ht="12.75">
      <c r="B43" s="13">
        <f t="shared" si="11"/>
        <v>1937</v>
      </c>
      <c r="C43" s="95">
        <v>2824.829723443</v>
      </c>
      <c r="D43" s="95">
        <f t="shared" si="16"/>
        <v>3398.959305332597</v>
      </c>
      <c r="E43" s="96">
        <v>3258.7170894833334</v>
      </c>
      <c r="F43" s="116">
        <v>7250</v>
      </c>
      <c r="G43" s="117"/>
      <c r="H43" s="117">
        <v>7250</v>
      </c>
      <c r="I43" s="6">
        <f t="shared" si="14"/>
        <v>6742.5</v>
      </c>
      <c r="J43" s="117">
        <v>7250</v>
      </c>
      <c r="K43" s="109">
        <v>47.048818588256836</v>
      </c>
      <c r="L43" s="6">
        <v>349.3</v>
      </c>
      <c r="M43" s="111">
        <f t="shared" si="5"/>
        <v>46.88219731493237</v>
      </c>
      <c r="N43" s="108">
        <f t="shared" si="15"/>
        <v>46.88219731493237</v>
      </c>
      <c r="O43" s="112">
        <f t="shared" si="6"/>
        <v>50.41096485476599</v>
      </c>
      <c r="P43" s="112">
        <f t="shared" si="7"/>
        <v>46.88219731493237</v>
      </c>
      <c r="Q43" s="113">
        <v>7.451983291967503</v>
      </c>
      <c r="R43" s="114">
        <f t="shared" si="8"/>
        <v>0.9730773848647573</v>
      </c>
      <c r="S43" s="115">
        <f t="shared" si="9"/>
        <v>2.075579730890352</v>
      </c>
      <c r="T43" s="115">
        <f t="shared" si="1"/>
        <v>0.9329278813293254</v>
      </c>
      <c r="U43" s="98">
        <f t="shared" si="2"/>
        <v>44.94782192390805</v>
      </c>
      <c r="V43" s="115">
        <v>104.30360206173954</v>
      </c>
      <c r="W43" s="13">
        <f t="shared" si="12"/>
        <v>1937</v>
      </c>
      <c r="X43" s="98">
        <v>99.96064691666668</v>
      </c>
      <c r="Y43" s="98">
        <f t="shared" si="3"/>
        <v>30.674846625766875</v>
      </c>
      <c r="Z43" s="97">
        <v>3.26</v>
      </c>
      <c r="AA43" s="98">
        <f t="shared" si="4"/>
        <v>3258.7170894833334</v>
      </c>
      <c r="AB43" s="98">
        <f t="shared" si="10"/>
        <v>104.30360206173954</v>
      </c>
    </row>
    <row r="44" spans="2:28" ht="12.75">
      <c r="B44" s="13">
        <f t="shared" si="11"/>
        <v>1938</v>
      </c>
      <c r="C44" s="95">
        <v>3506.0701002650003</v>
      </c>
      <c r="D44" s="6">
        <v>4069</v>
      </c>
      <c r="E44" s="88">
        <v>4899.358559095</v>
      </c>
      <c r="F44" s="116">
        <v>8000</v>
      </c>
      <c r="G44" s="117"/>
      <c r="H44" s="117">
        <v>8000</v>
      </c>
      <c r="I44" s="6">
        <f t="shared" si="14"/>
        <v>7440</v>
      </c>
      <c r="J44" s="117">
        <v>8000</v>
      </c>
      <c r="K44" s="109">
        <v>55</v>
      </c>
      <c r="L44" s="6">
        <v>395.8</v>
      </c>
      <c r="M44" s="111">
        <f t="shared" si="5"/>
        <v>50.8625</v>
      </c>
      <c r="N44" s="108">
        <f t="shared" si="15"/>
        <v>50.8625</v>
      </c>
      <c r="O44" s="112">
        <f t="shared" si="6"/>
        <v>54.69086021505376</v>
      </c>
      <c r="P44" s="112">
        <f t="shared" si="7"/>
        <v>50.8625</v>
      </c>
      <c r="Q44" s="113"/>
      <c r="R44" s="114">
        <f t="shared" si="8"/>
        <v>1.028044466902476</v>
      </c>
      <c r="S44" s="115">
        <f t="shared" si="9"/>
        <v>2.0212228398180896</v>
      </c>
      <c r="T44" s="115">
        <f t="shared" si="1"/>
        <v>1.2378369275126324</v>
      </c>
      <c r="U44" s="98">
        <f t="shared" si="2"/>
        <v>61.2419819886875</v>
      </c>
      <c r="V44" s="115">
        <v>83.0516883163501</v>
      </c>
      <c r="W44" s="13">
        <f t="shared" si="12"/>
        <v>1938</v>
      </c>
      <c r="X44" s="98">
        <v>114.20416221666666</v>
      </c>
      <c r="Y44" s="98">
        <f t="shared" si="3"/>
        <v>23.31002331002331</v>
      </c>
      <c r="Z44" s="97">
        <v>4.29</v>
      </c>
      <c r="AA44" s="98">
        <f t="shared" si="4"/>
        <v>4899.358559095</v>
      </c>
      <c r="AB44" s="98">
        <f t="shared" si="10"/>
        <v>83.0516883163501</v>
      </c>
    </row>
    <row r="45" spans="2:28" ht="12.75">
      <c r="E45" s="98"/>
      <c r="I45" s="109"/>
      <c r="J45" s="109"/>
      <c r="K45" s="111"/>
      <c r="L45" s="6"/>
      <c r="M45" s="111"/>
      <c r="N45" s="113"/>
      <c r="R45" s="114"/>
      <c r="S45" s="115"/>
      <c r="T45" s="115"/>
      <c r="U45" s="98"/>
      <c r="V45" s="115"/>
      <c r="X45" s="98"/>
      <c r="Y45" s="98"/>
      <c r="Z45" s="97">
        <v>4.26</v>
      </c>
      <c r="AA45" s="98">
        <f t="shared" si="4"/>
        <v>0</v>
      </c>
      <c r="AB45" s="98"/>
    </row>
    <row r="46" spans="2:28" ht="12.75">
      <c r="C46" s="91"/>
      <c r="D46" s="91"/>
      <c r="E46" s="98"/>
      <c r="F46" s="109"/>
      <c r="G46" s="109"/>
      <c r="H46" s="109"/>
      <c r="K46" s="111"/>
      <c r="L46" s="6"/>
      <c r="M46" s="111"/>
      <c r="N46" s="118"/>
      <c r="R46" s="114"/>
      <c r="S46" s="115"/>
      <c r="T46" s="115"/>
      <c r="U46" s="98"/>
      <c r="V46" s="115"/>
      <c r="X46" s="98"/>
      <c r="Y46" s="98"/>
      <c r="Z46" s="97">
        <v>3.99</v>
      </c>
      <c r="AA46" s="98">
        <f t="shared" si="4"/>
        <v>0</v>
      </c>
      <c r="AB46" s="98"/>
    </row>
    <row r="47" spans="2:28" ht="12.75">
      <c r="C47" s="91"/>
      <c r="D47" s="91"/>
      <c r="E47" s="98"/>
      <c r="F47" s="109"/>
      <c r="G47" s="109"/>
      <c r="H47" s="109"/>
      <c r="K47" s="111"/>
      <c r="L47" s="6"/>
      <c r="M47" s="111"/>
      <c r="N47" s="118"/>
      <c r="R47" s="114"/>
      <c r="S47" s="115"/>
      <c r="T47" s="115"/>
      <c r="U47" s="98"/>
      <c r="V47" s="115"/>
      <c r="X47" s="98"/>
      <c r="Y47" s="98"/>
      <c r="Z47" s="97">
        <v>1.94</v>
      </c>
      <c r="AA47" s="98">
        <f t="shared" si="4"/>
        <v>0</v>
      </c>
      <c r="AB47" s="98"/>
    </row>
    <row r="48" spans="2:28" ht="12.75">
      <c r="C48" s="91"/>
      <c r="D48" s="91"/>
      <c r="E48" s="98"/>
      <c r="F48" s="109"/>
      <c r="G48" s="109"/>
      <c r="H48" s="109"/>
      <c r="K48" s="111"/>
      <c r="L48" s="6"/>
      <c r="M48" s="111"/>
      <c r="N48" s="118"/>
      <c r="R48" s="114"/>
      <c r="S48" s="115"/>
      <c r="T48" s="115"/>
      <c r="U48" s="98"/>
      <c r="V48" s="115"/>
      <c r="X48" s="98"/>
      <c r="Y48" s="98"/>
      <c r="Z48" s="97">
        <v>1.22</v>
      </c>
      <c r="AA48" s="98">
        <f t="shared" si="4"/>
        <v>0</v>
      </c>
      <c r="AB48" s="98"/>
    </row>
    <row r="49" spans="2:28" ht="12.75">
      <c r="C49" s="91"/>
      <c r="D49" s="91"/>
      <c r="E49" s="98"/>
      <c r="F49" s="109"/>
      <c r="G49" s="109"/>
      <c r="H49" s="109"/>
      <c r="K49" s="111"/>
      <c r="L49" s="6"/>
      <c r="M49" s="111"/>
      <c r="N49" s="118"/>
      <c r="R49" s="114"/>
      <c r="S49" s="115"/>
      <c r="T49" s="115"/>
      <c r="U49" s="98"/>
      <c r="V49" s="115"/>
      <c r="X49" s="98"/>
      <c r="Y49" s="98"/>
      <c r="Z49" s="97">
        <v>1.03</v>
      </c>
      <c r="AA49" s="98">
        <f t="shared" si="4"/>
        <v>0</v>
      </c>
      <c r="AB49" s="98"/>
    </row>
    <row r="50" spans="2:28" ht="12.75">
      <c r="C50" s="91"/>
      <c r="D50" s="91"/>
      <c r="E50" s="98"/>
      <c r="F50" s="109"/>
      <c r="G50" s="109"/>
      <c r="H50" s="109"/>
      <c r="K50" s="111"/>
      <c r="L50" s="6"/>
      <c r="M50" s="111"/>
      <c r="N50" s="118"/>
      <c r="R50" s="114"/>
      <c r="S50" s="115"/>
      <c r="T50" s="115"/>
      <c r="U50" s="98"/>
      <c r="V50" s="115"/>
      <c r="X50" s="98"/>
      <c r="Y50" s="98"/>
      <c r="Z50" s="97">
        <v>0.94</v>
      </c>
      <c r="AA50" s="98">
        <f t="shared" si="4"/>
        <v>0</v>
      </c>
      <c r="AB50" s="98"/>
    </row>
    <row r="51" spans="2:28" ht="12.75">
      <c r="B51" s="13">
        <f aca="true" t="shared" si="17" ref="B51:B67">B52-1</f>
        <v>1945</v>
      </c>
      <c r="C51" s="91"/>
      <c r="D51" s="91"/>
      <c r="E51" s="98">
        <v>3542.632210526316</v>
      </c>
      <c r="F51" s="109"/>
      <c r="G51" s="109"/>
      <c r="H51" s="109"/>
      <c r="K51" s="111"/>
      <c r="L51" s="6">
        <v>1102.3</v>
      </c>
      <c r="M51" s="111"/>
      <c r="N51" s="118"/>
      <c r="R51" s="114"/>
      <c r="S51" s="115"/>
      <c r="T51" s="115">
        <f t="shared" si="1"/>
        <v>0.32138548585016025</v>
      </c>
      <c r="U51" s="98"/>
      <c r="V51" s="115"/>
      <c r="X51" s="98">
        <v>426.8231578947369</v>
      </c>
      <c r="Y51" s="98">
        <f t="shared" si="3"/>
        <v>120.48192771084338</v>
      </c>
      <c r="Z51" s="97">
        <v>0.83</v>
      </c>
      <c r="AA51" s="98">
        <f t="shared" si="4"/>
        <v>3542.632210526316</v>
      </c>
      <c r="AB51" s="98"/>
    </row>
    <row r="52" spans="2:28" ht="12.75">
      <c r="B52" s="13">
        <f t="shared" si="17"/>
        <v>1946</v>
      </c>
      <c r="C52" s="91"/>
      <c r="D52" s="91"/>
      <c r="E52" s="98">
        <v>3406.508210526317</v>
      </c>
      <c r="F52" s="109"/>
      <c r="G52" s="109"/>
      <c r="H52" s="109"/>
      <c r="K52" s="111"/>
      <c r="L52" s="6">
        <v>2437.5</v>
      </c>
      <c r="M52" s="111"/>
      <c r="N52" s="118"/>
      <c r="R52" s="114"/>
      <c r="S52" s="115"/>
      <c r="T52" s="115">
        <f t="shared" si="1"/>
        <v>0.13975418299595146</v>
      </c>
      <c r="U52" s="98"/>
      <c r="V52" s="115"/>
      <c r="X52" s="98">
        <v>740.5452631578949</v>
      </c>
      <c r="Y52" s="98">
        <f t="shared" si="3"/>
        <v>217.39130434782606</v>
      </c>
      <c r="Z52" s="97">
        <v>0.46</v>
      </c>
      <c r="AA52" s="98">
        <f t="shared" si="4"/>
        <v>3406.508210526317</v>
      </c>
      <c r="AB52" s="98"/>
    </row>
    <row r="53" spans="2:28" ht="12.75">
      <c r="B53" s="13">
        <f t="shared" si="17"/>
        <v>1947</v>
      </c>
      <c r="C53" s="91"/>
      <c r="D53" s="91"/>
      <c r="E53" s="98">
        <v>6840.27705263158</v>
      </c>
      <c r="F53" s="109"/>
      <c r="G53" s="109"/>
      <c r="H53" s="109"/>
      <c r="K53" s="111"/>
      <c r="L53" s="6">
        <v>3635.4</v>
      </c>
      <c r="M53" s="111"/>
      <c r="N53" s="118"/>
      <c r="R53" s="114"/>
      <c r="S53" s="115"/>
      <c r="T53" s="115">
        <f t="shared" si="1"/>
        <v>0.18815748067974858</v>
      </c>
      <c r="U53" s="98"/>
      <c r="V53" s="115"/>
      <c r="X53" s="98">
        <v>777.3042105263158</v>
      </c>
      <c r="Y53" s="98">
        <f t="shared" si="3"/>
        <v>113.63636363636363</v>
      </c>
      <c r="Z53" s="97">
        <v>0.88</v>
      </c>
      <c r="AA53" s="98">
        <f t="shared" si="4"/>
        <v>6840.27705263158</v>
      </c>
      <c r="AB53" s="98"/>
    </row>
    <row r="54" spans="2:28" ht="12.75">
      <c r="B54" s="13">
        <f t="shared" si="17"/>
        <v>1948</v>
      </c>
      <c r="C54" s="91"/>
      <c r="D54" s="91"/>
      <c r="E54" s="98">
        <v>12855.748421052633</v>
      </c>
      <c r="F54" s="109"/>
      <c r="G54" s="109"/>
      <c r="H54" s="109"/>
      <c r="K54" s="111"/>
      <c r="L54" s="6">
        <v>6556.1</v>
      </c>
      <c r="M54" s="111"/>
      <c r="N54" s="118"/>
      <c r="R54" s="114"/>
      <c r="S54" s="115"/>
      <c r="T54" s="115">
        <f t="shared" si="1"/>
        <v>0.1960883516275321</v>
      </c>
      <c r="U54" s="98"/>
      <c r="V54" s="115"/>
      <c r="X54" s="98">
        <v>959.3842105263158</v>
      </c>
      <c r="Y54" s="98">
        <f t="shared" si="3"/>
        <v>74.62686567164178</v>
      </c>
      <c r="Z54" s="97">
        <v>1.34</v>
      </c>
      <c r="AA54" s="98">
        <f t="shared" si="4"/>
        <v>12855.748421052633</v>
      </c>
      <c r="AB54" s="98"/>
    </row>
    <row r="55" spans="2:28" ht="12.75">
      <c r="B55" s="13">
        <f t="shared" si="17"/>
        <v>1949</v>
      </c>
      <c r="C55" s="91"/>
      <c r="D55" s="91"/>
      <c r="E55" s="98">
        <v>24803.663157894738</v>
      </c>
      <c r="F55" s="109"/>
      <c r="G55" s="109"/>
      <c r="H55" s="109"/>
      <c r="K55" s="111"/>
      <c r="L55" s="110">
        <v>8491.8</v>
      </c>
      <c r="M55" s="111"/>
      <c r="N55" s="118"/>
      <c r="R55" s="114"/>
      <c r="S55" s="115"/>
      <c r="T55" s="115">
        <f t="shared" si="1"/>
        <v>0.29208958239589655</v>
      </c>
      <c r="U55" s="98"/>
      <c r="V55" s="115"/>
      <c r="X55" s="98">
        <v>873.3684210526317</v>
      </c>
      <c r="Y55" s="98">
        <f t="shared" si="3"/>
        <v>35.21126760563381</v>
      </c>
      <c r="Z55" s="97">
        <v>2.84</v>
      </c>
      <c r="AA55" s="98">
        <f t="shared" si="4"/>
        <v>24803.663157894738</v>
      </c>
      <c r="AB55" s="98"/>
    </row>
    <row r="56" spans="2:28" ht="12.75">
      <c r="B56" s="13">
        <f t="shared" si="17"/>
        <v>1950</v>
      </c>
      <c r="C56" s="91"/>
      <c r="D56" s="91"/>
      <c r="E56" s="98">
        <v>36034.494736842105</v>
      </c>
      <c r="F56" s="109"/>
      <c r="G56" s="109"/>
      <c r="H56" s="109"/>
      <c r="K56" s="111"/>
      <c r="L56" s="110">
        <v>9956.8</v>
      </c>
      <c r="M56" s="111"/>
      <c r="N56" s="118"/>
      <c r="R56" s="114"/>
      <c r="S56" s="115"/>
      <c r="T56" s="115">
        <f t="shared" si="1"/>
        <v>0.3619083916202204</v>
      </c>
      <c r="U56" s="98"/>
      <c r="V56" s="115"/>
      <c r="X56" s="98">
        <v>749.1578947368422</v>
      </c>
      <c r="Y56" s="98">
        <f t="shared" si="3"/>
        <v>20.79002079002079</v>
      </c>
      <c r="Z56" s="97">
        <v>4.81</v>
      </c>
      <c r="AA56" s="98">
        <f t="shared" si="4"/>
        <v>36034.494736842105</v>
      </c>
      <c r="AB56" s="98"/>
    </row>
    <row r="57" spans="2:28" ht="12.75">
      <c r="B57" s="13">
        <f t="shared" si="17"/>
        <v>1951</v>
      </c>
      <c r="C57" s="91"/>
      <c r="D57" s="91"/>
      <c r="E57" s="98">
        <v>56319.052631578954</v>
      </c>
      <c r="F57" s="109"/>
      <c r="G57" s="109"/>
      <c r="H57" s="109"/>
      <c r="K57" s="111"/>
      <c r="L57" s="110">
        <v>12525.1</v>
      </c>
      <c r="M57" s="111"/>
      <c r="N57" s="118"/>
      <c r="R57" s="114"/>
      <c r="S57" s="115"/>
      <c r="T57" s="115">
        <f t="shared" si="1"/>
        <v>0.4496495248068196</v>
      </c>
      <c r="U57" s="98"/>
      <c r="V57" s="115"/>
      <c r="X57" s="98">
        <v>1149.3684210526317</v>
      </c>
      <c r="Y57" s="98">
        <f t="shared" si="3"/>
        <v>20.408163265306122</v>
      </c>
      <c r="Z57" s="97">
        <v>4.9</v>
      </c>
      <c r="AA57" s="98">
        <f t="shared" si="4"/>
        <v>56319.052631578954</v>
      </c>
      <c r="AB57" s="98"/>
    </row>
    <row r="58" spans="2:28" ht="12.75">
      <c r="B58" s="13">
        <f t="shared" si="17"/>
        <v>1952</v>
      </c>
      <c r="C58" s="91"/>
      <c r="D58" s="91"/>
      <c r="E58" s="98">
        <v>64740</v>
      </c>
      <c r="F58" s="109"/>
      <c r="G58" s="109"/>
      <c r="H58" s="109"/>
      <c r="K58" s="111"/>
      <c r="L58" s="110">
        <v>14605.5</v>
      </c>
      <c r="M58" s="111"/>
      <c r="N58" s="118"/>
      <c r="R58" s="114"/>
      <c r="S58" s="115"/>
      <c r="T58" s="115">
        <f t="shared" si="1"/>
        <v>0.4432576769025367</v>
      </c>
      <c r="U58" s="98"/>
      <c r="V58" s="115"/>
      <c r="X58" s="98">
        <v>1310.5263157894738</v>
      </c>
      <c r="Y58" s="98">
        <f t="shared" si="3"/>
        <v>20.242914979757085</v>
      </c>
      <c r="Z58" s="97">
        <v>4.94</v>
      </c>
      <c r="AA58" s="98">
        <f t="shared" si="4"/>
        <v>64740.00000000001</v>
      </c>
      <c r="AB58" s="98"/>
    </row>
    <row r="59" spans="2:28" ht="12.75">
      <c r="B59" s="13">
        <f t="shared" si="17"/>
        <v>1953</v>
      </c>
      <c r="C59" s="91"/>
      <c r="D59" s="91"/>
      <c r="E59" s="98">
        <v>79802.5052631579</v>
      </c>
      <c r="F59" s="109"/>
      <c r="G59" s="109"/>
      <c r="H59" s="109"/>
      <c r="K59" s="111"/>
      <c r="L59" s="110">
        <v>15103</v>
      </c>
      <c r="M59" s="111"/>
      <c r="N59" s="118"/>
      <c r="R59" s="114"/>
      <c r="S59" s="115"/>
      <c r="T59" s="115">
        <f t="shared" si="1"/>
        <v>0.5283884345041243</v>
      </c>
      <c r="U59" s="98"/>
      <c r="V59" s="115"/>
      <c r="X59" s="98">
        <v>1605.684210526316</v>
      </c>
      <c r="Y59" s="98">
        <f t="shared" si="3"/>
        <v>20.120724346076457</v>
      </c>
      <c r="Z59" s="97">
        <v>4.97</v>
      </c>
      <c r="AA59" s="98">
        <f t="shared" si="4"/>
        <v>79802.5052631579</v>
      </c>
      <c r="AB59" s="98"/>
    </row>
    <row r="60" spans="2:28" ht="12.75">
      <c r="B60" s="13">
        <f t="shared" si="17"/>
        <v>1954</v>
      </c>
      <c r="C60" s="91"/>
      <c r="D60" s="91"/>
      <c r="E60" s="98">
        <v>112105.5157894737</v>
      </c>
      <c r="F60" s="109"/>
      <c r="G60" s="109"/>
      <c r="H60" s="109"/>
      <c r="K60" s="111"/>
      <c r="L60" s="110">
        <v>15995</v>
      </c>
      <c r="M60" s="111"/>
      <c r="N60" s="118"/>
      <c r="R60" s="114"/>
      <c r="S60" s="115"/>
      <c r="T60" s="115">
        <f t="shared" si="1"/>
        <v>0.7008784982149028</v>
      </c>
      <c r="U60" s="98"/>
      <c r="V60" s="115"/>
      <c r="X60" s="98">
        <v>2830.947368421053</v>
      </c>
      <c r="Y60" s="98">
        <f t="shared" si="3"/>
        <v>25.252525252525253</v>
      </c>
      <c r="Z60" s="97">
        <v>3.96</v>
      </c>
      <c r="AA60" s="98">
        <f t="shared" si="4"/>
        <v>112105.5157894737</v>
      </c>
      <c r="AB60" s="98"/>
    </row>
    <row r="61" spans="2:28" ht="12.75">
      <c r="B61" s="13">
        <f t="shared" si="17"/>
        <v>1955</v>
      </c>
      <c r="C61" s="91"/>
      <c r="D61" s="91"/>
      <c r="E61" s="98">
        <v>95088.2947368421</v>
      </c>
      <c r="F61" s="109"/>
      <c r="G61" s="109"/>
      <c r="H61" s="109"/>
      <c r="K61" s="111"/>
      <c r="L61" s="110">
        <v>17139.4</v>
      </c>
      <c r="M61" s="111"/>
      <c r="N61" s="118"/>
      <c r="R61" s="114"/>
      <c r="S61" s="115"/>
      <c r="T61" s="115">
        <f t="shared" si="1"/>
        <v>0.554793602674785</v>
      </c>
      <c r="U61" s="98"/>
      <c r="V61" s="115"/>
      <c r="X61" s="98">
        <v>3180.2105263157896</v>
      </c>
      <c r="Y61" s="98">
        <f t="shared" si="3"/>
        <v>33.44481605351171</v>
      </c>
      <c r="Z61" s="97">
        <v>2.99</v>
      </c>
      <c r="AA61" s="98">
        <f t="shared" si="4"/>
        <v>95088.2947368421</v>
      </c>
      <c r="AB61" s="98"/>
    </row>
    <row r="62" spans="2:28" ht="12.75">
      <c r="B62" s="13">
        <f t="shared" si="17"/>
        <v>1956</v>
      </c>
      <c r="C62" s="91"/>
      <c r="D62" s="91"/>
      <c r="E62" s="98">
        <v>121509.22105263156</v>
      </c>
      <c r="F62" s="109"/>
      <c r="G62" s="109"/>
      <c r="H62" s="109"/>
      <c r="K62" s="111"/>
      <c r="L62" s="110">
        <v>18880.2</v>
      </c>
      <c r="M62" s="111"/>
      <c r="N62" s="118"/>
      <c r="R62" s="114"/>
      <c r="S62" s="115"/>
      <c r="T62" s="115">
        <f t="shared" si="1"/>
        <v>0.643580158327939</v>
      </c>
      <c r="U62" s="98"/>
      <c r="V62" s="115"/>
      <c r="X62" s="98">
        <v>3594.9473684210525</v>
      </c>
      <c r="Y62" s="98">
        <f t="shared" si="3"/>
        <v>29.58579881656805</v>
      </c>
      <c r="Z62" s="97">
        <v>3.38</v>
      </c>
      <c r="AA62" s="98">
        <f t="shared" si="4"/>
        <v>121509.22105263156</v>
      </c>
      <c r="AB62" s="98"/>
    </row>
    <row r="63" spans="2:28" ht="12.75">
      <c r="B63" s="13">
        <f t="shared" si="17"/>
        <v>1957</v>
      </c>
      <c r="C63" s="91"/>
      <c r="D63" s="91"/>
      <c r="E63" s="98">
        <v>147249.2</v>
      </c>
      <c r="F63" s="109"/>
      <c r="G63" s="109"/>
      <c r="H63" s="109"/>
      <c r="K63" s="111"/>
      <c r="L63" s="110">
        <v>21271.7</v>
      </c>
      <c r="M63" s="111"/>
      <c r="N63" s="118"/>
      <c r="R63" s="114"/>
      <c r="S63" s="115"/>
      <c r="T63" s="115">
        <f t="shared" si="1"/>
        <v>0.6922305222431682</v>
      </c>
      <c r="U63" s="98"/>
      <c r="V63" s="115"/>
      <c r="X63" s="98">
        <v>4892</v>
      </c>
      <c r="Y63" s="98">
        <f t="shared" si="3"/>
        <v>33.22259136212624</v>
      </c>
      <c r="Z63" s="97">
        <v>3.01</v>
      </c>
      <c r="AA63" s="98">
        <f t="shared" si="4"/>
        <v>147249.19999999998</v>
      </c>
      <c r="AB63" s="98"/>
    </row>
    <row r="64" spans="2:28" ht="12.75">
      <c r="B64" s="13">
        <f t="shared" si="17"/>
        <v>1958</v>
      </c>
      <c r="C64" s="91"/>
      <c r="D64" s="91"/>
      <c r="E64" s="98">
        <v>175942.17894736846</v>
      </c>
      <c r="F64" s="109"/>
      <c r="G64" s="109"/>
      <c r="H64" s="109"/>
      <c r="K64" s="111"/>
      <c r="L64" s="110">
        <v>24567.9</v>
      </c>
      <c r="M64" s="111"/>
      <c r="N64" s="118"/>
      <c r="R64" s="114"/>
      <c r="S64" s="115"/>
      <c r="T64" s="115">
        <f t="shared" si="1"/>
        <v>0.7161465935117306</v>
      </c>
      <c r="U64" s="98"/>
      <c r="V64" s="115"/>
      <c r="X64" s="98">
        <v>5315.473684210527</v>
      </c>
      <c r="Y64" s="98">
        <f t="shared" si="3"/>
        <v>30.21148036253776</v>
      </c>
      <c r="Z64" s="97">
        <v>3.31</v>
      </c>
      <c r="AA64" s="98">
        <f t="shared" si="4"/>
        <v>175942.17894736846</v>
      </c>
      <c r="AB64" s="98"/>
    </row>
    <row r="65" spans="2:28" ht="12.75">
      <c r="B65" s="13">
        <f t="shared" si="17"/>
        <v>1959</v>
      </c>
      <c r="C65" s="91"/>
      <c r="D65" s="91"/>
      <c r="E65" s="98">
        <v>197830.13684210528</v>
      </c>
      <c r="F65" s="109"/>
      <c r="G65" s="109"/>
      <c r="H65" s="109"/>
      <c r="K65" s="111"/>
      <c r="L65" s="110">
        <v>26722.8</v>
      </c>
      <c r="M65" s="111"/>
      <c r="N65" s="118"/>
      <c r="R65" s="114"/>
      <c r="S65" s="115"/>
      <c r="T65" s="115">
        <f t="shared" si="1"/>
        <v>0.7403046718237059</v>
      </c>
      <c r="U65" s="98"/>
      <c r="V65" s="115"/>
      <c r="X65" s="98">
        <v>8347.263157894737</v>
      </c>
      <c r="Y65" s="98">
        <f t="shared" si="3"/>
        <v>42.19409282700422</v>
      </c>
      <c r="Z65" s="97">
        <v>2.37</v>
      </c>
      <c r="AA65" s="98">
        <f t="shared" si="4"/>
        <v>197830.13684210528</v>
      </c>
      <c r="AB65" s="98"/>
    </row>
    <row r="66" spans="2:28" ht="12.75">
      <c r="B66" s="13">
        <f t="shared" si="17"/>
        <v>1960</v>
      </c>
      <c r="C66" s="91"/>
      <c r="D66" s="91"/>
      <c r="E66" s="98">
        <v>1778.442105263158</v>
      </c>
      <c r="F66" s="109"/>
      <c r="G66" s="109"/>
      <c r="H66" s="109"/>
      <c r="K66" s="111"/>
      <c r="L66" s="110">
        <v>296.506</v>
      </c>
      <c r="M66" s="111"/>
      <c r="N66" s="118"/>
      <c r="R66" s="114"/>
      <c r="S66" s="115"/>
      <c r="T66" s="115">
        <f t="shared" si="1"/>
        <v>0.5997997022870223</v>
      </c>
      <c r="U66" s="98"/>
      <c r="V66" s="115"/>
      <c r="X66" s="98">
        <v>90.73684210526316</v>
      </c>
      <c r="Y66" s="98">
        <f t="shared" si="3"/>
        <v>51.02040816326531</v>
      </c>
      <c r="Z66" s="97">
        <v>1.96</v>
      </c>
      <c r="AA66" s="98">
        <f t="shared" si="4"/>
        <v>1778.442105263158</v>
      </c>
      <c r="AB66" s="98"/>
    </row>
    <row r="67" spans="2:28" ht="12.75">
      <c r="B67" s="13">
        <f t="shared" si="17"/>
        <v>1961</v>
      </c>
      <c r="C67" s="91"/>
      <c r="D67" s="91"/>
      <c r="E67" s="98">
        <v>1827.9895287958116</v>
      </c>
      <c r="F67" s="109"/>
      <c r="G67" s="109"/>
      <c r="H67" s="109"/>
      <c r="K67" s="111"/>
      <c r="L67" s="110">
        <v>323.459</v>
      </c>
      <c r="M67" s="111"/>
      <c r="N67" s="118"/>
      <c r="R67" s="114"/>
      <c r="S67" s="115"/>
      <c r="T67" s="115">
        <f t="shared" si="1"/>
        <v>0.5651379398303376</v>
      </c>
      <c r="U67" s="98"/>
      <c r="V67" s="115"/>
      <c r="X67" s="98">
        <v>112.14659685863874</v>
      </c>
      <c r="Y67" s="98">
        <f t="shared" si="3"/>
        <v>61.34969325153374</v>
      </c>
      <c r="Z67" s="97">
        <v>1.63</v>
      </c>
      <c r="AA67" s="98">
        <f t="shared" si="4"/>
        <v>1827.9895287958116</v>
      </c>
      <c r="AB67" s="98"/>
    </row>
    <row r="68" spans="2:28" ht="12.75">
      <c r="B68" s="13">
        <f>B69-1</f>
        <v>1962</v>
      </c>
      <c r="C68" s="91"/>
      <c r="D68" s="91"/>
      <c r="E68" s="98">
        <v>1893.4270833333335</v>
      </c>
      <c r="F68" s="109"/>
      <c r="G68" s="109"/>
      <c r="H68" s="109"/>
      <c r="K68" s="111"/>
      <c r="L68" s="110">
        <v>361.164</v>
      </c>
      <c r="M68" s="111"/>
      <c r="N68" s="118"/>
      <c r="R68" s="114"/>
      <c r="S68" s="115"/>
      <c r="T68" s="115">
        <f t="shared" si="1"/>
        <v>0.5242568703783693</v>
      </c>
      <c r="U68" s="98"/>
      <c r="V68" s="115"/>
      <c r="X68" s="98">
        <v>117.60416666666667</v>
      </c>
      <c r="Y68" s="98">
        <f t="shared" si="3"/>
        <v>62.11180124223603</v>
      </c>
      <c r="Z68" s="97">
        <v>1.61</v>
      </c>
      <c r="AA68" s="98">
        <f t="shared" si="4"/>
        <v>1893.4270833333335</v>
      </c>
      <c r="AB68" s="98"/>
    </row>
    <row r="69" spans="2:28" ht="12.75">
      <c r="B69" s="13">
        <v>1963</v>
      </c>
      <c r="D69" s="91">
        <v>2190</v>
      </c>
      <c r="E69" s="91">
        <v>2190</v>
      </c>
      <c r="F69" s="109"/>
      <c r="G69" s="109"/>
      <c r="H69" s="109"/>
      <c r="J69" s="119">
        <v>7.993258403794596</v>
      </c>
      <c r="K69" s="111"/>
      <c r="L69" s="110">
        <v>404.881</v>
      </c>
      <c r="M69" s="111"/>
      <c r="N69" s="120">
        <f>0.273980883560621*100</f>
        <v>27.3980883560621</v>
      </c>
      <c r="O69" s="121">
        <v>24.37395659432387</v>
      </c>
      <c r="P69" s="121"/>
      <c r="R69" s="114">
        <f aca="true" t="shared" si="18" ref="R69:R105">D69/L69/10</f>
        <v>0.5408996717554048</v>
      </c>
      <c r="S69" s="115">
        <f>J69/L69*100</f>
        <v>1.9742241309902406</v>
      </c>
      <c r="T69" s="115">
        <f t="shared" si="1"/>
        <v>0.5408996717554048</v>
      </c>
      <c r="U69" s="98">
        <f>E69/J69/10</f>
        <v>27.39808835606207</v>
      </c>
      <c r="V69" s="122">
        <v>27.39808835606207</v>
      </c>
      <c r="W69" s="13">
        <v>1963</v>
      </c>
      <c r="X69" s="98">
        <v>106.21761658031089</v>
      </c>
      <c r="Y69" s="98">
        <f t="shared" si="3"/>
        <v>48.50119478553008</v>
      </c>
      <c r="Z69" s="97">
        <v>1.83</v>
      </c>
      <c r="AA69" s="98">
        <f t="shared" si="4"/>
        <v>1943.7823834196893</v>
      </c>
      <c r="AB69" s="98">
        <f>D69/AA69*100</f>
        <v>112.6669332267093</v>
      </c>
    </row>
    <row r="70" spans="2:28" ht="12.75">
      <c r="B70" s="13">
        <f aca="true" t="shared" si="19" ref="B70:B89">B69+1</f>
        <v>1964</v>
      </c>
      <c r="D70" s="91">
        <v>2443.5437629999997</v>
      </c>
      <c r="E70" s="91">
        <v>2443.5437629999997</v>
      </c>
      <c r="F70" s="109"/>
      <c r="G70" s="109"/>
      <c r="H70" s="109"/>
      <c r="J70" s="119">
        <v>8.261239430810477</v>
      </c>
      <c r="K70" s="111"/>
      <c r="L70" s="110">
        <v>449.157</v>
      </c>
      <c r="M70" s="111"/>
      <c r="N70" s="120">
        <f>0.295784159685137*100</f>
        <v>29.5784159685137</v>
      </c>
      <c r="O70" s="121">
        <v>26.58915955386289</v>
      </c>
      <c r="P70" s="121"/>
      <c r="R70" s="114">
        <f t="shared" si="18"/>
        <v>0.5440288725323217</v>
      </c>
      <c r="S70" s="115">
        <f aca="true" t="shared" si="20" ref="S70:S105">J70/L70*100</f>
        <v>1.8392765627187102</v>
      </c>
      <c r="T70" s="115">
        <f t="shared" si="1"/>
        <v>0.5440288725323217</v>
      </c>
      <c r="U70" s="98">
        <f aca="true" t="shared" si="21" ref="U70:U105">E70/J70/10</f>
        <v>29.57841596851374</v>
      </c>
      <c r="V70" s="122">
        <v>29.57841596851374</v>
      </c>
      <c r="W70" s="13">
        <f aca="true" t="shared" si="22" ref="W70:W105">W69+1</f>
        <v>1964</v>
      </c>
      <c r="X70" s="98">
        <v>102.394663</v>
      </c>
      <c r="Y70" s="98">
        <f t="shared" si="3"/>
        <v>41.90416580642186</v>
      </c>
      <c r="Z70" s="97">
        <v>2.62</v>
      </c>
      <c r="AA70" s="98">
        <f t="shared" si="4"/>
        <v>2682.7401706</v>
      </c>
      <c r="AB70" s="98">
        <f>D70/AA70*100</f>
        <v>91.08387721549256</v>
      </c>
    </row>
    <row r="71" spans="2:28" ht="12.75">
      <c r="B71" s="13">
        <f t="shared" si="19"/>
        <v>1965</v>
      </c>
      <c r="D71" s="91">
        <v>2692.1839999999997</v>
      </c>
      <c r="E71" s="91">
        <v>2692.1839999999997</v>
      </c>
      <c r="F71" s="109"/>
      <c r="G71" s="109"/>
      <c r="H71" s="109"/>
      <c r="J71" s="123">
        <v>8.954138850907771</v>
      </c>
      <c r="K71" s="111"/>
      <c r="L71" s="110">
        <v>483.488</v>
      </c>
      <c r="N71" s="98">
        <v>30.066364223591037</v>
      </c>
      <c r="O71" s="121">
        <v>27.589506046320967</v>
      </c>
      <c r="P71" s="121"/>
      <c r="R71" s="114">
        <f t="shared" si="18"/>
        <v>0.5568254020782315</v>
      </c>
      <c r="S71" s="115">
        <f t="shared" si="20"/>
        <v>1.8519878158108933</v>
      </c>
      <c r="T71" s="115">
        <f aca="true" t="shared" si="23" ref="T71:T107">E71/L71/10</f>
        <v>0.5568254020782315</v>
      </c>
      <c r="U71" s="98">
        <f t="shared" si="21"/>
        <v>30.066364223591034</v>
      </c>
      <c r="V71" s="122">
        <v>30.066364223591034</v>
      </c>
      <c r="W71" s="13">
        <f t="shared" si="22"/>
        <v>1965</v>
      </c>
      <c r="X71" s="98">
        <v>96.656069</v>
      </c>
      <c r="Y71" s="98">
        <f>X71/E71*1000</f>
        <v>35.9024750908556</v>
      </c>
      <c r="Z71" s="97">
        <v>3.09</v>
      </c>
      <c r="AA71" s="98">
        <f aca="true" t="shared" si="24" ref="AA71:AA107">X71*Z71*10</f>
        <v>2986.6725321000004</v>
      </c>
      <c r="AB71" s="98">
        <f aca="true" t="shared" si="25" ref="AB71:AB105">D71/AA71*100</f>
        <v>90.13991226239527</v>
      </c>
    </row>
    <row r="72" spans="2:28" ht="12.75">
      <c r="B72" s="13">
        <f t="shared" si="19"/>
        <v>1966</v>
      </c>
      <c r="D72" s="91">
        <v>3574.6749999999997</v>
      </c>
      <c r="E72" s="91">
        <v>3574.6749999999997</v>
      </c>
      <c r="F72" s="109"/>
      <c r="G72" s="109"/>
      <c r="H72" s="109"/>
      <c r="J72" s="123">
        <v>8.782263739837715</v>
      </c>
      <c r="K72" s="111"/>
      <c r="L72" s="110">
        <v>523.416</v>
      </c>
      <c r="N72" s="98">
        <v>40.70334376072899</v>
      </c>
      <c r="O72" s="121">
        <v>34.52457987251304</v>
      </c>
      <c r="P72" s="121"/>
      <c r="R72" s="114">
        <f t="shared" si="18"/>
        <v>0.6829510370336405</v>
      </c>
      <c r="S72" s="115">
        <f t="shared" si="20"/>
        <v>1.6778745280690146</v>
      </c>
      <c r="T72" s="115">
        <f t="shared" si="23"/>
        <v>0.6829510370336405</v>
      </c>
      <c r="U72" s="98">
        <f t="shared" si="21"/>
        <v>40.703343760729</v>
      </c>
      <c r="V72" s="122">
        <v>40.703343760729</v>
      </c>
      <c r="W72" s="13">
        <f t="shared" si="22"/>
        <v>1966</v>
      </c>
      <c r="X72" s="98">
        <v>89.653796</v>
      </c>
      <c r="Y72" s="98">
        <f t="shared" si="3"/>
        <v>25.08026491918846</v>
      </c>
      <c r="Z72" s="97">
        <v>4</v>
      </c>
      <c r="AA72" s="98">
        <f t="shared" si="24"/>
        <v>3586.15184</v>
      </c>
      <c r="AB72" s="98">
        <f t="shared" si="25"/>
        <v>99.67996781753669</v>
      </c>
    </row>
    <row r="73" spans="2:28" ht="12.75">
      <c r="B73" s="13">
        <f t="shared" si="19"/>
        <v>1967</v>
      </c>
      <c r="D73" s="91">
        <v>3890.929</v>
      </c>
      <c r="E73" s="91">
        <v>3890.929</v>
      </c>
      <c r="F73" s="109"/>
      <c r="G73" s="109"/>
      <c r="H73" s="109"/>
      <c r="J73" s="123">
        <v>9.227806507418675</v>
      </c>
      <c r="K73" s="111"/>
      <c r="L73" s="110">
        <v>565.389</v>
      </c>
      <c r="N73" s="98">
        <v>42.16526426807818</v>
      </c>
      <c r="O73" s="121">
        <v>34.01756425948593</v>
      </c>
      <c r="P73" s="121"/>
      <c r="R73" s="114">
        <f t="shared" si="18"/>
        <v>0.6881861868554217</v>
      </c>
      <c r="S73" s="115">
        <f t="shared" si="20"/>
        <v>1.6321163848993656</v>
      </c>
      <c r="T73" s="115">
        <f t="shared" si="23"/>
        <v>0.6881861868554217</v>
      </c>
      <c r="U73" s="98">
        <f t="shared" si="21"/>
        <v>42.16526426807818</v>
      </c>
      <c r="V73" s="122">
        <v>42.16526426807818</v>
      </c>
      <c r="W73" s="13">
        <f t="shared" si="22"/>
        <v>1967</v>
      </c>
      <c r="X73" s="98">
        <v>89.604162</v>
      </c>
      <c r="Y73" s="98">
        <f aca="true" t="shared" si="26" ref="Y73:Y107">X73/E73*1000</f>
        <v>23.028989220826183</v>
      </c>
      <c r="Z73" s="97">
        <v>4.59</v>
      </c>
      <c r="AA73" s="98">
        <f t="shared" si="24"/>
        <v>4112.8310358</v>
      </c>
      <c r="AB73" s="98">
        <f t="shared" si="25"/>
        <v>94.60464011605482</v>
      </c>
    </row>
    <row r="74" spans="2:28" ht="12.75">
      <c r="B74" s="13">
        <f t="shared" si="19"/>
        <v>1968</v>
      </c>
      <c r="D74" s="91">
        <v>4243.590999999999</v>
      </c>
      <c r="E74" s="91">
        <v>4243.590999999999</v>
      </c>
      <c r="F74" s="109"/>
      <c r="G74" s="109"/>
      <c r="H74" s="109"/>
      <c r="J74" s="123">
        <v>9.742172954544664</v>
      </c>
      <c r="K74" s="111"/>
      <c r="L74" s="110">
        <v>614.517</v>
      </c>
      <c r="N74" s="98">
        <v>43.558978266962406</v>
      </c>
      <c r="O74" s="121">
        <v>36.79839576829691</v>
      </c>
      <c r="P74" s="121"/>
      <c r="R74" s="114">
        <f t="shared" si="18"/>
        <v>0.6905571367431655</v>
      </c>
      <c r="S74" s="115">
        <f t="shared" si="20"/>
        <v>1.5853382338559656</v>
      </c>
      <c r="T74" s="115">
        <f t="shared" si="23"/>
        <v>0.6905571367431655</v>
      </c>
      <c r="U74" s="98">
        <f t="shared" si="21"/>
        <v>43.558978266962406</v>
      </c>
      <c r="V74" s="122">
        <v>43.558978266962406</v>
      </c>
      <c r="W74" s="13">
        <f t="shared" si="22"/>
        <v>1968</v>
      </c>
      <c r="X74" s="98">
        <v>100.16260700000001</v>
      </c>
      <c r="Y74" s="98">
        <f t="shared" si="26"/>
        <v>23.60326596036235</v>
      </c>
      <c r="Z74" s="97">
        <v>4.62</v>
      </c>
      <c r="AA74" s="98">
        <f t="shared" si="24"/>
        <v>4627.5124434</v>
      </c>
      <c r="AB74" s="98">
        <f t="shared" si="25"/>
        <v>91.7035027329301</v>
      </c>
    </row>
    <row r="75" spans="2:28" ht="12.75">
      <c r="B75" s="13">
        <f t="shared" si="19"/>
        <v>1969</v>
      </c>
      <c r="D75" s="91">
        <v>4429</v>
      </c>
      <c r="E75" s="91">
        <v>4429</v>
      </c>
      <c r="F75" s="109"/>
      <c r="G75" s="109"/>
      <c r="H75" s="109"/>
      <c r="J75" s="123">
        <v>10.647747685400276</v>
      </c>
      <c r="K75" s="111"/>
      <c r="L75" s="110">
        <v>700.689</v>
      </c>
      <c r="N75" s="98">
        <v>41.59565131387223</v>
      </c>
      <c r="O75" s="121">
        <v>36.09322793578356</v>
      </c>
      <c r="P75" s="121"/>
      <c r="R75" s="114">
        <f t="shared" si="18"/>
        <v>0.6320921264640946</v>
      </c>
      <c r="S75" s="115">
        <f t="shared" si="20"/>
        <v>1.5196110807220145</v>
      </c>
      <c r="T75" s="115">
        <f t="shared" si="23"/>
        <v>0.6320921264640946</v>
      </c>
      <c r="U75" s="98">
        <f t="shared" si="21"/>
        <v>41.59565131387223</v>
      </c>
      <c r="V75" s="122">
        <v>41.59565131387223</v>
      </c>
      <c r="W75" s="13">
        <f t="shared" si="22"/>
        <v>1969</v>
      </c>
      <c r="X75" s="98">
        <v>130.839</v>
      </c>
      <c r="Y75" s="98">
        <f t="shared" si="26"/>
        <v>29.541431474373447</v>
      </c>
      <c r="Z75" s="97">
        <v>4.07</v>
      </c>
      <c r="AA75" s="98">
        <f t="shared" si="24"/>
        <v>5325.1473</v>
      </c>
      <c r="AB75" s="98">
        <f t="shared" si="25"/>
        <v>83.17140823503605</v>
      </c>
    </row>
    <row r="76" spans="2:28" ht="12.75">
      <c r="B76" s="13">
        <f t="shared" si="19"/>
        <v>1970</v>
      </c>
      <c r="D76" s="91">
        <v>5244</v>
      </c>
      <c r="E76" s="91">
        <v>5244</v>
      </c>
      <c r="F76" s="109"/>
      <c r="G76" s="109"/>
      <c r="H76" s="109"/>
      <c r="J76" s="123">
        <v>15.382997953044264</v>
      </c>
      <c r="K76" s="111"/>
      <c r="L76" s="110">
        <v>793.519</v>
      </c>
      <c r="N76" s="98">
        <v>34.08958394200542</v>
      </c>
      <c r="O76" s="121">
        <v>38.42039709868855</v>
      </c>
      <c r="P76" s="121"/>
      <c r="R76" s="114">
        <f t="shared" si="18"/>
        <v>0.6608537413722922</v>
      </c>
      <c r="S76" s="115">
        <f t="shared" si="20"/>
        <v>1.9385796626223522</v>
      </c>
      <c r="T76" s="115">
        <f t="shared" si="23"/>
        <v>0.6608537413722922</v>
      </c>
      <c r="U76" s="98">
        <f t="shared" si="21"/>
        <v>34.089583942005426</v>
      </c>
      <c r="V76" s="122">
        <v>34.089583942005426</v>
      </c>
      <c r="W76" s="13">
        <f t="shared" si="22"/>
        <v>1970</v>
      </c>
      <c r="X76" s="98">
        <v>131.37</v>
      </c>
      <c r="Y76" s="98">
        <f t="shared" si="26"/>
        <v>25.051487414187644</v>
      </c>
      <c r="Z76" s="97">
        <v>4.26</v>
      </c>
      <c r="AA76" s="98">
        <f t="shared" si="24"/>
        <v>5596.362</v>
      </c>
      <c r="AB76" s="98">
        <f t="shared" si="25"/>
        <v>93.70373110245549</v>
      </c>
    </row>
    <row r="77" spans="2:28" ht="12.75">
      <c r="B77" s="13">
        <f t="shared" si="19"/>
        <v>1971</v>
      </c>
      <c r="D77" s="91">
        <v>6093</v>
      </c>
      <c r="E77" s="91">
        <v>6093</v>
      </c>
      <c r="F77" s="109"/>
      <c r="G77" s="109"/>
      <c r="H77" s="109"/>
      <c r="J77" s="123">
        <v>18.03353310107646</v>
      </c>
      <c r="K77" s="111"/>
      <c r="L77" s="110">
        <v>884.186</v>
      </c>
      <c r="N77" s="98">
        <v>33.7870564012567</v>
      </c>
      <c r="O77" s="121">
        <v>40.369707811568276</v>
      </c>
      <c r="P77" s="121"/>
      <c r="R77" s="114">
        <f t="shared" si="18"/>
        <v>0.6891084002687217</v>
      </c>
      <c r="S77" s="115">
        <f t="shared" si="20"/>
        <v>2.0395632933654753</v>
      </c>
      <c r="T77" s="115">
        <f t="shared" si="23"/>
        <v>0.6891084002687217</v>
      </c>
      <c r="U77" s="98">
        <f t="shared" si="21"/>
        <v>33.7870564012567</v>
      </c>
      <c r="V77" s="122">
        <v>33.7870564012567</v>
      </c>
      <c r="W77" s="13">
        <f t="shared" si="22"/>
        <v>1971</v>
      </c>
      <c r="X77" s="98">
        <v>129.061</v>
      </c>
      <c r="Y77" s="98">
        <f t="shared" si="26"/>
        <v>21.181848022320697</v>
      </c>
      <c r="Z77" s="97">
        <v>5.28</v>
      </c>
      <c r="AA77" s="98">
        <f t="shared" si="24"/>
        <v>6814.4208</v>
      </c>
      <c r="AB77" s="98">
        <f t="shared" si="25"/>
        <v>89.41332181892847</v>
      </c>
    </row>
    <row r="78" spans="2:28" ht="12.75">
      <c r="B78" s="13">
        <f t="shared" si="19"/>
        <v>1972</v>
      </c>
      <c r="D78" s="91">
        <v>6906</v>
      </c>
      <c r="E78" s="91">
        <v>6906</v>
      </c>
      <c r="F78" s="109"/>
      <c r="G78" s="109"/>
      <c r="H78" s="109"/>
      <c r="J78" s="123">
        <v>20.19786626365744</v>
      </c>
      <c r="K78" s="111"/>
      <c r="L78" s="110">
        <v>987.947</v>
      </c>
      <c r="N78" s="98">
        <v>34.19173050188054</v>
      </c>
      <c r="O78" s="121">
        <v>39.467367699165614</v>
      </c>
      <c r="P78" s="121"/>
      <c r="R78" s="114">
        <f t="shared" si="18"/>
        <v>0.6990253525745814</v>
      </c>
      <c r="S78" s="115">
        <f t="shared" si="20"/>
        <v>2.0444281184777564</v>
      </c>
      <c r="T78" s="115">
        <f t="shared" si="23"/>
        <v>0.6990253525745814</v>
      </c>
      <c r="U78" s="98">
        <f t="shared" si="21"/>
        <v>34.19173050188054</v>
      </c>
      <c r="V78" s="122">
        <v>34.19173050188054</v>
      </c>
      <c r="W78" s="13">
        <f t="shared" si="22"/>
        <v>1972</v>
      </c>
      <c r="X78" s="98">
        <v>163.676</v>
      </c>
      <c r="Y78" s="98">
        <f t="shared" si="26"/>
        <v>23.700550246162756</v>
      </c>
      <c r="Z78" s="97">
        <v>4.55</v>
      </c>
      <c r="AA78" s="98">
        <f t="shared" si="24"/>
        <v>7447.258</v>
      </c>
      <c r="AB78" s="98">
        <f t="shared" si="25"/>
        <v>92.73211697513368</v>
      </c>
    </row>
    <row r="79" spans="2:28" ht="12.75">
      <c r="B79" s="13">
        <f t="shared" si="19"/>
        <v>1973</v>
      </c>
      <c r="D79" s="91">
        <v>7622</v>
      </c>
      <c r="E79" s="91">
        <v>7622</v>
      </c>
      <c r="F79" s="109"/>
      <c r="G79" s="109"/>
      <c r="H79" s="109"/>
      <c r="J79" s="123">
        <v>24.076660481454336</v>
      </c>
      <c r="K79" s="111"/>
      <c r="L79" s="110">
        <v>1129.835</v>
      </c>
      <c r="N79" s="98">
        <v>31.65721427965909</v>
      </c>
      <c r="O79" s="121">
        <v>45.288175876411174</v>
      </c>
      <c r="P79" s="121"/>
      <c r="R79" s="114">
        <f t="shared" si="18"/>
        <v>0.6746117795961357</v>
      </c>
      <c r="S79" s="115">
        <f t="shared" si="20"/>
        <v>2.130989080835196</v>
      </c>
      <c r="T79" s="115">
        <f t="shared" si="23"/>
        <v>0.6746117795961357</v>
      </c>
      <c r="U79" s="98">
        <f t="shared" si="21"/>
        <v>31.657214279659094</v>
      </c>
      <c r="V79" s="122">
        <v>31.657214279659094</v>
      </c>
      <c r="W79" s="13">
        <f t="shared" si="22"/>
        <v>1973</v>
      </c>
      <c r="X79" s="98">
        <v>167.828</v>
      </c>
      <c r="Y79" s="98">
        <f t="shared" si="26"/>
        <v>22.018892679086854</v>
      </c>
      <c r="Z79" s="97">
        <v>4.64</v>
      </c>
      <c r="AA79" s="98">
        <f t="shared" si="24"/>
        <v>7787.2192</v>
      </c>
      <c r="AB79" s="98">
        <f t="shared" si="25"/>
        <v>97.87832863366683</v>
      </c>
    </row>
    <row r="80" spans="2:28" ht="12.75">
      <c r="B80" s="13">
        <f t="shared" si="19"/>
        <v>1974</v>
      </c>
      <c r="D80" s="91">
        <v>7869</v>
      </c>
      <c r="E80" s="91">
        <v>7869</v>
      </c>
      <c r="F80" s="109"/>
      <c r="G80" s="109"/>
      <c r="H80" s="109"/>
      <c r="J80" s="123">
        <v>31.156348851482598</v>
      </c>
      <c r="K80" s="111"/>
      <c r="L80" s="110">
        <v>1302.978</v>
      </c>
      <c r="N80" s="98">
        <v>25.256489576202533</v>
      </c>
      <c r="O80" s="121">
        <v>34.695767195767196</v>
      </c>
      <c r="P80" s="121"/>
      <c r="R80" s="114">
        <f t="shared" si="18"/>
        <v>0.6039242412381483</v>
      </c>
      <c r="S80" s="115">
        <f t="shared" si="20"/>
        <v>2.391164613023596</v>
      </c>
      <c r="T80" s="115">
        <f t="shared" si="23"/>
        <v>0.6039242412381483</v>
      </c>
      <c r="U80" s="98">
        <f t="shared" si="21"/>
        <v>25.256489576202533</v>
      </c>
      <c r="V80" s="122">
        <v>25.256489576202533</v>
      </c>
      <c r="W80" s="13">
        <f t="shared" si="22"/>
        <v>1974</v>
      </c>
      <c r="X80" s="98">
        <v>122.453</v>
      </c>
      <c r="Y80" s="98">
        <f t="shared" si="26"/>
        <v>15.561443639598425</v>
      </c>
      <c r="Z80" s="97">
        <v>6.7</v>
      </c>
      <c r="AA80" s="98">
        <f t="shared" si="24"/>
        <v>8204.351</v>
      </c>
      <c r="AB80" s="98">
        <f t="shared" si="25"/>
        <v>95.9125225139685</v>
      </c>
    </row>
    <row r="81" spans="2:28" ht="12.75">
      <c r="B81" s="13">
        <f t="shared" si="19"/>
        <v>1975</v>
      </c>
      <c r="D81" s="91">
        <v>9175</v>
      </c>
      <c r="E81" s="91">
        <v>9175</v>
      </c>
      <c r="J81" s="123">
        <v>34.48246513669186</v>
      </c>
      <c r="L81" s="110">
        <v>1467.884</v>
      </c>
      <c r="N81" s="98">
        <v>26.607726459316076</v>
      </c>
      <c r="O81" s="121">
        <v>39.761646803900334</v>
      </c>
      <c r="P81" s="121"/>
      <c r="R81" s="114">
        <f t="shared" si="18"/>
        <v>0.6250493908237981</v>
      </c>
      <c r="S81" s="115">
        <f t="shared" si="20"/>
        <v>2.3491273926748883</v>
      </c>
      <c r="T81" s="115">
        <f t="shared" si="23"/>
        <v>0.6250493908237981</v>
      </c>
      <c r="U81" s="98">
        <f t="shared" si="21"/>
        <v>26.607726459316076</v>
      </c>
      <c r="V81" s="122">
        <v>26.607726459316076</v>
      </c>
      <c r="W81" s="13">
        <f t="shared" si="22"/>
        <v>1975</v>
      </c>
      <c r="X81" s="98">
        <v>161.403</v>
      </c>
      <c r="Y81" s="98">
        <f t="shared" si="26"/>
        <v>17.591607629427795</v>
      </c>
      <c r="Z81" s="97">
        <v>6.53</v>
      </c>
      <c r="AA81" s="98">
        <f t="shared" si="24"/>
        <v>10539.615899999999</v>
      </c>
      <c r="AB81" s="98">
        <f t="shared" si="25"/>
        <v>87.05250824178518</v>
      </c>
    </row>
    <row r="82" spans="2:28" ht="12.75">
      <c r="B82" s="13">
        <f t="shared" si="19"/>
        <v>1976</v>
      </c>
      <c r="D82" s="91">
        <v>8981</v>
      </c>
      <c r="E82" s="91">
        <v>8981</v>
      </c>
      <c r="J82" s="123">
        <v>37.00700517561666</v>
      </c>
      <c r="L82" s="110">
        <v>1700.553</v>
      </c>
      <c r="N82" s="98">
        <v>24.268378263468453</v>
      </c>
      <c r="O82" s="98">
        <v>37.3943456718158</v>
      </c>
      <c r="P82" s="98"/>
      <c r="R82" s="114">
        <f t="shared" si="18"/>
        <v>0.5281223225621312</v>
      </c>
      <c r="S82" s="115">
        <f t="shared" si="20"/>
        <v>2.1761747605406394</v>
      </c>
      <c r="T82" s="115">
        <f t="shared" si="23"/>
        <v>0.5281223225621312</v>
      </c>
      <c r="U82" s="98">
        <f t="shared" si="21"/>
        <v>24.268378263468456</v>
      </c>
      <c r="V82" s="122">
        <v>24.268378263468456</v>
      </c>
      <c r="W82" s="13">
        <f t="shared" si="22"/>
        <v>1976</v>
      </c>
      <c r="X82" s="98">
        <v>139.166</v>
      </c>
      <c r="Y82" s="98">
        <f t="shared" si="26"/>
        <v>15.495601826077273</v>
      </c>
      <c r="Z82" s="97">
        <v>6.53</v>
      </c>
      <c r="AA82" s="98">
        <f t="shared" si="24"/>
        <v>9087.5398</v>
      </c>
      <c r="AB82" s="98">
        <f t="shared" si="25"/>
        <v>98.82762769303083</v>
      </c>
    </row>
    <row r="83" spans="2:28" ht="12.75">
      <c r="B83" s="13">
        <f t="shared" si="19"/>
        <v>1977</v>
      </c>
      <c r="D83" s="91">
        <v>9545</v>
      </c>
      <c r="E83" s="91">
        <v>9545</v>
      </c>
      <c r="J83" s="123">
        <v>42.66905532415439</v>
      </c>
      <c r="L83" s="110">
        <v>1917.803</v>
      </c>
      <c r="N83" s="98">
        <v>22.369841393223208</v>
      </c>
      <c r="O83" s="98">
        <v>35.56656854342885</v>
      </c>
      <c r="P83" s="98"/>
      <c r="R83" s="114">
        <f t="shared" si="18"/>
        <v>0.49770492589697685</v>
      </c>
      <c r="S83" s="115">
        <f t="shared" si="20"/>
        <v>2.2248925110740982</v>
      </c>
      <c r="T83" s="115">
        <f t="shared" si="23"/>
        <v>0.49770492589697685</v>
      </c>
      <c r="U83" s="98">
        <f t="shared" si="21"/>
        <v>22.369841393223208</v>
      </c>
      <c r="V83" s="122">
        <v>22.369841393223208</v>
      </c>
      <c r="W83" s="13">
        <f t="shared" si="22"/>
        <v>1977</v>
      </c>
      <c r="X83" s="98">
        <v>133.727</v>
      </c>
      <c r="Y83" s="98">
        <f t="shared" si="26"/>
        <v>14.010162388685176</v>
      </c>
      <c r="Z83" s="97">
        <v>7.37</v>
      </c>
      <c r="AA83" s="98">
        <f t="shared" si="24"/>
        <v>9855.6799</v>
      </c>
      <c r="AB83" s="98">
        <f t="shared" si="25"/>
        <v>96.84770707701253</v>
      </c>
    </row>
    <row r="84" spans="2:28" ht="12.75">
      <c r="B84" s="13">
        <f t="shared" si="19"/>
        <v>1978</v>
      </c>
      <c r="D84" s="91">
        <v>10828</v>
      </c>
      <c r="E84" s="91">
        <v>10828</v>
      </c>
      <c r="J84" s="123">
        <v>48.68512854</v>
      </c>
      <c r="L84" s="110">
        <v>2182.588</v>
      </c>
      <c r="N84" s="98">
        <v>22.240877912243054</v>
      </c>
      <c r="O84" s="98">
        <v>37.861463687541516</v>
      </c>
      <c r="P84" s="98"/>
      <c r="R84" s="114">
        <f t="shared" si="18"/>
        <v>0.49610828979175176</v>
      </c>
      <c r="S84" s="115">
        <f t="shared" si="20"/>
        <v>2.2306146895337093</v>
      </c>
      <c r="T84" s="115">
        <f t="shared" si="23"/>
        <v>0.49610828979175176</v>
      </c>
      <c r="U84" s="98">
        <f t="shared" si="21"/>
        <v>22.240877912243057</v>
      </c>
      <c r="V84" s="122">
        <v>22.240877912243057</v>
      </c>
      <c r="W84" s="13">
        <f t="shared" si="22"/>
        <v>1978</v>
      </c>
      <c r="X84" s="98">
        <v>195.947</v>
      </c>
      <c r="Y84" s="98">
        <f t="shared" si="26"/>
        <v>18.096324344292572</v>
      </c>
      <c r="Z84" s="97">
        <v>6.47</v>
      </c>
      <c r="AA84" s="98">
        <f t="shared" si="24"/>
        <v>12677.7709</v>
      </c>
      <c r="AB84" s="98">
        <f t="shared" si="25"/>
        <v>85.40933643153309</v>
      </c>
    </row>
    <row r="85" spans="2:28" ht="12.75">
      <c r="B85" s="13">
        <f t="shared" si="19"/>
        <v>1979</v>
      </c>
      <c r="D85" s="91">
        <v>12403</v>
      </c>
      <c r="E85" s="91">
        <v>12403</v>
      </c>
      <c r="J85" s="123">
        <v>56.78619749</v>
      </c>
      <c r="L85" s="110">
        <v>2481.097</v>
      </c>
      <c r="N85" s="98">
        <v>21.841575150694247</v>
      </c>
      <c r="O85" s="98">
        <v>36.06152235855091</v>
      </c>
      <c r="P85" s="98"/>
      <c r="R85" s="114">
        <f t="shared" si="18"/>
        <v>0.49989984269055177</v>
      </c>
      <c r="S85" s="115">
        <f t="shared" si="20"/>
        <v>2.2887536234979926</v>
      </c>
      <c r="T85" s="115">
        <f t="shared" si="23"/>
        <v>0.49989984269055177</v>
      </c>
      <c r="U85" s="98">
        <f t="shared" si="21"/>
        <v>21.841575150694247</v>
      </c>
      <c r="V85" s="122">
        <v>21.841575150694247</v>
      </c>
      <c r="W85" s="13">
        <f t="shared" si="22"/>
        <v>1979</v>
      </c>
      <c r="X85" s="98">
        <v>230.27</v>
      </c>
      <c r="Y85" s="98">
        <f t="shared" si="26"/>
        <v>18.56566959606547</v>
      </c>
      <c r="Z85" s="97">
        <v>5.76</v>
      </c>
      <c r="AA85" s="98">
        <f t="shared" si="24"/>
        <v>13263.552</v>
      </c>
      <c r="AB85" s="98">
        <f t="shared" si="25"/>
        <v>93.51190390025236</v>
      </c>
    </row>
    <row r="86" spans="2:28" ht="12.75">
      <c r="B86" s="13">
        <f t="shared" si="19"/>
        <v>1980</v>
      </c>
      <c r="D86" s="91">
        <v>15184</v>
      </c>
      <c r="E86" s="91">
        <v>15184</v>
      </c>
      <c r="J86" s="123">
        <v>69.04603381999999</v>
      </c>
      <c r="L86" s="110">
        <v>2808.295</v>
      </c>
      <c r="N86" s="98">
        <v>21.99112557222914</v>
      </c>
      <c r="O86" s="98">
        <v>38.91337775499743</v>
      </c>
      <c r="P86" s="98"/>
      <c r="R86" s="114">
        <f t="shared" si="18"/>
        <v>0.5406839381190366</v>
      </c>
      <c r="S86" s="115">
        <f t="shared" si="20"/>
        <v>2.4586460403910557</v>
      </c>
      <c r="T86" s="115">
        <f t="shared" si="23"/>
        <v>0.5406839381190366</v>
      </c>
      <c r="U86" s="98">
        <f t="shared" si="21"/>
        <v>21.991125572229144</v>
      </c>
      <c r="V86" s="122">
        <v>21.991125572229144</v>
      </c>
      <c r="W86" s="13">
        <f t="shared" si="22"/>
        <v>1980</v>
      </c>
      <c r="X86" s="98">
        <v>257.532</v>
      </c>
      <c r="Y86" s="98">
        <f t="shared" si="26"/>
        <v>16.960748155953635</v>
      </c>
      <c r="Z86" s="97">
        <v>6.26</v>
      </c>
      <c r="AA86" s="98">
        <f t="shared" si="24"/>
        <v>16121.503199999997</v>
      </c>
      <c r="AB86" s="98">
        <f t="shared" si="25"/>
        <v>94.18476559927738</v>
      </c>
    </row>
    <row r="87" spans="2:28" ht="12.75">
      <c r="B87" s="13">
        <f t="shared" si="19"/>
        <v>1981</v>
      </c>
      <c r="D87" s="91">
        <v>17894</v>
      </c>
      <c r="E87" s="91">
        <v>17894</v>
      </c>
      <c r="J87" s="123">
        <v>87.95071456</v>
      </c>
      <c r="L87" s="110">
        <v>3164.804</v>
      </c>
      <c r="N87" s="98">
        <v>20.34548563876955</v>
      </c>
      <c r="O87" s="98">
        <v>35.78155931932252</v>
      </c>
      <c r="P87" s="98"/>
      <c r="R87" s="114">
        <f t="shared" si="18"/>
        <v>0.5654062621255533</v>
      </c>
      <c r="S87" s="115">
        <f t="shared" si="20"/>
        <v>2.779025638238576</v>
      </c>
      <c r="T87" s="115">
        <f t="shared" si="23"/>
        <v>0.5654062621255533</v>
      </c>
      <c r="U87" s="98">
        <f t="shared" si="21"/>
        <v>20.345485638769553</v>
      </c>
      <c r="V87" s="122">
        <v>20.345485638769553</v>
      </c>
      <c r="W87" s="13">
        <f t="shared" si="22"/>
        <v>1981</v>
      </c>
      <c r="X87" s="98">
        <v>227.761</v>
      </c>
      <c r="Y87" s="98">
        <f t="shared" si="26"/>
        <v>12.728344696546328</v>
      </c>
      <c r="Z87" s="97">
        <v>8.19</v>
      </c>
      <c r="AA87" s="98">
        <f t="shared" si="24"/>
        <v>18653.6259</v>
      </c>
      <c r="AB87" s="98">
        <f t="shared" si="25"/>
        <v>95.92773059740627</v>
      </c>
    </row>
    <row r="88" spans="2:28" ht="12.75">
      <c r="B88" s="13">
        <f t="shared" si="19"/>
        <v>1982</v>
      </c>
      <c r="D88" s="91">
        <v>15340</v>
      </c>
      <c r="E88" s="91">
        <v>15340</v>
      </c>
      <c r="J88" s="123">
        <v>91.23705912999999</v>
      </c>
      <c r="L88" s="110">
        <v>3626.021</v>
      </c>
      <c r="N88" s="98">
        <v>16.813343334688874</v>
      </c>
      <c r="O88" s="98">
        <v>32.584221929563704</v>
      </c>
      <c r="P88" s="98"/>
      <c r="R88" s="114">
        <f t="shared" si="18"/>
        <v>0.42305325865459686</v>
      </c>
      <c r="S88" s="115">
        <f t="shared" si="20"/>
        <v>2.516175695893653</v>
      </c>
      <c r="T88" s="115">
        <f t="shared" si="23"/>
        <v>0.42305325865459686</v>
      </c>
      <c r="U88" s="98">
        <f t="shared" si="21"/>
        <v>16.813343334688874</v>
      </c>
      <c r="V88" s="122">
        <v>16.813343334688874</v>
      </c>
      <c r="W88" s="13">
        <f t="shared" si="22"/>
        <v>1982</v>
      </c>
      <c r="X88" s="98">
        <v>206.959</v>
      </c>
      <c r="Y88" s="98">
        <f t="shared" si="26"/>
        <v>13.491460234680574</v>
      </c>
      <c r="Z88" s="97">
        <v>7.97</v>
      </c>
      <c r="AA88" s="98">
        <f t="shared" si="24"/>
        <v>16494.6323</v>
      </c>
      <c r="AB88" s="98">
        <f t="shared" si="25"/>
        <v>92.99995126293297</v>
      </c>
    </row>
    <row r="89" spans="2:28" ht="12.75">
      <c r="B89" s="13">
        <f t="shared" si="19"/>
        <v>1983</v>
      </c>
      <c r="D89" s="124">
        <v>15544</v>
      </c>
      <c r="E89" s="124">
        <v>15544</v>
      </c>
      <c r="J89" s="123">
        <v>108.54776436</v>
      </c>
      <c r="L89" s="110">
        <v>4006.498</v>
      </c>
      <c r="N89" s="98">
        <v>14.3199632821991</v>
      </c>
      <c r="O89" s="98">
        <v>26.00374732334047</v>
      </c>
      <c r="P89" s="98"/>
      <c r="R89" s="114">
        <f t="shared" si="18"/>
        <v>0.3879697431522492</v>
      </c>
      <c r="S89" s="115">
        <f t="shared" si="20"/>
        <v>2.7092928627444715</v>
      </c>
      <c r="T89" s="115">
        <f t="shared" si="23"/>
        <v>0.3879697431522492</v>
      </c>
      <c r="U89" s="98">
        <f t="shared" si="21"/>
        <v>14.319963282199101</v>
      </c>
      <c r="V89" s="122">
        <v>14.319963282199101</v>
      </c>
      <c r="W89" s="13">
        <f t="shared" si="22"/>
        <v>1983</v>
      </c>
      <c r="X89" s="98">
        <v>338.792</v>
      </c>
      <c r="Y89" s="98">
        <f t="shared" si="26"/>
        <v>21.795676788471432</v>
      </c>
      <c r="Z89" s="97">
        <v>6.33</v>
      </c>
      <c r="AA89" s="98">
        <f t="shared" si="24"/>
        <v>21445.5336</v>
      </c>
      <c r="AB89" s="98">
        <f t="shared" si="25"/>
        <v>72.48129279469177</v>
      </c>
    </row>
    <row r="90" spans="2:28" ht="12.75">
      <c r="B90" s="13">
        <f aca="true" t="shared" si="27" ref="B90:B105">B89+1</f>
        <v>1984</v>
      </c>
      <c r="D90" s="124">
        <v>17423</v>
      </c>
      <c r="E90" s="124">
        <v>17423</v>
      </c>
      <c r="J90" s="123">
        <v>117.60653053</v>
      </c>
      <c r="L90" s="110">
        <v>4361.913</v>
      </c>
      <c r="N90" s="98">
        <v>14.814653507319989</v>
      </c>
      <c r="O90" s="98">
        <v>26.569982005062982</v>
      </c>
      <c r="P90" s="98"/>
      <c r="R90" s="114">
        <f t="shared" si="18"/>
        <v>0.39943483512853195</v>
      </c>
      <c r="S90" s="115">
        <f t="shared" si="20"/>
        <v>2.6962144941909667</v>
      </c>
      <c r="T90" s="115">
        <f t="shared" si="23"/>
        <v>0.39943483512853195</v>
      </c>
      <c r="U90" s="98">
        <f t="shared" si="21"/>
        <v>14.814653507319992</v>
      </c>
      <c r="V90" s="122">
        <v>14.814653507319992</v>
      </c>
      <c r="W90" s="13">
        <f t="shared" si="22"/>
        <v>1984</v>
      </c>
      <c r="X90" s="98">
        <v>431.496</v>
      </c>
      <c r="Y90" s="98">
        <f t="shared" si="26"/>
        <v>24.765884176089077</v>
      </c>
      <c r="Z90" s="97">
        <v>5.22</v>
      </c>
      <c r="AA90" s="98">
        <f t="shared" si="24"/>
        <v>22524.0912</v>
      </c>
      <c r="AB90" s="98">
        <f t="shared" si="25"/>
        <v>77.35273243787967</v>
      </c>
    </row>
    <row r="91" spans="2:28" ht="12.75">
      <c r="B91" s="13">
        <f t="shared" si="27"/>
        <v>1985</v>
      </c>
      <c r="D91" s="124">
        <v>18923</v>
      </c>
      <c r="E91" s="124">
        <v>18923</v>
      </c>
      <c r="J91" s="123">
        <v>144.46141011</v>
      </c>
      <c r="L91" s="110">
        <v>4700.143</v>
      </c>
      <c r="N91" s="98">
        <v>13.098999923641266</v>
      </c>
      <c r="O91" s="98">
        <v>24.32887631781949</v>
      </c>
      <c r="P91" s="98"/>
      <c r="R91" s="114">
        <f t="shared" si="18"/>
        <v>0.40260477181226184</v>
      </c>
      <c r="S91" s="115">
        <f t="shared" si="20"/>
        <v>3.0735535091166373</v>
      </c>
      <c r="T91" s="115">
        <f t="shared" si="23"/>
        <v>0.40260477181226184</v>
      </c>
      <c r="U91" s="98">
        <f t="shared" si="21"/>
        <v>13.098999923641268</v>
      </c>
      <c r="V91" s="122">
        <v>13.098999923641268</v>
      </c>
      <c r="W91" s="13">
        <f t="shared" si="22"/>
        <v>1985</v>
      </c>
      <c r="X91" s="98">
        <v>675.308</v>
      </c>
      <c r="Y91" s="98">
        <f t="shared" si="26"/>
        <v>35.68715319980976</v>
      </c>
      <c r="Z91" s="97">
        <v>3.89</v>
      </c>
      <c r="AA91" s="98">
        <f t="shared" si="24"/>
        <v>26269.481200000002</v>
      </c>
      <c r="AB91" s="98">
        <f t="shared" si="25"/>
        <v>72.03415954784825</v>
      </c>
    </row>
    <row r="92" spans="2:28" ht="12.75">
      <c r="B92" s="13">
        <f t="shared" si="27"/>
        <v>1986</v>
      </c>
      <c r="D92" s="124">
        <v>21871</v>
      </c>
      <c r="E92" s="124">
        <v>21871</v>
      </c>
      <c r="J92" s="123">
        <v>167.24279671999997</v>
      </c>
      <c r="L92" s="110">
        <v>5069.296</v>
      </c>
      <c r="N92" s="98">
        <v>13.077394320675412</v>
      </c>
      <c r="O92" s="98">
        <v>24.113295333017277</v>
      </c>
      <c r="P92" s="98"/>
      <c r="R92" s="114">
        <f t="shared" si="18"/>
        <v>0.4314405787312479</v>
      </c>
      <c r="S92" s="115">
        <f t="shared" si="20"/>
        <v>3.299132595926534</v>
      </c>
      <c r="T92" s="115">
        <f t="shared" si="23"/>
        <v>0.4314405787312479</v>
      </c>
      <c r="U92" s="98">
        <f t="shared" si="21"/>
        <v>13.077394320675413</v>
      </c>
      <c r="V92" s="122">
        <v>13.077394320675413</v>
      </c>
      <c r="W92" s="13">
        <f t="shared" si="22"/>
        <v>1986</v>
      </c>
      <c r="X92" s="98">
        <v>1150.3</v>
      </c>
      <c r="Y92" s="98">
        <f t="shared" si="26"/>
        <v>52.59476018471949</v>
      </c>
      <c r="Z92" s="97">
        <v>2.55</v>
      </c>
      <c r="AA92" s="98">
        <f t="shared" si="24"/>
        <v>29332.649999999998</v>
      </c>
      <c r="AB92" s="98">
        <f t="shared" si="25"/>
        <v>74.56196422757576</v>
      </c>
    </row>
    <row r="93" spans="2:28" ht="12.75">
      <c r="B93" s="13">
        <f t="shared" si="27"/>
        <v>1987</v>
      </c>
      <c r="D93" s="124">
        <v>28650</v>
      </c>
      <c r="E93" s="124">
        <v>28650</v>
      </c>
      <c r="J93" s="123">
        <v>194.66835889</v>
      </c>
      <c r="L93" s="110">
        <v>5336.652</v>
      </c>
      <c r="N93" s="98">
        <v>14.717337816665454</v>
      </c>
      <c r="O93" s="98">
        <v>23.744799350229574</v>
      </c>
      <c r="P93" s="98"/>
      <c r="R93" s="114">
        <f t="shared" si="18"/>
        <v>0.5368534429451274</v>
      </c>
      <c r="S93" s="115">
        <f t="shared" si="20"/>
        <v>3.6477619093394136</v>
      </c>
      <c r="T93" s="115">
        <f t="shared" si="23"/>
        <v>0.5368534429451274</v>
      </c>
      <c r="U93" s="98">
        <f t="shared" si="21"/>
        <v>14.717337816665454</v>
      </c>
      <c r="V93" s="122">
        <v>14.717337816665454</v>
      </c>
      <c r="W93" s="13">
        <f t="shared" si="22"/>
        <v>1987</v>
      </c>
      <c r="X93" s="98">
        <v>967.659</v>
      </c>
      <c r="Y93" s="98">
        <f t="shared" si="26"/>
        <v>33.775183246073304</v>
      </c>
      <c r="Z93" s="97">
        <v>3.03</v>
      </c>
      <c r="AA93" s="98">
        <f t="shared" si="24"/>
        <v>29320.0677</v>
      </c>
      <c r="AB93" s="98">
        <f t="shared" si="25"/>
        <v>97.71464477211967</v>
      </c>
    </row>
    <row r="94" spans="2:28" ht="12.75">
      <c r="B94" s="13">
        <f t="shared" si="27"/>
        <v>1988</v>
      </c>
      <c r="D94" s="124">
        <v>36785</v>
      </c>
      <c r="E94" s="124">
        <v>36785</v>
      </c>
      <c r="J94" s="123">
        <v>216.36741644999998</v>
      </c>
      <c r="L94" s="110">
        <v>5735.092</v>
      </c>
      <c r="N94" s="98">
        <v>17.001173560946313</v>
      </c>
      <c r="O94" s="98">
        <v>30.64854776624285</v>
      </c>
      <c r="P94" s="98"/>
      <c r="R94" s="114">
        <f t="shared" si="18"/>
        <v>0.641402090847017</v>
      </c>
      <c r="S94" s="115">
        <f t="shared" si="20"/>
        <v>3.772693035264299</v>
      </c>
      <c r="T94" s="115">
        <f t="shared" si="23"/>
        <v>0.641402090847017</v>
      </c>
      <c r="U94" s="98">
        <f t="shared" si="21"/>
        <v>17.001173560946313</v>
      </c>
      <c r="V94" s="122">
        <v>17.001173560946313</v>
      </c>
      <c r="W94" s="13">
        <f t="shared" si="22"/>
        <v>1988</v>
      </c>
      <c r="X94" s="98">
        <v>1537.062</v>
      </c>
      <c r="Y94" s="98">
        <f t="shared" si="26"/>
        <v>41.78502106837026</v>
      </c>
      <c r="Z94" s="97">
        <v>3.78</v>
      </c>
      <c r="AA94" s="98">
        <f t="shared" si="24"/>
        <v>58100.94359999999</v>
      </c>
      <c r="AB94" s="98">
        <f t="shared" si="25"/>
        <v>63.31222476049426</v>
      </c>
    </row>
    <row r="95" spans="2:28" ht="12.75">
      <c r="B95" s="13">
        <f t="shared" si="27"/>
        <v>1989</v>
      </c>
      <c r="D95" s="124">
        <v>46015</v>
      </c>
      <c r="E95" s="124">
        <v>46015</v>
      </c>
      <c r="J95" s="123">
        <v>275.5675357</v>
      </c>
      <c r="L95" s="110">
        <v>6159.68</v>
      </c>
      <c r="N95" s="98">
        <v>16.69826595615196</v>
      </c>
      <c r="O95" s="98">
        <v>27.759679540546085</v>
      </c>
      <c r="P95" s="98"/>
      <c r="R95" s="114">
        <f t="shared" si="18"/>
        <v>0.7470355602888461</v>
      </c>
      <c r="S95" s="115">
        <f t="shared" si="20"/>
        <v>4.473731357797807</v>
      </c>
      <c r="T95" s="115">
        <f t="shared" si="23"/>
        <v>0.7470355602888461</v>
      </c>
      <c r="U95" s="98">
        <f t="shared" si="21"/>
        <v>16.69826595615196</v>
      </c>
      <c r="V95" s="122">
        <v>16.69826595615196</v>
      </c>
      <c r="W95" s="13">
        <f t="shared" si="22"/>
        <v>1989</v>
      </c>
      <c r="X95" s="98">
        <v>2191.223</v>
      </c>
      <c r="Y95" s="98">
        <f t="shared" si="26"/>
        <v>47.61975442790394</v>
      </c>
      <c r="Z95" s="97">
        <v>2.65</v>
      </c>
      <c r="AA95" s="98">
        <f t="shared" si="24"/>
        <v>58067.409499999994</v>
      </c>
      <c r="AB95" s="98">
        <f t="shared" si="25"/>
        <v>79.24410679970148</v>
      </c>
    </row>
    <row r="96" spans="2:28" ht="12.75">
      <c r="B96" s="13">
        <f t="shared" si="27"/>
        <v>1990</v>
      </c>
      <c r="D96" s="124">
        <v>56067</v>
      </c>
      <c r="E96" s="124">
        <v>56067</v>
      </c>
      <c r="J96" s="123">
        <v>306.14825104</v>
      </c>
      <c r="L96" s="110">
        <v>6509.488</v>
      </c>
      <c r="N96" s="98">
        <v>18.313676400089747</v>
      </c>
      <c r="O96" s="98">
        <v>31.462962962962965</v>
      </c>
      <c r="P96" s="98"/>
      <c r="R96" s="114">
        <f t="shared" si="18"/>
        <v>0.8613119802970679</v>
      </c>
      <c r="S96" s="115">
        <f t="shared" si="20"/>
        <v>4.703108002349801</v>
      </c>
      <c r="T96" s="115">
        <f t="shared" si="23"/>
        <v>0.8613119802970679</v>
      </c>
      <c r="U96" s="98">
        <f t="shared" si="21"/>
        <v>18.31367640008975</v>
      </c>
      <c r="V96" s="122">
        <v>18.31367640008975</v>
      </c>
      <c r="W96" s="13">
        <f t="shared" si="22"/>
        <v>1990</v>
      </c>
      <c r="X96" s="98">
        <v>1737.571</v>
      </c>
      <c r="Y96" s="98">
        <f t="shared" si="26"/>
        <v>30.99097508338238</v>
      </c>
      <c r="Z96" s="97">
        <v>3.97</v>
      </c>
      <c r="AA96" s="98">
        <f t="shared" si="24"/>
        <v>68981.5687</v>
      </c>
      <c r="AB96" s="98">
        <f t="shared" si="25"/>
        <v>81.27823280423601</v>
      </c>
    </row>
    <row r="97" spans="2:28" ht="12.75">
      <c r="B97" s="13">
        <f t="shared" si="27"/>
        <v>1991</v>
      </c>
      <c r="D97" s="91">
        <v>67447</v>
      </c>
      <c r="E97" s="91">
        <v>67447</v>
      </c>
      <c r="J97" s="123">
        <v>347.94583107999995</v>
      </c>
      <c r="L97" s="110">
        <v>6776.431</v>
      </c>
      <c r="N97" s="98">
        <v>19.38433916298096</v>
      </c>
      <c r="O97" s="98">
        <v>30.82516395877608</v>
      </c>
      <c r="P97" s="98"/>
      <c r="R97" s="114">
        <f t="shared" si="18"/>
        <v>0.9953174466027914</v>
      </c>
      <c r="S97" s="115">
        <f t="shared" si="20"/>
        <v>5.1346472956044265</v>
      </c>
      <c r="T97" s="115">
        <f t="shared" si="23"/>
        <v>0.9953174466027914</v>
      </c>
      <c r="U97" s="98">
        <f t="shared" si="21"/>
        <v>19.384339162980957</v>
      </c>
      <c r="V97" s="122">
        <v>19.384339162980957</v>
      </c>
      <c r="W97" s="13">
        <f t="shared" si="22"/>
        <v>1991</v>
      </c>
      <c r="X97" s="98">
        <v>1993.749</v>
      </c>
      <c r="Y97" s="98">
        <f t="shared" si="26"/>
        <v>29.560232478835236</v>
      </c>
      <c r="Z97" s="97">
        <v>3.55</v>
      </c>
      <c r="AA97" s="98">
        <f t="shared" si="24"/>
        <v>70778.0895</v>
      </c>
      <c r="AB97" s="98">
        <f t="shared" si="25"/>
        <v>95.2936148410731</v>
      </c>
    </row>
    <row r="98" spans="2:28" ht="12.75">
      <c r="B98" s="13">
        <f t="shared" si="27"/>
        <v>1992</v>
      </c>
      <c r="D98" s="91">
        <v>72431</v>
      </c>
      <c r="E98" s="91">
        <v>72431</v>
      </c>
      <c r="J98" s="123">
        <v>358.17220071</v>
      </c>
      <c r="L98" s="110">
        <v>6999.546</v>
      </c>
      <c r="N98" s="98">
        <v>20.222395779577806</v>
      </c>
      <c r="O98" s="98">
        <v>30.155584513990945</v>
      </c>
      <c r="P98" s="98"/>
      <c r="R98" s="114">
        <f t="shared" si="18"/>
        <v>1.034795685320162</v>
      </c>
      <c r="S98" s="115">
        <f t="shared" si="20"/>
        <v>5.11707760346171</v>
      </c>
      <c r="T98" s="115">
        <f t="shared" si="23"/>
        <v>1.034795685320162</v>
      </c>
      <c r="U98" s="98">
        <f t="shared" si="21"/>
        <v>20.22239577957781</v>
      </c>
      <c r="V98" s="122">
        <v>20.22239577957781</v>
      </c>
      <c r="W98" s="13">
        <f t="shared" si="22"/>
        <v>1992</v>
      </c>
      <c r="X98" s="98">
        <v>1931.584</v>
      </c>
      <c r="Y98" s="98">
        <f t="shared" si="26"/>
        <v>26.667918432715275</v>
      </c>
      <c r="Z98" s="97">
        <v>3.76</v>
      </c>
      <c r="AA98" s="98">
        <f t="shared" si="24"/>
        <v>72627.5584</v>
      </c>
      <c r="AB98" s="98">
        <f t="shared" si="25"/>
        <v>99.72936113462958</v>
      </c>
    </row>
    <row r="99" spans="2:28" ht="12.75">
      <c r="B99" s="13">
        <f t="shared" si="27"/>
        <v>1993</v>
      </c>
      <c r="D99" s="91">
        <v>75127</v>
      </c>
      <c r="E99" s="91">
        <v>75127</v>
      </c>
      <c r="J99" s="123">
        <v>390.98972942</v>
      </c>
      <c r="L99" s="110">
        <v>7077.087</v>
      </c>
      <c r="N99" s="98">
        <v>19.214571214298775</v>
      </c>
      <c r="O99" s="98">
        <v>37.10378411481741</v>
      </c>
      <c r="P99" s="98"/>
      <c r="R99" s="114">
        <f t="shared" si="18"/>
        <v>1.0615525851243597</v>
      </c>
      <c r="S99" s="115">
        <f t="shared" si="20"/>
        <v>5.524726902749676</v>
      </c>
      <c r="T99" s="115">
        <f t="shared" si="23"/>
        <v>1.0615525851243597</v>
      </c>
      <c r="U99" s="98">
        <f t="shared" si="21"/>
        <v>19.21457121429878</v>
      </c>
      <c r="V99" s="122">
        <v>19.21457121429878</v>
      </c>
      <c r="W99" s="13">
        <f t="shared" si="22"/>
        <v>1993</v>
      </c>
      <c r="X99" s="98">
        <v>2689.363</v>
      </c>
      <c r="Y99" s="98">
        <f t="shared" si="26"/>
        <v>35.79755613827252</v>
      </c>
      <c r="Z99" s="97">
        <v>2.69</v>
      </c>
      <c r="AA99" s="98">
        <f t="shared" si="24"/>
        <v>72343.86469999999</v>
      </c>
      <c r="AB99" s="98">
        <f t="shared" si="25"/>
        <v>103.8470923713314</v>
      </c>
    </row>
    <row r="100" spans="2:28" ht="12.75">
      <c r="B100" s="13">
        <f t="shared" si="27"/>
        <v>1994</v>
      </c>
      <c r="D100" s="91">
        <v>73410</v>
      </c>
      <c r="E100" s="91">
        <v>73410</v>
      </c>
      <c r="J100" s="123">
        <v>409.74354005000004</v>
      </c>
      <c r="L100" s="110">
        <v>7389.654</v>
      </c>
      <c r="N100" s="98">
        <v>17.916084776111894</v>
      </c>
      <c r="O100" s="98">
        <v>37.875739095440046</v>
      </c>
      <c r="P100" s="98"/>
      <c r="R100" s="114">
        <f t="shared" si="18"/>
        <v>0.9934159298933347</v>
      </c>
      <c r="S100" s="115">
        <f t="shared" si="20"/>
        <v>5.544827133313684</v>
      </c>
      <c r="T100" s="115">
        <f t="shared" si="23"/>
        <v>0.9934159298933347</v>
      </c>
      <c r="U100" s="98">
        <f t="shared" si="21"/>
        <v>17.916084776111894</v>
      </c>
      <c r="V100" s="122">
        <v>17.916084776111894</v>
      </c>
      <c r="W100" s="13">
        <f t="shared" si="22"/>
        <v>1994</v>
      </c>
      <c r="X100" s="98">
        <v>2412.454</v>
      </c>
      <c r="Y100" s="98">
        <f t="shared" si="26"/>
        <v>32.8627434954366</v>
      </c>
      <c r="Z100" s="97">
        <v>3.2</v>
      </c>
      <c r="AA100" s="98">
        <f t="shared" si="24"/>
        <v>77198.528</v>
      </c>
      <c r="AB100" s="98">
        <f t="shared" si="25"/>
        <v>95.09248673757095</v>
      </c>
    </row>
    <row r="101" spans="2:28" ht="12.75">
      <c r="B101" s="13">
        <f t="shared" si="27"/>
        <v>1995</v>
      </c>
      <c r="D101" s="91">
        <v>82211</v>
      </c>
      <c r="E101" s="91">
        <v>82211</v>
      </c>
      <c r="J101" s="123">
        <v>436.53282393</v>
      </c>
      <c r="L101" s="110">
        <v>7662.391</v>
      </c>
      <c r="N101" s="98">
        <v>18.832718983162398</v>
      </c>
      <c r="O101" s="98">
        <v>42.13982192925352</v>
      </c>
      <c r="P101" s="98"/>
      <c r="R101" s="114">
        <f t="shared" si="18"/>
        <v>1.0729157517542502</v>
      </c>
      <c r="S101" s="115">
        <f t="shared" si="20"/>
        <v>5.697083637861863</v>
      </c>
      <c r="T101" s="115">
        <f t="shared" si="23"/>
        <v>1.0729157517542502</v>
      </c>
      <c r="U101" s="98">
        <f t="shared" si="21"/>
        <v>18.8327189831624</v>
      </c>
      <c r="V101" s="122">
        <v>18.8327189831624</v>
      </c>
      <c r="W101" s="13">
        <f t="shared" si="22"/>
        <v>1995</v>
      </c>
      <c r="X101" s="98">
        <v>2445.199</v>
      </c>
      <c r="Y101" s="98">
        <f t="shared" si="26"/>
        <v>29.7429662697206</v>
      </c>
      <c r="Z101" s="97">
        <v>3.33</v>
      </c>
      <c r="AA101" s="98">
        <f t="shared" si="24"/>
        <v>81425.1267</v>
      </c>
      <c r="AB101" s="98">
        <f t="shared" si="25"/>
        <v>100.96514839073625</v>
      </c>
    </row>
    <row r="102" spans="2:28" ht="12.75">
      <c r="B102" s="13">
        <f t="shared" si="27"/>
        <v>1996</v>
      </c>
      <c r="D102" s="91">
        <v>88731</v>
      </c>
      <c r="E102" s="91">
        <v>88731</v>
      </c>
      <c r="J102" s="123">
        <v>448.98944736</v>
      </c>
      <c r="L102" s="110">
        <v>7871.731</v>
      </c>
      <c r="N102" s="98">
        <v>19.762379833585584</v>
      </c>
      <c r="O102" s="98">
        <v>47.8388388982041</v>
      </c>
      <c r="P102" s="98"/>
      <c r="R102" s="114">
        <f t="shared" si="18"/>
        <v>1.1272107748600657</v>
      </c>
      <c r="S102" s="115">
        <f t="shared" si="20"/>
        <v>5.70382101929042</v>
      </c>
      <c r="T102" s="115">
        <f t="shared" si="23"/>
        <v>1.1272107748600657</v>
      </c>
      <c r="U102" s="98">
        <f t="shared" si="21"/>
        <v>19.762379833585584</v>
      </c>
      <c r="V102" s="122">
        <v>19.762379833585584</v>
      </c>
      <c r="W102" s="13">
        <f t="shared" si="22"/>
        <v>1996</v>
      </c>
      <c r="X102" s="98">
        <v>3078.149</v>
      </c>
      <c r="Y102" s="98">
        <f t="shared" si="26"/>
        <v>34.69079577599711</v>
      </c>
      <c r="Z102" s="97">
        <v>2.68</v>
      </c>
      <c r="AA102" s="98">
        <f t="shared" si="24"/>
        <v>82494.39319999999</v>
      </c>
      <c r="AB102" s="98">
        <f t="shared" si="25"/>
        <v>107.56003718323007</v>
      </c>
    </row>
    <row r="103" spans="2:28" ht="12.75">
      <c r="B103" s="13">
        <f t="shared" si="27"/>
        <v>1997</v>
      </c>
      <c r="D103" s="91">
        <v>94843</v>
      </c>
      <c r="E103" s="91">
        <v>94843</v>
      </c>
      <c r="J103" s="123">
        <v>488.73388199</v>
      </c>
      <c r="L103" s="110">
        <v>8137.085</v>
      </c>
      <c r="N103" s="98">
        <v>19.405857358164617</v>
      </c>
      <c r="O103" s="98">
        <v>44.65112118601378</v>
      </c>
      <c r="P103" s="98"/>
      <c r="R103" s="114">
        <f t="shared" si="18"/>
        <v>1.1655648183594</v>
      </c>
      <c r="S103" s="115">
        <f t="shared" si="20"/>
        <v>6.0062526321158005</v>
      </c>
      <c r="T103" s="115">
        <f t="shared" si="23"/>
        <v>1.1655648183594</v>
      </c>
      <c r="U103" s="98">
        <f t="shared" si="21"/>
        <v>19.405857358164617</v>
      </c>
      <c r="V103" s="122">
        <v>19.405857358164617</v>
      </c>
      <c r="W103" s="13">
        <f t="shared" si="22"/>
        <v>1997</v>
      </c>
      <c r="X103" s="98">
        <v>4066.806</v>
      </c>
      <c r="Y103" s="98">
        <f t="shared" si="26"/>
        <v>42.879347975074595</v>
      </c>
      <c r="Z103" s="97">
        <v>2.2</v>
      </c>
      <c r="AA103" s="98">
        <f t="shared" si="24"/>
        <v>89469.732</v>
      </c>
      <c r="AB103" s="98">
        <f t="shared" si="25"/>
        <v>106.005682458063</v>
      </c>
    </row>
    <row r="104" spans="2:28" ht="12.75">
      <c r="B104" s="13">
        <f t="shared" si="27"/>
        <v>1998</v>
      </c>
      <c r="D104" s="91">
        <v>130947</v>
      </c>
      <c r="E104" s="91">
        <v>130947</v>
      </c>
      <c r="J104" s="120">
        <v>619.72849489</v>
      </c>
      <c r="L104" s="110">
        <v>8566.15</v>
      </c>
      <c r="N104" s="98">
        <v>21.129736825033795</v>
      </c>
      <c r="O104" s="98">
        <v>54.56625190642475</v>
      </c>
      <c r="P104" s="98"/>
      <c r="R104" s="114">
        <f t="shared" si="18"/>
        <v>1.5286563975648337</v>
      </c>
      <c r="S104" s="115">
        <f t="shared" si="20"/>
        <v>7.234621094540722</v>
      </c>
      <c r="T104" s="115">
        <f t="shared" si="23"/>
        <v>1.5286563975648337</v>
      </c>
      <c r="U104" s="98">
        <f t="shared" si="21"/>
        <v>21.129736825033795</v>
      </c>
      <c r="V104" s="122">
        <v>21.129736825033795</v>
      </c>
      <c r="W104" s="13">
        <f t="shared" si="22"/>
        <v>1998</v>
      </c>
      <c r="X104" s="98">
        <v>5538.627</v>
      </c>
      <c r="Y104" s="98">
        <f t="shared" si="26"/>
        <v>42.29670782835804</v>
      </c>
      <c r="Z104" s="97">
        <v>2.1</v>
      </c>
      <c r="AA104" s="98">
        <f t="shared" si="24"/>
        <v>116311.167</v>
      </c>
      <c r="AB104" s="98">
        <f t="shared" si="25"/>
        <v>112.58334292183656</v>
      </c>
    </row>
    <row r="105" spans="2:28" ht="12.75">
      <c r="B105" s="13">
        <f t="shared" si="27"/>
        <v>1999</v>
      </c>
      <c r="D105" s="125">
        <v>137190.126765</v>
      </c>
      <c r="E105" s="125">
        <v>137190.126765</v>
      </c>
      <c r="J105" s="120">
        <v>652.42139177</v>
      </c>
      <c r="L105" s="88">
        <v>8888.873307</v>
      </c>
      <c r="N105" s="98">
        <v>21.027840057912147</v>
      </c>
      <c r="O105" s="98">
        <v>53.706747401572954</v>
      </c>
      <c r="P105" s="98"/>
      <c r="R105" s="114">
        <f t="shared" si="18"/>
        <v>1.543391631613903</v>
      </c>
      <c r="S105" s="115">
        <f t="shared" si="20"/>
        <v>7.339753523725187</v>
      </c>
      <c r="T105" s="115">
        <f t="shared" si="23"/>
        <v>1.543391631613903</v>
      </c>
      <c r="U105" s="98">
        <f t="shared" si="21"/>
        <v>21.027840057912144</v>
      </c>
      <c r="V105" s="122">
        <v>21.027840057912144</v>
      </c>
      <c r="W105" s="13">
        <f t="shared" si="22"/>
        <v>1999</v>
      </c>
      <c r="X105" s="98">
        <v>9793.43801</v>
      </c>
      <c r="Y105" s="98">
        <f t="shared" si="26"/>
        <v>71.38588060914675</v>
      </c>
      <c r="Z105" s="97">
        <v>1.5</v>
      </c>
      <c r="AA105" s="98">
        <f t="shared" si="24"/>
        <v>146901.57015</v>
      </c>
      <c r="AB105" s="98">
        <f t="shared" si="25"/>
        <v>93.38914936369724</v>
      </c>
    </row>
    <row r="106" spans="2:28" ht="12.75">
      <c r="B106" s="13">
        <v>2000</v>
      </c>
      <c r="E106" s="98">
        <v>168808.566079</v>
      </c>
      <c r="L106" s="88">
        <v>9294.254733</v>
      </c>
      <c r="T106" s="115">
        <f t="shared" si="23"/>
        <v>1.8162679088150189</v>
      </c>
      <c r="V106" s="122"/>
      <c r="X106" s="98">
        <v>10108.29737</v>
      </c>
      <c r="Y106" s="98">
        <f t="shared" si="26"/>
        <v>59.880239520958085</v>
      </c>
      <c r="Z106" s="97">
        <v>1.67</v>
      </c>
      <c r="AA106" s="98">
        <f t="shared" si="24"/>
        <v>168808.566079</v>
      </c>
      <c r="AB106" s="98"/>
    </row>
    <row r="107" spans="2:27" ht="12.75">
      <c r="B107" s="13">
        <v>2001</v>
      </c>
      <c r="E107" s="98">
        <v>197267.26052399998</v>
      </c>
      <c r="L107" s="88">
        <v>9601.242609</v>
      </c>
      <c r="T107" s="115">
        <f t="shared" si="23"/>
        <v>2.054601352736216</v>
      </c>
      <c r="V107" s="126"/>
      <c r="X107" s="98">
        <v>8652.07283</v>
      </c>
      <c r="Y107" s="98">
        <f t="shared" si="26"/>
        <v>43.859649122807014</v>
      </c>
      <c r="Z107" s="97">
        <v>2.28</v>
      </c>
      <c r="AA107" s="98">
        <f t="shared" si="24"/>
        <v>197267.26052399998</v>
      </c>
    </row>
    <row r="108" spans="12:26" ht="12.75">
      <c r="L108" s="88">
        <v>9639.647579436001</v>
      </c>
      <c r="T108" s="115"/>
      <c r="X108" s="98">
        <v>9012.84918</v>
      </c>
      <c r="Z108" s="102"/>
    </row>
  </sheetData>
  <printOptions/>
  <pageMargins left="0.75" right="0.75" top="1" bottom="1" header="0.4921259845" footer="0.4921259845"/>
  <pageSetup fitToHeight="2" fitToWidth="2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43"/>
  <sheetViews>
    <sheetView workbookViewId="0" topLeftCell="A1">
      <selection activeCell="E4" sqref="E4"/>
    </sheetView>
  </sheetViews>
  <sheetFormatPr defaultColWidth="11.421875" defaultRowHeight="12.75"/>
  <sheetData>
    <row r="2" ht="15.75">
      <c r="B2" s="140" t="s">
        <v>130</v>
      </c>
    </row>
    <row r="4" spans="2:5" ht="12.75">
      <c r="B4" s="38" t="s">
        <v>131</v>
      </c>
      <c r="C4" s="141" t="s">
        <v>132</v>
      </c>
      <c r="D4" s="38" t="s">
        <v>133</v>
      </c>
      <c r="E4" s="38" t="s">
        <v>134</v>
      </c>
    </row>
    <row r="5" spans="2:5" ht="12.75">
      <c r="B5" s="5">
        <v>1900</v>
      </c>
      <c r="C5" s="6">
        <v>22</v>
      </c>
      <c r="D5" s="142">
        <v>18.837882320588236</v>
      </c>
      <c r="E5" s="143">
        <f>D5/C5*100</f>
        <v>85.62673782085561</v>
      </c>
    </row>
    <row r="6" spans="2:5" ht="12.75">
      <c r="B6" s="5">
        <f aca="true" t="shared" si="0" ref="B6:B37">B5+1</f>
        <v>1901</v>
      </c>
      <c r="C6" s="6">
        <v>20</v>
      </c>
      <c r="D6" s="142">
        <v>19.463196708695655</v>
      </c>
      <c r="E6" s="143">
        <f aca="true" t="shared" si="1" ref="E6:E37">D6/C6*100</f>
        <v>97.31598354347828</v>
      </c>
    </row>
    <row r="7" spans="2:5" ht="12.75">
      <c r="B7" s="5">
        <f t="shared" si="0"/>
        <v>1902</v>
      </c>
      <c r="C7" s="6">
        <v>17</v>
      </c>
      <c r="D7" s="142">
        <v>20.070644971428575</v>
      </c>
      <c r="E7" s="143">
        <f t="shared" si="1"/>
        <v>118.0626174789916</v>
      </c>
    </row>
    <row r="8" spans="2:5" ht="12.75">
      <c r="B8" s="5">
        <f t="shared" si="0"/>
        <v>1903</v>
      </c>
      <c r="C8" s="6">
        <v>17</v>
      </c>
      <c r="D8" s="142">
        <v>20.66098201549296</v>
      </c>
      <c r="E8" s="143">
        <f t="shared" si="1"/>
        <v>121.53518832642918</v>
      </c>
    </row>
    <row r="9" spans="2:5" ht="12.75">
      <c r="B9" s="5">
        <f t="shared" si="0"/>
        <v>1904</v>
      </c>
      <c r="C9" s="6">
        <v>20</v>
      </c>
      <c r="D9" s="142">
        <v>21.234920808333335</v>
      </c>
      <c r="E9" s="143">
        <f t="shared" si="1"/>
        <v>106.17460404166667</v>
      </c>
    </row>
    <row r="10" spans="2:5" ht="12.75">
      <c r="B10" s="5">
        <f t="shared" si="0"/>
        <v>1905</v>
      </c>
      <c r="C10" s="6">
        <v>21</v>
      </c>
      <c r="D10" s="142">
        <v>21.79313525068493</v>
      </c>
      <c r="E10" s="143">
        <f t="shared" si="1"/>
        <v>103.77683452707109</v>
      </c>
    </row>
    <row r="11" spans="2:5" ht="12.75">
      <c r="B11" s="5">
        <f t="shared" si="0"/>
        <v>1906</v>
      </c>
      <c r="C11" s="6">
        <v>23</v>
      </c>
      <c r="D11" s="142">
        <v>22.207428233243245</v>
      </c>
      <c r="E11" s="143">
        <f t="shared" si="1"/>
        <v>96.55403579670975</v>
      </c>
    </row>
    <row r="12" spans="2:5" ht="12.75">
      <c r="B12" s="5">
        <f t="shared" si="0"/>
        <v>1907</v>
      </c>
      <c r="C12" s="6">
        <v>27</v>
      </c>
      <c r="D12" s="142">
        <v>22.610673402933333</v>
      </c>
      <c r="E12" s="143">
        <f t="shared" si="1"/>
        <v>83.74323482567901</v>
      </c>
    </row>
    <row r="13" spans="2:5" ht="12.75">
      <c r="B13" s="5">
        <f t="shared" si="0"/>
        <v>1908</v>
      </c>
      <c r="C13" s="6">
        <v>24</v>
      </c>
      <c r="D13" s="142">
        <v>23.00330685763158</v>
      </c>
      <c r="E13" s="143">
        <f t="shared" si="1"/>
        <v>95.84711190679825</v>
      </c>
    </row>
    <row r="14" spans="2:5" ht="12.75">
      <c r="B14" s="5">
        <f t="shared" si="0"/>
        <v>1909</v>
      </c>
      <c r="C14" s="6">
        <v>25</v>
      </c>
      <c r="D14" s="142">
        <v>23.38574204077922</v>
      </c>
      <c r="E14" s="143">
        <f t="shared" si="1"/>
        <v>93.54296816311688</v>
      </c>
    </row>
    <row r="15" spans="2:5" ht="12.75">
      <c r="B15" s="5">
        <f t="shared" si="0"/>
        <v>1910</v>
      </c>
      <c r="C15" s="6">
        <v>28</v>
      </c>
      <c r="D15" s="142">
        <v>23.758371193589742</v>
      </c>
      <c r="E15" s="143">
        <f t="shared" si="1"/>
        <v>84.85132569139193</v>
      </c>
    </row>
    <row r="16" spans="2:5" ht="12.75">
      <c r="B16" s="5">
        <f t="shared" si="0"/>
        <v>1911</v>
      </c>
      <c r="C16" s="6">
        <v>32</v>
      </c>
      <c r="D16" s="142">
        <v>24.920041422362868</v>
      </c>
      <c r="E16" s="143">
        <f t="shared" si="1"/>
        <v>77.87512944488397</v>
      </c>
    </row>
    <row r="17" spans="2:5" ht="12.75">
      <c r="B17" s="5">
        <f t="shared" si="0"/>
        <v>1912</v>
      </c>
      <c r="C17" s="6">
        <v>34</v>
      </c>
      <c r="D17" s="142">
        <v>26.05266989541666</v>
      </c>
      <c r="E17" s="143">
        <f t="shared" si="1"/>
        <v>76.62549969240195</v>
      </c>
    </row>
    <row r="18" spans="2:5" ht="12.75">
      <c r="B18" s="5">
        <f t="shared" si="0"/>
        <v>1913</v>
      </c>
      <c r="C18" s="6">
        <v>35</v>
      </c>
      <c r="D18" s="142">
        <v>27.157332233333328</v>
      </c>
      <c r="E18" s="143">
        <f t="shared" si="1"/>
        <v>77.5923778095238</v>
      </c>
    </row>
    <row r="19" spans="2:5" ht="12.75">
      <c r="B19" s="5"/>
      <c r="C19" s="6">
        <v>29</v>
      </c>
      <c r="D19" s="142"/>
      <c r="E19" s="143"/>
    </row>
    <row r="20" spans="2:5" ht="12.75">
      <c r="B20" s="5"/>
      <c r="C20" s="6">
        <v>24</v>
      </c>
      <c r="D20" s="142"/>
      <c r="E20" s="143"/>
    </row>
    <row r="21" spans="2:5" ht="12.75">
      <c r="B21" s="5"/>
      <c r="C21" s="6">
        <v>35</v>
      </c>
      <c r="D21" s="142"/>
      <c r="E21" s="143"/>
    </row>
    <row r="22" spans="2:5" ht="12.75">
      <c r="B22" s="5"/>
      <c r="C22" s="6">
        <v>31</v>
      </c>
      <c r="D22" s="142"/>
      <c r="E22" s="143"/>
    </row>
    <row r="23" spans="2:5" ht="12.75">
      <c r="B23" s="5"/>
      <c r="C23" s="6">
        <v>50</v>
      </c>
      <c r="D23" s="142"/>
      <c r="E23" s="143"/>
    </row>
    <row r="24" spans="2:5" ht="12.75">
      <c r="B24" s="5"/>
      <c r="C24" s="6">
        <v>50</v>
      </c>
      <c r="D24" s="142"/>
      <c r="E24" s="143"/>
    </row>
    <row r="25" spans="2:5" ht="12.75">
      <c r="B25" s="5">
        <v>1920</v>
      </c>
      <c r="C25" s="6">
        <v>51</v>
      </c>
      <c r="D25" s="142">
        <v>27.927977404761908</v>
      </c>
      <c r="E25" s="143">
        <f t="shared" si="1"/>
        <v>54.76074000933707</v>
      </c>
    </row>
    <row r="26" spans="2:5" ht="12.75">
      <c r="B26" s="5">
        <f t="shared" si="0"/>
        <v>1921</v>
      </c>
      <c r="C26" s="6">
        <v>81</v>
      </c>
      <c r="D26" s="142">
        <v>28.76993864404762</v>
      </c>
      <c r="E26" s="143">
        <f t="shared" si="1"/>
        <v>35.51844277042916</v>
      </c>
    </row>
    <row r="27" spans="2:5" ht="12.75">
      <c r="B27" s="5">
        <f t="shared" si="0"/>
        <v>1922</v>
      </c>
      <c r="C27" s="6">
        <v>69</v>
      </c>
      <c r="D27" s="142">
        <v>38.18601760833333</v>
      </c>
      <c r="E27" s="143">
        <f t="shared" si="1"/>
        <v>55.34205450483092</v>
      </c>
    </row>
    <row r="28" spans="2:5" ht="12.75">
      <c r="B28" s="5">
        <f t="shared" si="0"/>
        <v>1923</v>
      </c>
      <c r="C28" s="6">
        <v>97</v>
      </c>
      <c r="D28" s="142">
        <v>55.843326714285716</v>
      </c>
      <c r="E28" s="143">
        <f t="shared" si="1"/>
        <v>57.570439911634764</v>
      </c>
    </row>
    <row r="29" spans="2:5" ht="12.75">
      <c r="B29" s="5">
        <f t="shared" si="0"/>
        <v>1924</v>
      </c>
      <c r="C29" s="6">
        <v>78</v>
      </c>
      <c r="D29" s="142">
        <v>60.47205152261905</v>
      </c>
      <c r="E29" s="143">
        <f t="shared" si="1"/>
        <v>77.52827118284493</v>
      </c>
    </row>
    <row r="30" spans="2:5" ht="12.75">
      <c r="B30" s="5">
        <f t="shared" si="0"/>
        <v>1925</v>
      </c>
      <c r="C30" s="6">
        <v>88</v>
      </c>
      <c r="D30" s="142">
        <v>72.43189233333334</v>
      </c>
      <c r="E30" s="143">
        <f t="shared" si="1"/>
        <v>82.30896856060606</v>
      </c>
    </row>
    <row r="31" spans="2:5" ht="12.75">
      <c r="B31" s="5">
        <f t="shared" si="0"/>
        <v>1926</v>
      </c>
      <c r="C31" s="6">
        <v>111</v>
      </c>
      <c r="D31" s="144">
        <v>86.29652608452382</v>
      </c>
      <c r="E31" s="143">
        <f t="shared" si="1"/>
        <v>77.7446180941656</v>
      </c>
    </row>
    <row r="32" spans="2:5" ht="12.75">
      <c r="B32" s="5">
        <f t="shared" si="0"/>
        <v>1927</v>
      </c>
      <c r="C32" s="6">
        <v>138</v>
      </c>
      <c r="D32" s="144">
        <v>118.39055738333334</v>
      </c>
      <c r="E32" s="143">
        <f t="shared" si="1"/>
        <v>85.79025897342996</v>
      </c>
    </row>
    <row r="33" spans="2:5" ht="12.75">
      <c r="B33" s="5">
        <f t="shared" si="0"/>
        <v>1928</v>
      </c>
      <c r="C33" s="6">
        <v>200</v>
      </c>
      <c r="D33" s="144">
        <v>173.26904761904763</v>
      </c>
      <c r="E33" s="143">
        <f t="shared" si="1"/>
        <v>86.63452380952381</v>
      </c>
    </row>
    <row r="34" spans="2:5" ht="12.75">
      <c r="B34" s="5">
        <f t="shared" si="0"/>
        <v>1929</v>
      </c>
      <c r="C34" s="6">
        <v>250</v>
      </c>
      <c r="D34" s="144">
        <v>190.72261904761905</v>
      </c>
      <c r="E34" s="143">
        <f t="shared" si="1"/>
        <v>76.28904761904762</v>
      </c>
    </row>
    <row r="35" spans="2:5" ht="12.75">
      <c r="B35" s="5">
        <f t="shared" si="0"/>
        <v>1930</v>
      </c>
      <c r="C35" s="6">
        <v>200</v>
      </c>
      <c r="D35" s="144">
        <v>140.01190476190476</v>
      </c>
      <c r="E35" s="143">
        <f t="shared" si="1"/>
        <v>70.00595238095238</v>
      </c>
    </row>
    <row r="36" spans="2:5" ht="12.75">
      <c r="B36" s="5">
        <f t="shared" si="0"/>
        <v>1931</v>
      </c>
      <c r="C36" s="6">
        <v>144</v>
      </c>
      <c r="D36" s="144">
        <v>89.11124927738096</v>
      </c>
      <c r="E36" s="143">
        <f t="shared" si="1"/>
        <v>61.88281199818122</v>
      </c>
    </row>
    <row r="37" spans="2:5" ht="12.75">
      <c r="B37" s="8">
        <f t="shared" si="0"/>
        <v>1932</v>
      </c>
      <c r="C37" s="9">
        <v>132</v>
      </c>
      <c r="D37" s="145">
        <v>109.37952806309524</v>
      </c>
      <c r="E37" s="59">
        <f t="shared" si="1"/>
        <v>82.86327883567822</v>
      </c>
    </row>
    <row r="38" ht="12.75">
      <c r="D38" s="146"/>
    </row>
    <row r="39" ht="12.75">
      <c r="D39" s="146"/>
    </row>
    <row r="40" ht="12.75">
      <c r="D40" s="146"/>
    </row>
    <row r="41" ht="12.75">
      <c r="D41" s="146"/>
    </row>
    <row r="42" ht="12.75">
      <c r="D42" s="146"/>
    </row>
    <row r="43" ht="12.75">
      <c r="D43" s="146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workbookViewId="0" topLeftCell="A1">
      <selection activeCell="F8" sqref="F8"/>
    </sheetView>
  </sheetViews>
  <sheetFormatPr defaultColWidth="11.421875" defaultRowHeight="12.75"/>
  <cols>
    <col min="1" max="1" width="7.28125" style="0" customWidth="1"/>
    <col min="2" max="2" width="12.140625" style="0" customWidth="1"/>
    <col min="3" max="3" width="12.8515625" style="0" customWidth="1"/>
    <col min="4" max="4" width="15.140625" style="0" customWidth="1"/>
    <col min="6" max="8" width="12.28125" style="0" customWidth="1"/>
    <col min="9" max="9" width="13.421875" style="0" customWidth="1"/>
  </cols>
  <sheetData>
    <row r="1" ht="15.75">
      <c r="A1" s="1" t="s">
        <v>135</v>
      </c>
    </row>
    <row r="3" spans="1:9" ht="12.75">
      <c r="A3" s="14"/>
      <c r="B3" s="15" t="s">
        <v>13</v>
      </c>
      <c r="C3" s="15" t="s">
        <v>14</v>
      </c>
      <c r="D3" s="15" t="s">
        <v>15</v>
      </c>
      <c r="E3" s="15" t="s">
        <v>61</v>
      </c>
      <c r="F3" s="15" t="s">
        <v>62</v>
      </c>
      <c r="G3" s="15" t="s">
        <v>63</v>
      </c>
      <c r="H3" s="15" t="s">
        <v>64</v>
      </c>
      <c r="I3" s="15" t="s">
        <v>106</v>
      </c>
    </row>
    <row r="4" spans="1:9" ht="12.75">
      <c r="A4" s="45"/>
      <c r="B4" s="7" t="s">
        <v>136</v>
      </c>
      <c r="C4" s="7" t="s">
        <v>136</v>
      </c>
      <c r="D4" s="7" t="s">
        <v>137</v>
      </c>
      <c r="E4" s="7" t="s">
        <v>138</v>
      </c>
      <c r="F4" s="7" t="s">
        <v>139</v>
      </c>
      <c r="G4" s="7" t="s">
        <v>140</v>
      </c>
      <c r="H4" s="7" t="s">
        <v>141</v>
      </c>
      <c r="I4" s="7" t="s">
        <v>142</v>
      </c>
    </row>
    <row r="5" spans="1:9" ht="12.75">
      <c r="A5" s="16"/>
      <c r="B5" s="10" t="s">
        <v>65</v>
      </c>
      <c r="C5" s="10" t="s">
        <v>65</v>
      </c>
      <c r="D5" s="10"/>
      <c r="E5" s="10" t="s">
        <v>143</v>
      </c>
      <c r="F5" s="10" t="s">
        <v>144</v>
      </c>
      <c r="G5" s="10" t="s">
        <v>145</v>
      </c>
      <c r="H5" s="10" t="s">
        <v>146</v>
      </c>
      <c r="I5" s="10" t="s">
        <v>146</v>
      </c>
    </row>
    <row r="6" spans="1:9" ht="12.75">
      <c r="A6" s="5">
        <v>1900</v>
      </c>
      <c r="B6" s="147">
        <v>100</v>
      </c>
      <c r="C6" s="69">
        <f aca="true" t="shared" si="0" ref="C6:C69">B6*2268/102769</f>
        <v>2.206891183138884</v>
      </c>
      <c r="D6" s="69">
        <v>100</v>
      </c>
      <c r="E6" s="69">
        <f>B6/D6*100</f>
        <v>100</v>
      </c>
      <c r="F6" s="69">
        <v>1</v>
      </c>
      <c r="G6" s="69">
        <f aca="true" t="shared" si="1" ref="G6:G37">B6/F6</f>
        <v>100</v>
      </c>
      <c r="H6" s="7">
        <v>100</v>
      </c>
      <c r="I6" s="69">
        <f aca="true" t="shared" si="2" ref="I6:I19">(B6/F6/H6)*100</f>
        <v>100</v>
      </c>
    </row>
    <row r="7" spans="1:9" ht="12.75">
      <c r="A7" s="5">
        <v>1901</v>
      </c>
      <c r="B7" s="147">
        <v>88.30409356725146</v>
      </c>
      <c r="C7" s="69">
        <f t="shared" si="0"/>
        <v>1.948775255286383</v>
      </c>
      <c r="D7" s="69">
        <v>103.30783815655867</v>
      </c>
      <c r="E7" s="69">
        <f aca="true" t="shared" si="3" ref="E7:E70">B7/D7*100</f>
        <v>85.4766638649725</v>
      </c>
      <c r="F7" s="69">
        <v>1.005</v>
      </c>
      <c r="G7" s="69">
        <f t="shared" si="1"/>
        <v>87.86476971865818</v>
      </c>
      <c r="H7" s="147">
        <v>109.10548470803484</v>
      </c>
      <c r="I7" s="69">
        <f t="shared" si="2"/>
        <v>80.5319457163711</v>
      </c>
    </row>
    <row r="8" spans="1:9" ht="12.75">
      <c r="A8" s="5">
        <v>1902</v>
      </c>
      <c r="B8" s="147">
        <v>81.87134502923976</v>
      </c>
      <c r="C8" s="69">
        <f t="shared" si="0"/>
        <v>1.8068114949675076</v>
      </c>
      <c r="D8" s="69">
        <v>106.53208583560814</v>
      </c>
      <c r="E8" s="69">
        <f t="shared" si="3"/>
        <v>76.85134895000284</v>
      </c>
      <c r="F8" s="69">
        <v>0.9939449999999999</v>
      </c>
      <c r="G8" s="69">
        <f t="shared" si="1"/>
        <v>82.37009596027927</v>
      </c>
      <c r="H8" s="147">
        <v>112.02666367396283</v>
      </c>
      <c r="I8" s="69">
        <f t="shared" si="2"/>
        <v>73.52722401874374</v>
      </c>
    </row>
    <row r="9" spans="1:9" ht="12.75">
      <c r="A9" s="5">
        <v>1903</v>
      </c>
      <c r="B9" s="147">
        <v>81.87134502923976</v>
      </c>
      <c r="C9" s="69">
        <f t="shared" si="0"/>
        <v>1.8068114949675076</v>
      </c>
      <c r="D9" s="69">
        <v>109.66550963637452</v>
      </c>
      <c r="E9" s="69">
        <f t="shared" si="3"/>
        <v>74.65550955875389</v>
      </c>
      <c r="F9" s="69">
        <v>0.9889752749999998</v>
      </c>
      <c r="G9" s="69">
        <f t="shared" si="1"/>
        <v>82.78401604048167</v>
      </c>
      <c r="H9" s="147">
        <v>110.22504637321252</v>
      </c>
      <c r="I9" s="69">
        <f t="shared" si="2"/>
        <v>75.10454181183297</v>
      </c>
    </row>
    <row r="10" spans="1:9" ht="12.75">
      <c r="A10" s="5">
        <v>1904</v>
      </c>
      <c r="B10" s="147">
        <v>83.04093567251462</v>
      </c>
      <c r="C10" s="69">
        <f t="shared" si="0"/>
        <v>1.8326230877527578</v>
      </c>
      <c r="D10" s="69">
        <v>112.71189388711961</v>
      </c>
      <c r="E10" s="69">
        <f t="shared" si="3"/>
        <v>73.67539734154383</v>
      </c>
      <c r="F10" s="69">
        <v>0.9751296211499998</v>
      </c>
      <c r="G10" s="69">
        <f t="shared" si="1"/>
        <v>85.15886900716023</v>
      </c>
      <c r="H10" s="147">
        <v>110.34908384098746</v>
      </c>
      <c r="I10" s="69">
        <f t="shared" si="2"/>
        <v>77.17224832593426</v>
      </c>
    </row>
    <row r="11" spans="1:9" ht="12.75">
      <c r="A11" s="5">
        <v>1905</v>
      </c>
      <c r="B11" s="147">
        <v>92.39766081871345</v>
      </c>
      <c r="C11" s="69">
        <f t="shared" si="0"/>
        <v>2.0391158300347585</v>
      </c>
      <c r="D11" s="69">
        <v>115.6748155556525</v>
      </c>
      <c r="E11" s="69">
        <f t="shared" si="3"/>
        <v>79.87707641881639</v>
      </c>
      <c r="F11" s="69">
        <v>0.9741544915288498</v>
      </c>
      <c r="G11" s="69">
        <f t="shared" si="1"/>
        <v>94.84908361270648</v>
      </c>
      <c r="H11" s="147">
        <v>109.74309236901543</v>
      </c>
      <c r="I11" s="69">
        <f t="shared" si="2"/>
        <v>86.42829499807854</v>
      </c>
    </row>
    <row r="12" spans="1:9" ht="12.75">
      <c r="A12" s="5">
        <v>1906</v>
      </c>
      <c r="B12" s="147">
        <v>96.49122807017544</v>
      </c>
      <c r="C12" s="69">
        <f t="shared" si="0"/>
        <v>2.129456404783134</v>
      </c>
      <c r="D12" s="69">
        <v>117.87382289407243</v>
      </c>
      <c r="E12" s="69">
        <f t="shared" si="3"/>
        <v>81.85975961506524</v>
      </c>
      <c r="F12" s="69">
        <v>0.9868184999187248</v>
      </c>
      <c r="G12" s="69">
        <f t="shared" si="1"/>
        <v>97.78011668622197</v>
      </c>
      <c r="H12" s="147">
        <v>110.83541505820413</v>
      </c>
      <c r="I12" s="69">
        <f t="shared" si="2"/>
        <v>88.22100466252027</v>
      </c>
    </row>
    <row r="13" spans="1:9" ht="12.75">
      <c r="A13" s="5">
        <v>1907</v>
      </c>
      <c r="B13" s="147">
        <v>96.49122807017544</v>
      </c>
      <c r="C13" s="69">
        <f t="shared" si="0"/>
        <v>2.129456404783134</v>
      </c>
      <c r="D13" s="69">
        <v>120.01419003680114</v>
      </c>
      <c r="E13" s="69">
        <f t="shared" si="3"/>
        <v>80.39984941829576</v>
      </c>
      <c r="F13" s="69">
        <v>1.000633958917587</v>
      </c>
      <c r="G13" s="69">
        <f t="shared" si="1"/>
        <v>96.43009535130372</v>
      </c>
      <c r="H13" s="147">
        <v>103.48081758675802</v>
      </c>
      <c r="I13" s="69">
        <f t="shared" si="2"/>
        <v>93.18644517903716</v>
      </c>
    </row>
    <row r="14" spans="1:9" ht="12.75">
      <c r="A14" s="5">
        <v>1908</v>
      </c>
      <c r="B14" s="147">
        <v>93.5672514619883</v>
      </c>
      <c r="C14" s="69">
        <f t="shared" si="0"/>
        <v>2.0649274228200087</v>
      </c>
      <c r="D14" s="69">
        <v>122.09823172840541</v>
      </c>
      <c r="E14" s="69">
        <f t="shared" si="3"/>
        <v>76.63276538690482</v>
      </c>
      <c r="F14" s="69">
        <v>1.0236485399726916</v>
      </c>
      <c r="G14" s="69">
        <f t="shared" si="1"/>
        <v>91.40564149535587</v>
      </c>
      <c r="H14" s="147">
        <v>107.0051394317425</v>
      </c>
      <c r="I14" s="69">
        <f t="shared" si="2"/>
        <v>85.42173019050416</v>
      </c>
    </row>
    <row r="15" spans="1:9" ht="12.75">
      <c r="A15" s="5">
        <v>1909</v>
      </c>
      <c r="B15" s="147">
        <v>99.41520467836257</v>
      </c>
      <c r="C15" s="69">
        <f t="shared" si="0"/>
        <v>2.193985386746259</v>
      </c>
      <c r="D15" s="69">
        <v>124.12814246698099</v>
      </c>
      <c r="E15" s="69">
        <f t="shared" si="3"/>
        <v>80.0907857819654</v>
      </c>
      <c r="F15" s="69">
        <v>1.0216012428927461</v>
      </c>
      <c r="G15" s="69">
        <f t="shared" si="1"/>
        <v>97.31312032947456</v>
      </c>
      <c r="H15" s="147">
        <v>104.26883346406994</v>
      </c>
      <c r="I15" s="69">
        <f t="shared" si="2"/>
        <v>93.32905825882068</v>
      </c>
    </row>
    <row r="16" spans="1:9" ht="12.75">
      <c r="A16" s="5">
        <v>1910</v>
      </c>
      <c r="B16" s="147">
        <v>106.4327485380117</v>
      </c>
      <c r="C16" s="69">
        <f t="shared" si="0"/>
        <v>2.34885494345776</v>
      </c>
      <c r="D16" s="69">
        <v>126.10600421225978</v>
      </c>
      <c r="E16" s="69">
        <f t="shared" si="3"/>
        <v>84.39942983116462</v>
      </c>
      <c r="F16" s="69">
        <v>1.0532708814224212</v>
      </c>
      <c r="G16" s="69">
        <f t="shared" si="1"/>
        <v>101.04973982977333</v>
      </c>
      <c r="H16" s="147">
        <v>107.80237844971133</v>
      </c>
      <c r="I16" s="69">
        <f t="shared" si="2"/>
        <v>93.73609495722951</v>
      </c>
    </row>
    <row r="17" spans="1:9" ht="12.75">
      <c r="A17" s="5">
        <v>1911</v>
      </c>
      <c r="B17" s="147">
        <v>111.11111111111111</v>
      </c>
      <c r="C17" s="69">
        <f t="shared" si="0"/>
        <v>2.4521013145987602</v>
      </c>
      <c r="D17" s="69">
        <v>132.27198207198975</v>
      </c>
      <c r="E17" s="69">
        <f t="shared" si="3"/>
        <v>84.00200055264786</v>
      </c>
      <c r="F17" s="69">
        <v>1.1575446986832407</v>
      </c>
      <c r="G17" s="69">
        <f t="shared" si="1"/>
        <v>95.988613863037</v>
      </c>
      <c r="H17" s="147">
        <v>103.57907299686401</v>
      </c>
      <c r="I17" s="69">
        <f t="shared" si="2"/>
        <v>92.6718217162874</v>
      </c>
    </row>
    <row r="18" spans="1:9" ht="12.75">
      <c r="A18" s="5">
        <v>1912</v>
      </c>
      <c r="B18" s="147">
        <v>119.29824561403508</v>
      </c>
      <c r="C18" s="69">
        <f t="shared" si="0"/>
        <v>2.632782464095511</v>
      </c>
      <c r="D18" s="69">
        <v>138.28381048522644</v>
      </c>
      <c r="E18" s="69">
        <f t="shared" si="3"/>
        <v>86.27058018970364</v>
      </c>
      <c r="F18" s="69">
        <v>1.1448117069977253</v>
      </c>
      <c r="G18" s="69">
        <f t="shared" si="1"/>
        <v>104.20774428215393</v>
      </c>
      <c r="H18" s="147">
        <v>97.52644959610488</v>
      </c>
      <c r="I18" s="69">
        <f t="shared" si="2"/>
        <v>106.85075147687513</v>
      </c>
    </row>
    <row r="19" spans="1:9" ht="12.75">
      <c r="A19" s="5">
        <v>1913</v>
      </c>
      <c r="B19" s="147">
        <v>116.95906432748538</v>
      </c>
      <c r="C19" s="69">
        <f t="shared" si="0"/>
        <v>2.581159278525011</v>
      </c>
      <c r="D19" s="69">
        <v>144.1471986907289</v>
      </c>
      <c r="E19" s="69">
        <f t="shared" si="3"/>
        <v>81.13863147519342</v>
      </c>
      <c r="F19" s="69">
        <v>1.183735305035648</v>
      </c>
      <c r="G19" s="69">
        <f t="shared" si="1"/>
        <v>98.80508237773914</v>
      </c>
      <c r="H19" s="147">
        <v>102.35552128641268</v>
      </c>
      <c r="I19" s="69">
        <f t="shared" si="2"/>
        <v>96.53126781628258</v>
      </c>
    </row>
    <row r="20" spans="1:9" ht="12.75">
      <c r="A20" s="5">
        <v>1914</v>
      </c>
      <c r="B20" s="147">
        <v>108.7719298245614</v>
      </c>
      <c r="C20" s="69">
        <f t="shared" si="0"/>
        <v>2.40047812902826</v>
      </c>
      <c r="D20" s="69"/>
      <c r="E20" s="69"/>
      <c r="F20" s="69">
        <v>1.183735305035648</v>
      </c>
      <c r="G20" s="69">
        <f t="shared" si="1"/>
        <v>91.8887266112974</v>
      </c>
      <c r="H20" s="147"/>
      <c r="I20" s="69"/>
    </row>
    <row r="21" spans="1:9" ht="12.75">
      <c r="A21" s="5">
        <v>1915</v>
      </c>
      <c r="B21" s="147">
        <v>92.39766081871345</v>
      </c>
      <c r="C21" s="69">
        <f t="shared" si="0"/>
        <v>2.0391158300347585</v>
      </c>
      <c r="D21" s="69"/>
      <c r="E21" s="69"/>
      <c r="F21" s="69">
        <v>1.4050938070773142</v>
      </c>
      <c r="G21" s="69">
        <f t="shared" si="1"/>
        <v>65.75906914777921</v>
      </c>
      <c r="H21" s="147"/>
      <c r="I21" s="69"/>
    </row>
    <row r="22" spans="1:9" ht="12.75">
      <c r="A22" s="5">
        <v>1916</v>
      </c>
      <c r="B22" s="147">
        <v>104.67836257309942</v>
      </c>
      <c r="C22" s="69">
        <f t="shared" si="0"/>
        <v>2.3101375542798848</v>
      </c>
      <c r="D22" s="69"/>
      <c r="E22" s="69"/>
      <c r="F22" s="69">
        <v>1.5737050639265922</v>
      </c>
      <c r="G22" s="69">
        <f t="shared" si="1"/>
        <v>66.51714159952802</v>
      </c>
      <c r="H22" s="147"/>
      <c r="I22" s="69"/>
    </row>
    <row r="23" spans="1:9" ht="12.75">
      <c r="A23" s="5">
        <v>1917</v>
      </c>
      <c r="B23" s="147">
        <v>122.22222222222223</v>
      </c>
      <c r="C23" s="69">
        <f t="shared" si="0"/>
        <v>2.6973114460586363</v>
      </c>
      <c r="D23" s="69"/>
      <c r="E23" s="69"/>
      <c r="F23" s="69">
        <v>1.8852986665840572</v>
      </c>
      <c r="G23" s="69">
        <f t="shared" si="1"/>
        <v>64.82910341398306</v>
      </c>
      <c r="H23" s="147"/>
      <c r="I23" s="69"/>
    </row>
    <row r="24" spans="1:9" ht="12.75">
      <c r="A24" s="5">
        <v>1918</v>
      </c>
      <c r="B24" s="147">
        <v>132.16374269005848</v>
      </c>
      <c r="C24" s="69">
        <f t="shared" si="0"/>
        <v>2.9167099847332625</v>
      </c>
      <c r="D24" s="69"/>
      <c r="E24" s="69"/>
      <c r="F24" s="69">
        <v>2.445232370559522</v>
      </c>
      <c r="G24" s="69">
        <f t="shared" si="1"/>
        <v>54.04956366572906</v>
      </c>
      <c r="H24" s="147"/>
      <c r="I24" s="69"/>
    </row>
    <row r="25" spans="1:9" ht="12.75">
      <c r="A25" s="5">
        <v>1919</v>
      </c>
      <c r="B25" s="147">
        <v>143.859649122807</v>
      </c>
      <c r="C25" s="69">
        <f t="shared" si="0"/>
        <v>3.174825912585763</v>
      </c>
      <c r="D25" s="69"/>
      <c r="E25" s="69"/>
      <c r="F25" s="69">
        <v>3.0565404631994024</v>
      </c>
      <c r="G25" s="69">
        <f t="shared" si="1"/>
        <v>47.066168714227786</v>
      </c>
      <c r="H25" s="147"/>
      <c r="I25" s="69"/>
    </row>
    <row r="26" spans="1:9" ht="12.75">
      <c r="A26" s="5">
        <v>1920</v>
      </c>
      <c r="B26" s="147">
        <v>176.6081871345029</v>
      </c>
      <c r="C26" s="69">
        <f t="shared" si="0"/>
        <v>3.897550510572766</v>
      </c>
      <c r="D26" s="69">
        <v>148.2376719997978</v>
      </c>
      <c r="E26" s="69">
        <f t="shared" si="3"/>
        <v>119.13853256866027</v>
      </c>
      <c r="F26" s="69">
        <v>4.1996865964359795</v>
      </c>
      <c r="G26" s="69">
        <f t="shared" si="1"/>
        <v>42.052706333939206</v>
      </c>
      <c r="H26" s="147">
        <v>33.543493682078704</v>
      </c>
      <c r="I26" s="69">
        <f aca="true" t="shared" si="4" ref="I26:I44">(B26/F26/H26)*100</f>
        <v>125.36769941887933</v>
      </c>
    </row>
    <row r="27" spans="1:9" ht="12.75">
      <c r="A27" s="5">
        <v>1921</v>
      </c>
      <c r="B27" s="147">
        <v>132.16374269005848</v>
      </c>
      <c r="C27" s="69">
        <f t="shared" si="0"/>
        <v>2.9167099847332625</v>
      </c>
      <c r="D27" s="69">
        <v>152.7066807008897</v>
      </c>
      <c r="E27" s="69">
        <f t="shared" si="3"/>
        <v>86.54745298860293</v>
      </c>
      <c r="F27" s="69">
        <v>3.678925458477918</v>
      </c>
      <c r="G27" s="69">
        <f t="shared" si="1"/>
        <v>35.924550301907615</v>
      </c>
      <c r="H27" s="147">
        <v>42.85756219953108</v>
      </c>
      <c r="I27" s="69">
        <f t="shared" si="4"/>
        <v>83.82313052397711</v>
      </c>
    </row>
    <row r="28" spans="1:9" ht="12.75">
      <c r="A28" s="5">
        <v>1922</v>
      </c>
      <c r="B28" s="147">
        <v>139.1812865497076</v>
      </c>
      <c r="C28" s="69">
        <f t="shared" si="0"/>
        <v>3.071579541444763</v>
      </c>
      <c r="D28" s="69">
        <v>202.6858684094126</v>
      </c>
      <c r="E28" s="69">
        <f t="shared" si="3"/>
        <v>68.66847089140434</v>
      </c>
      <c r="F28" s="69">
        <v>3.5354473655972787</v>
      </c>
      <c r="G28" s="69">
        <f t="shared" si="1"/>
        <v>39.36737622063122</v>
      </c>
      <c r="H28" s="147">
        <v>45.74939989832406</v>
      </c>
      <c r="I28" s="69">
        <f t="shared" si="4"/>
        <v>86.0500384882062</v>
      </c>
    </row>
    <row r="29" spans="1:9" ht="12.75">
      <c r="A29" s="5">
        <v>1923</v>
      </c>
      <c r="B29" s="147">
        <v>201.16959064327486</v>
      </c>
      <c r="C29" s="69">
        <f t="shared" si="0"/>
        <v>4.439593959063019</v>
      </c>
      <c r="D29" s="69">
        <v>296.40831589323625</v>
      </c>
      <c r="E29" s="69">
        <f t="shared" si="3"/>
        <v>67.86907784184247</v>
      </c>
      <c r="F29" s="69">
        <v>3.9243465758129794</v>
      </c>
      <c r="G29" s="69">
        <f t="shared" si="1"/>
        <v>51.26193284842584</v>
      </c>
      <c r="H29" s="147">
        <v>56.36435884747174</v>
      </c>
      <c r="I29" s="69">
        <f t="shared" si="4"/>
        <v>90.94742474964785</v>
      </c>
    </row>
    <row r="30" spans="1:9" ht="12.75">
      <c r="A30" s="5">
        <v>1924</v>
      </c>
      <c r="B30" s="147">
        <v>243.2748538011696</v>
      </c>
      <c r="C30" s="69">
        <f t="shared" si="0"/>
        <v>5.368811299332023</v>
      </c>
      <c r="D30" s="69">
        <v>320.97691890986755</v>
      </c>
      <c r="E30" s="69">
        <f t="shared" si="3"/>
        <v>75.79200854298274</v>
      </c>
      <c r="F30" s="69">
        <v>4.469830749850984</v>
      </c>
      <c r="G30" s="69">
        <f t="shared" si="1"/>
        <v>54.42596541474863</v>
      </c>
      <c r="H30" s="147">
        <v>47.910191065903426</v>
      </c>
      <c r="I30" s="69">
        <f t="shared" si="4"/>
        <v>113.59997571264611</v>
      </c>
    </row>
    <row r="31" spans="1:9" ht="12.75">
      <c r="A31" s="5">
        <v>1925</v>
      </c>
      <c r="B31" s="147">
        <v>233.91812865497076</v>
      </c>
      <c r="C31" s="69">
        <f t="shared" si="0"/>
        <v>5.162318557050022</v>
      </c>
      <c r="D31" s="69">
        <v>384.45802724699223</v>
      </c>
      <c r="E31" s="69">
        <f t="shared" si="3"/>
        <v>60.84360634371454</v>
      </c>
      <c r="F31" s="69">
        <v>4.796128394590105</v>
      </c>
      <c r="G31" s="69">
        <f t="shared" si="1"/>
        <v>48.772282434895544</v>
      </c>
      <c r="H31" s="147">
        <v>52.20406863494095</v>
      </c>
      <c r="I31" s="69">
        <f t="shared" si="4"/>
        <v>93.42620931704839</v>
      </c>
    </row>
    <row r="32" spans="1:9" ht="12.75">
      <c r="A32" s="5">
        <v>1926</v>
      </c>
      <c r="B32" s="147">
        <v>272.51461988304095</v>
      </c>
      <c r="C32" s="69">
        <f t="shared" si="0"/>
        <v>6.014101118963276</v>
      </c>
      <c r="D32" s="69">
        <v>458.0495015102113</v>
      </c>
      <c r="E32" s="69">
        <f t="shared" si="3"/>
        <v>59.49457842101064</v>
      </c>
      <c r="F32" s="69">
        <v>6.239763041361727</v>
      </c>
      <c r="G32" s="69">
        <f t="shared" si="1"/>
        <v>43.67387320265435</v>
      </c>
      <c r="H32" s="147">
        <v>50.00575181112931</v>
      </c>
      <c r="I32" s="69">
        <f t="shared" si="4"/>
        <v>87.33769940627964</v>
      </c>
    </row>
    <row r="33" spans="1:9" ht="12.75">
      <c r="A33" s="5">
        <v>1927</v>
      </c>
      <c r="B33" s="147">
        <v>335.67251461988303</v>
      </c>
      <c r="C33" s="69">
        <f t="shared" si="0"/>
        <v>7.407927129366781</v>
      </c>
      <c r="D33" s="69">
        <v>628.3999861111112</v>
      </c>
      <c r="E33" s="69">
        <f t="shared" si="3"/>
        <v>53.417014964817454</v>
      </c>
      <c r="F33" s="69">
        <v>6.514312615181644</v>
      </c>
      <c r="G33" s="69">
        <f t="shared" si="1"/>
        <v>51.528462701896785</v>
      </c>
      <c r="H33" s="147">
        <v>66.21951359640536</v>
      </c>
      <c r="I33" s="69">
        <f t="shared" si="4"/>
        <v>77.8146197447967</v>
      </c>
    </row>
    <row r="34" spans="1:9" ht="12.75">
      <c r="A34" s="5">
        <v>1928</v>
      </c>
      <c r="B34" s="147">
        <v>485.3801169590643</v>
      </c>
      <c r="C34" s="69">
        <f t="shared" si="0"/>
        <v>10.711811005878793</v>
      </c>
      <c r="D34" s="69">
        <v>919.6870892730766</v>
      </c>
      <c r="E34" s="69">
        <f t="shared" si="3"/>
        <v>52.776658781054564</v>
      </c>
      <c r="F34" s="69">
        <v>6.50128398995128</v>
      </c>
      <c r="G34" s="69">
        <f t="shared" si="1"/>
        <v>74.659116216011</v>
      </c>
      <c r="H34" s="147">
        <v>93.21343482611626</v>
      </c>
      <c r="I34" s="69">
        <f t="shared" si="4"/>
        <v>80.09480216589255</v>
      </c>
    </row>
    <row r="35" spans="1:9" ht="12.75">
      <c r="A35" s="5">
        <v>1929</v>
      </c>
      <c r="B35" s="147">
        <v>592.9824561403509</v>
      </c>
      <c r="C35" s="69">
        <f t="shared" si="0"/>
        <v>13.086477542121807</v>
      </c>
      <c r="D35" s="69">
        <v>1012.328126579719</v>
      </c>
      <c r="E35" s="69">
        <f t="shared" si="3"/>
        <v>58.57611189208173</v>
      </c>
      <c r="F35" s="69">
        <v>6.90436359732826</v>
      </c>
      <c r="G35" s="69">
        <f t="shared" si="1"/>
        <v>85.88517214965529</v>
      </c>
      <c r="H35" s="147">
        <v>91.29660220063295</v>
      </c>
      <c r="I35" s="69">
        <f t="shared" si="4"/>
        <v>94.07269282696247</v>
      </c>
    </row>
    <row r="36" spans="1:9" ht="12.75">
      <c r="A36" s="5">
        <v>1930</v>
      </c>
      <c r="B36" s="147">
        <v>511.1111111111111</v>
      </c>
      <c r="C36" s="69">
        <f t="shared" si="0"/>
        <v>11.279666047154297</v>
      </c>
      <c r="D36" s="69">
        <v>743.1629764432312</v>
      </c>
      <c r="E36" s="69">
        <f t="shared" si="3"/>
        <v>68.77510415780971</v>
      </c>
      <c r="F36" s="69">
        <v>6.959598506106886</v>
      </c>
      <c r="G36" s="69">
        <f t="shared" si="1"/>
        <v>73.43974090784447</v>
      </c>
      <c r="H36" s="147">
        <v>68.38909734160222</v>
      </c>
      <c r="I36" s="69">
        <f t="shared" si="4"/>
        <v>107.38515898376954</v>
      </c>
    </row>
    <row r="37" spans="1:9" ht="12.75">
      <c r="A37" s="5">
        <v>1931</v>
      </c>
      <c r="B37" s="147">
        <v>360.233918128655</v>
      </c>
      <c r="C37" s="69">
        <f t="shared" si="0"/>
        <v>7.949970577857033</v>
      </c>
      <c r="D37" s="69">
        <v>472.9896458459711</v>
      </c>
      <c r="E37" s="69">
        <f t="shared" si="3"/>
        <v>76.16105792006385</v>
      </c>
      <c r="F37" s="69">
        <v>6.688174164368717</v>
      </c>
      <c r="G37" s="69">
        <f t="shared" si="1"/>
        <v>53.86132437277173</v>
      </c>
      <c r="H37" s="147">
        <v>46.6934369562976</v>
      </c>
      <c r="I37" s="69">
        <f t="shared" si="4"/>
        <v>115.35095268995268</v>
      </c>
    </row>
    <row r="38" spans="1:9" ht="12.75">
      <c r="A38" s="5">
        <v>1932</v>
      </c>
      <c r="B38" s="147">
        <v>286.5497076023392</v>
      </c>
      <c r="C38" s="69">
        <f t="shared" si="0"/>
        <v>6.323840232386277</v>
      </c>
      <c r="D38" s="69">
        <v>580.5707434346881</v>
      </c>
      <c r="E38" s="69">
        <f t="shared" si="3"/>
        <v>49.35655315786248</v>
      </c>
      <c r="F38" s="69">
        <v>6.0929266637399015</v>
      </c>
      <c r="G38" s="69">
        <f aca="true" t="shared" si="5" ref="G38:G69">B38/F38</f>
        <v>47.02989604448185</v>
      </c>
      <c r="H38" s="147">
        <v>66.20515822792107</v>
      </c>
      <c r="I38" s="69">
        <f t="shared" si="4"/>
        <v>71.03660394946034</v>
      </c>
    </row>
    <row r="39" spans="1:9" ht="12.75">
      <c r="A39" s="5">
        <v>1933</v>
      </c>
      <c r="B39" s="147">
        <v>271.34502923976606</v>
      </c>
      <c r="C39" s="69">
        <f t="shared" si="0"/>
        <v>5.988289526178025</v>
      </c>
      <c r="D39" s="69">
        <v>564.9057623218079</v>
      </c>
      <c r="E39" s="69">
        <f t="shared" si="3"/>
        <v>48.03368054248842</v>
      </c>
      <c r="F39" s="69">
        <v>5.897953010500224</v>
      </c>
      <c r="G39" s="69">
        <f t="shared" si="5"/>
        <v>46.006644806543214</v>
      </c>
      <c r="H39" s="147">
        <v>65.18079539974411</v>
      </c>
      <c r="I39" s="69">
        <f t="shared" si="4"/>
        <v>70.58312885627018</v>
      </c>
    </row>
    <row r="40" spans="1:9" ht="12.75">
      <c r="A40" s="5">
        <v>1934</v>
      </c>
      <c r="B40" s="147">
        <v>226.90058479532163</v>
      </c>
      <c r="C40" s="69">
        <f t="shared" si="0"/>
        <v>5.0074490003385215</v>
      </c>
      <c r="D40" s="69">
        <v>465.4189847146396</v>
      </c>
      <c r="E40" s="69">
        <f t="shared" si="3"/>
        <v>48.75189716088617</v>
      </c>
      <c r="F40" s="69">
        <v>5.650238984059214</v>
      </c>
      <c r="G40" s="69">
        <f t="shared" si="5"/>
        <v>40.157696946176415</v>
      </c>
      <c r="H40" s="147">
        <v>56.501448361072185</v>
      </c>
      <c r="I40" s="69">
        <f t="shared" si="4"/>
        <v>71.07374786138027</v>
      </c>
    </row>
    <row r="41" spans="1:9" ht="12.75">
      <c r="A41" s="5">
        <v>1935</v>
      </c>
      <c r="B41" s="147">
        <v>217.5438596491228</v>
      </c>
      <c r="C41" s="69">
        <f t="shared" si="0"/>
        <v>4.80095625805652</v>
      </c>
      <c r="D41" s="69">
        <v>490.60618087149936</v>
      </c>
      <c r="E41" s="69">
        <f t="shared" si="3"/>
        <v>44.341850578132515</v>
      </c>
      <c r="F41" s="69">
        <v>5.1812691483823</v>
      </c>
      <c r="G41" s="69">
        <f t="shared" si="5"/>
        <v>41.98659699372006</v>
      </c>
      <c r="H41" s="147">
        <v>63.21647884115721</v>
      </c>
      <c r="I41" s="69">
        <f t="shared" si="4"/>
        <v>66.41717122400782</v>
      </c>
    </row>
    <row r="42" spans="1:9" ht="12.75">
      <c r="A42" s="5">
        <v>1936</v>
      </c>
      <c r="B42" s="147">
        <v>210.52631578947367</v>
      </c>
      <c r="C42" s="69">
        <f t="shared" si="0"/>
        <v>4.646086701345019</v>
      </c>
      <c r="D42" s="69">
        <v>543.5213394752807</v>
      </c>
      <c r="E42" s="69">
        <f t="shared" si="3"/>
        <v>38.73377188699109</v>
      </c>
      <c r="F42" s="69">
        <v>5.5595017962142075</v>
      </c>
      <c r="G42" s="69">
        <f t="shared" si="5"/>
        <v>37.86783843344262</v>
      </c>
      <c r="H42" s="147">
        <v>69.71125513452365</v>
      </c>
      <c r="I42" s="69">
        <f t="shared" si="4"/>
        <v>54.320982114535234</v>
      </c>
    </row>
    <row r="43" spans="1:9" ht="12.75">
      <c r="A43" s="5">
        <v>1937</v>
      </c>
      <c r="B43" s="147">
        <v>265.4970760233918</v>
      </c>
      <c r="C43" s="69">
        <f t="shared" si="0"/>
        <v>5.859231562251774</v>
      </c>
      <c r="D43" s="69">
        <v>530.5766821479124</v>
      </c>
      <c r="E43" s="69">
        <f t="shared" si="3"/>
        <v>50.03934114642781</v>
      </c>
      <c r="F43" s="69">
        <v>6.993853259637473</v>
      </c>
      <c r="G43" s="69">
        <f t="shared" si="5"/>
        <v>37.96148791905792</v>
      </c>
      <c r="H43" s="147">
        <v>54.8226430511086</v>
      </c>
      <c r="I43" s="69">
        <f t="shared" si="4"/>
        <v>69.24417686988969</v>
      </c>
    </row>
    <row r="44" spans="1:9" ht="12.75">
      <c r="A44" s="5">
        <v>1938</v>
      </c>
      <c r="B44" s="147">
        <v>244.44444444444446</v>
      </c>
      <c r="C44" s="69">
        <f t="shared" si="0"/>
        <v>5.3946228921172725</v>
      </c>
      <c r="D44" s="69">
        <v>606.1792049716914</v>
      </c>
      <c r="E44" s="69">
        <f t="shared" si="3"/>
        <v>40.325442120017954</v>
      </c>
      <c r="F44" s="69">
        <v>7.9450173029481705</v>
      </c>
      <c r="G44" s="69">
        <f t="shared" si="5"/>
        <v>30.767012219562826</v>
      </c>
      <c r="H44" s="147">
        <v>55.275876694113215</v>
      </c>
      <c r="I44" s="69">
        <f t="shared" si="4"/>
        <v>55.660830835523335</v>
      </c>
    </row>
    <row r="45" spans="1:9" ht="12.75">
      <c r="A45" s="5">
        <v>1939</v>
      </c>
      <c r="B45" s="147">
        <v>267.8362573099415</v>
      </c>
      <c r="C45" s="69">
        <f t="shared" si="0"/>
        <v>5.910854747822274</v>
      </c>
      <c r="D45" s="69"/>
      <c r="E45" s="69"/>
      <c r="F45" s="69">
        <v>8.46938844494275</v>
      </c>
      <c r="G45" s="69">
        <f t="shared" si="5"/>
        <v>31.624037443916293</v>
      </c>
      <c r="H45" s="147"/>
      <c r="I45" s="69"/>
    </row>
    <row r="46" spans="1:9" ht="12.75">
      <c r="A46" s="5">
        <v>1940</v>
      </c>
      <c r="B46" s="147">
        <v>328.65497076023394</v>
      </c>
      <c r="C46" s="69">
        <f t="shared" si="0"/>
        <v>7.253057572655281</v>
      </c>
      <c r="D46" s="69"/>
      <c r="E46" s="69"/>
      <c r="F46" s="69">
        <v>10.0446946957021</v>
      </c>
      <c r="G46" s="69">
        <f t="shared" si="5"/>
        <v>32.71925934203436</v>
      </c>
      <c r="H46" s="147"/>
      <c r="I46" s="69"/>
    </row>
    <row r="47" spans="1:9" ht="12.75">
      <c r="A47" s="5">
        <v>1941</v>
      </c>
      <c r="B47" s="147">
        <v>789.4736842105264</v>
      </c>
      <c r="C47" s="69">
        <f t="shared" si="0"/>
        <v>17.422825130043822</v>
      </c>
      <c r="D47" s="69"/>
      <c r="E47" s="69"/>
      <c r="F47" s="69">
        <v>11.782426878058564</v>
      </c>
      <c r="G47" s="69">
        <f t="shared" si="5"/>
        <v>67.00433555676868</v>
      </c>
      <c r="H47" s="147"/>
      <c r="I47" s="69"/>
    </row>
    <row r="48" spans="1:9" ht="12.75">
      <c r="A48" s="5">
        <v>1942</v>
      </c>
      <c r="B48" s="147">
        <v>1297.076023391813</v>
      </c>
      <c r="C48" s="69">
        <f t="shared" si="0"/>
        <v>28.625056398842368</v>
      </c>
      <c r="D48" s="69"/>
      <c r="E48" s="69"/>
      <c r="F48" s="69">
        <v>14.150694680548336</v>
      </c>
      <c r="G48" s="69">
        <f t="shared" si="5"/>
        <v>91.66165002307515</v>
      </c>
      <c r="H48" s="147"/>
      <c r="I48" s="69"/>
    </row>
    <row r="49" spans="1:9" ht="12.75">
      <c r="A49" s="5">
        <v>1943</v>
      </c>
      <c r="B49" s="147">
        <v>1244.200326264274</v>
      </c>
      <c r="C49" s="69">
        <f t="shared" si="0"/>
        <v>27.4581473009115</v>
      </c>
      <c r="D49" s="69"/>
      <c r="E49" s="69"/>
      <c r="F49" s="69">
        <v>17.575162793241034</v>
      </c>
      <c r="G49" s="69">
        <f t="shared" si="5"/>
        <v>70.79310393316881</v>
      </c>
      <c r="H49" s="147"/>
      <c r="I49" s="69"/>
    </row>
    <row r="50" spans="1:9" ht="12.75">
      <c r="A50" s="5">
        <v>1944</v>
      </c>
      <c r="B50" s="147">
        <v>1297.1</v>
      </c>
      <c r="C50" s="69">
        <f t="shared" si="0"/>
        <v>28.625585536494466</v>
      </c>
      <c r="D50" s="69"/>
      <c r="E50" s="69"/>
      <c r="F50" s="69">
        <v>21.494424096133784</v>
      </c>
      <c r="G50" s="69">
        <f t="shared" si="5"/>
        <v>60.34588292287906</v>
      </c>
      <c r="H50" s="147"/>
      <c r="I50" s="69"/>
    </row>
    <row r="51" spans="1:9" ht="12.75">
      <c r="A51" s="5">
        <v>1945</v>
      </c>
      <c r="B51" s="147">
        <v>1468.494942903752</v>
      </c>
      <c r="C51" s="69">
        <f t="shared" si="0"/>
        <v>32.40808541978329</v>
      </c>
      <c r="D51" s="69">
        <v>2241.3052269740165</v>
      </c>
      <c r="E51" s="69">
        <f t="shared" si="3"/>
        <v>65.51963227633951</v>
      </c>
      <c r="F51" s="69">
        <v>31.85473651047027</v>
      </c>
      <c r="G51" s="69">
        <f t="shared" si="5"/>
        <v>46.099735981839785</v>
      </c>
      <c r="H51" s="147">
        <v>73.38572548619253</v>
      </c>
      <c r="I51" s="69">
        <f aca="true" t="shared" si="6" ref="I51:I82">(B51/F51/H51)*100</f>
        <v>62.81839646119383</v>
      </c>
    </row>
    <row r="52" spans="1:9" ht="12.75">
      <c r="A52" s="5">
        <f aca="true" t="shared" si="7" ref="A52:A108">A51+1</f>
        <v>1946</v>
      </c>
      <c r="B52" s="147">
        <v>1851.488580750408</v>
      </c>
      <c r="C52" s="69">
        <f t="shared" si="0"/>
        <v>40.860338245404016</v>
      </c>
      <c r="D52" s="69">
        <v>3960.284750843013</v>
      </c>
      <c r="E52" s="69">
        <f t="shared" si="3"/>
        <v>46.75140039756705</v>
      </c>
      <c r="F52" s="69">
        <v>48.61032791497764</v>
      </c>
      <c r="G52" s="69">
        <f t="shared" si="5"/>
        <v>38.0883787492397</v>
      </c>
      <c r="H52" s="147">
        <v>58.639760059638355</v>
      </c>
      <c r="I52" s="69">
        <f t="shared" si="6"/>
        <v>64.95316268433346</v>
      </c>
    </row>
    <row r="53" spans="1:9" ht="12.75">
      <c r="A53" s="5">
        <f t="shared" si="7"/>
        <v>1947</v>
      </c>
      <c r="B53" s="147">
        <v>2431.269004893964</v>
      </c>
      <c r="C53" s="69">
        <f t="shared" si="0"/>
        <v>53.65546130739338</v>
      </c>
      <c r="D53" s="69">
        <v>4175.307361872315</v>
      </c>
      <c r="E53" s="69">
        <f t="shared" si="3"/>
        <v>58.22970129326529</v>
      </c>
      <c r="F53" s="69">
        <v>72.62382990497659</v>
      </c>
      <c r="G53" s="69">
        <f t="shared" si="5"/>
        <v>33.4775652575073</v>
      </c>
      <c r="H53" s="147">
        <v>41.45211017674561</v>
      </c>
      <c r="I53" s="69">
        <f t="shared" si="6"/>
        <v>80.76202903727689</v>
      </c>
    </row>
    <row r="54" spans="1:9" ht="12.75">
      <c r="A54" s="5">
        <f t="shared" si="7"/>
        <v>1948</v>
      </c>
      <c r="B54" s="147">
        <v>2657.679608482871</v>
      </c>
      <c r="C54" s="69">
        <f t="shared" si="0"/>
        <v>58.652096955688506</v>
      </c>
      <c r="D54" s="69">
        <v>5132.757400492959</v>
      </c>
      <c r="E54" s="69">
        <f t="shared" si="3"/>
        <v>51.778788692168135</v>
      </c>
      <c r="F54" s="69">
        <v>115.1087703993879</v>
      </c>
      <c r="G54" s="69">
        <f t="shared" si="5"/>
        <v>23.088419755172744</v>
      </c>
      <c r="H54" s="147">
        <v>28.25631764459753</v>
      </c>
      <c r="I54" s="69">
        <f t="shared" si="6"/>
        <v>81.71064625466913</v>
      </c>
    </row>
    <row r="55" spans="1:9" ht="12.75">
      <c r="A55" s="5">
        <f t="shared" si="7"/>
        <v>1949</v>
      </c>
      <c r="B55" s="147">
        <v>2600.547960848287</v>
      </c>
      <c r="C55" s="69">
        <f t="shared" si="0"/>
        <v>57.39126366125888</v>
      </c>
      <c r="D55" s="69">
        <v>4566.565334877437</v>
      </c>
      <c r="E55" s="69">
        <f t="shared" si="3"/>
        <v>56.94756934684443</v>
      </c>
      <c r="F55" s="69">
        <v>130.3031280921071</v>
      </c>
      <c r="G55" s="69">
        <f t="shared" si="5"/>
        <v>19.9576786752966</v>
      </c>
      <c r="H55" s="147">
        <v>19.408872807811015</v>
      </c>
      <c r="I55" s="69">
        <f t="shared" si="6"/>
        <v>102.82760298817931</v>
      </c>
    </row>
    <row r="56" spans="1:9" ht="12.75">
      <c r="A56" s="5">
        <f t="shared" si="7"/>
        <v>1950</v>
      </c>
      <c r="B56" s="147">
        <v>2179.4665579119087</v>
      </c>
      <c r="C56" s="69">
        <f t="shared" si="0"/>
        <v>48.098455306018444</v>
      </c>
      <c r="D56" s="69">
        <v>4147.8804360791055</v>
      </c>
      <c r="E56" s="69">
        <f t="shared" si="3"/>
        <v>52.54410274111246</v>
      </c>
      <c r="F56" s="69">
        <v>143.33344090131783</v>
      </c>
      <c r="G56" s="69">
        <f t="shared" si="5"/>
        <v>15.205569225205632</v>
      </c>
      <c r="H56" s="147">
        <v>15.035464204545695</v>
      </c>
      <c r="I56" s="69">
        <f t="shared" si="6"/>
        <v>101.13135862216018</v>
      </c>
    </row>
    <row r="57" spans="1:9" ht="12.75">
      <c r="A57" s="5">
        <f t="shared" si="7"/>
        <v>1951</v>
      </c>
      <c r="B57" s="147">
        <v>2712.216888888889</v>
      </c>
      <c r="C57" s="69">
        <f t="shared" si="0"/>
        <v>59.85567538849264</v>
      </c>
      <c r="D57" s="69">
        <v>6439.608398207125</v>
      </c>
      <c r="E57" s="69">
        <f t="shared" si="3"/>
        <v>42.11773016576609</v>
      </c>
      <c r="F57" s="69">
        <v>166.69679176823266</v>
      </c>
      <c r="G57" s="69">
        <f t="shared" si="5"/>
        <v>16.270360455765864</v>
      </c>
      <c r="H57" s="147">
        <v>18.556183202860034</v>
      </c>
      <c r="I57" s="69">
        <f t="shared" si="6"/>
        <v>87.68161144937467</v>
      </c>
    </row>
    <row r="58" spans="1:9" ht="12.75">
      <c r="A58" s="5">
        <f t="shared" si="7"/>
        <v>1952</v>
      </c>
      <c r="B58" s="147">
        <v>3462.919777777778</v>
      </c>
      <c r="C58" s="69">
        <f t="shared" si="0"/>
        <v>76.42287125495044</v>
      </c>
      <c r="D58" s="69">
        <v>7261.846433820955</v>
      </c>
      <c r="E58" s="69">
        <f t="shared" si="3"/>
        <v>47.686491436251686</v>
      </c>
      <c r="F58" s="69">
        <v>186.53370998865236</v>
      </c>
      <c r="G58" s="69">
        <f t="shared" si="5"/>
        <v>18.564578906345893</v>
      </c>
      <c r="H58" s="147">
        <v>17.944899360615448</v>
      </c>
      <c r="I58" s="69">
        <f t="shared" si="6"/>
        <v>103.45323500164334</v>
      </c>
    </row>
    <row r="59" spans="1:9" ht="12.75">
      <c r="A59" s="5">
        <f t="shared" si="7"/>
        <v>1953</v>
      </c>
      <c r="B59" s="147">
        <v>3850.3793333333333</v>
      </c>
      <c r="C59" s="69">
        <f t="shared" si="0"/>
        <v>84.97368202473508</v>
      </c>
      <c r="D59" s="69">
        <v>8827.282958012831</v>
      </c>
      <c r="E59" s="69">
        <f t="shared" si="3"/>
        <v>43.61907680594073</v>
      </c>
      <c r="F59" s="69">
        <v>183.36263691884525</v>
      </c>
      <c r="G59" s="69">
        <f t="shared" si="5"/>
        <v>20.998712704145277</v>
      </c>
      <c r="H59" s="147">
        <v>21.094742148481036</v>
      </c>
      <c r="I59" s="69">
        <f t="shared" si="6"/>
        <v>99.54477071272154</v>
      </c>
    </row>
    <row r="60" spans="1:9" ht="12.75">
      <c r="A60" s="5">
        <f t="shared" si="7"/>
        <v>1954</v>
      </c>
      <c r="B60" s="147">
        <v>5182.271555555556</v>
      </c>
      <c r="C60" s="69">
        <f t="shared" si="0"/>
        <v>114.36709404586986</v>
      </c>
      <c r="D60" s="69">
        <v>15516.246653743192</v>
      </c>
      <c r="E60" s="69">
        <f t="shared" si="3"/>
        <v>33.39900216335738</v>
      </c>
      <c r="F60" s="69">
        <v>184.09608746652066</v>
      </c>
      <c r="G60" s="69">
        <f t="shared" si="5"/>
        <v>28.149819080201762</v>
      </c>
      <c r="H60" s="147">
        <v>35.01166994912463</v>
      </c>
      <c r="I60" s="69">
        <f t="shared" si="6"/>
        <v>80.40124655895076</v>
      </c>
    </row>
    <row r="61" spans="1:9" ht="12.75">
      <c r="A61" s="5">
        <f t="shared" si="7"/>
        <v>1955</v>
      </c>
      <c r="B61" s="147">
        <v>7313.299111111111</v>
      </c>
      <c r="C61" s="69">
        <f t="shared" si="0"/>
        <v>161.39655327968552</v>
      </c>
      <c r="D61" s="69">
        <v>17336.31720892867</v>
      </c>
      <c r="E61" s="69">
        <f t="shared" si="3"/>
        <v>42.18484827529901</v>
      </c>
      <c r="F61" s="69">
        <v>185.75295225371931</v>
      </c>
      <c r="G61" s="69">
        <f t="shared" si="5"/>
        <v>39.371105666853154</v>
      </c>
      <c r="H61" s="147">
        <v>36.50662004694435</v>
      </c>
      <c r="I61" s="69">
        <f t="shared" si="6"/>
        <v>107.84648268238837</v>
      </c>
    </row>
    <row r="62" spans="1:9" ht="12.75">
      <c r="A62" s="5">
        <f t="shared" si="7"/>
        <v>1956</v>
      </c>
      <c r="B62" s="147">
        <v>7458.596444444445</v>
      </c>
      <c r="C62" s="69">
        <f t="shared" si="0"/>
        <v>164.60310731835477</v>
      </c>
      <c r="D62" s="69">
        <v>19491.8156290665</v>
      </c>
      <c r="E62" s="69">
        <f t="shared" si="3"/>
        <v>38.26527290419303</v>
      </c>
      <c r="F62" s="69">
        <v>193.55457624837555</v>
      </c>
      <c r="G62" s="69">
        <f t="shared" si="5"/>
        <v>38.53484938983478</v>
      </c>
      <c r="H62" s="147">
        <v>37.261136720418044</v>
      </c>
      <c r="I62" s="69">
        <f t="shared" si="6"/>
        <v>103.41834088147606</v>
      </c>
    </row>
    <row r="63" spans="1:9" ht="12.75">
      <c r="A63" s="5">
        <f t="shared" si="7"/>
        <v>1957</v>
      </c>
      <c r="B63" s="147">
        <v>9444.326666666668</v>
      </c>
      <c r="C63" s="69">
        <f t="shared" si="0"/>
        <v>208.42601251350118</v>
      </c>
      <c r="D63" s="69">
        <v>26382.597045766768</v>
      </c>
      <c r="E63" s="69">
        <f t="shared" si="3"/>
        <v>35.79756250032277</v>
      </c>
      <c r="F63" s="69">
        <v>199.3612135358268</v>
      </c>
      <c r="G63" s="69">
        <f t="shared" si="5"/>
        <v>47.37293929528296</v>
      </c>
      <c r="H63" s="147">
        <v>44.76367566216365</v>
      </c>
      <c r="I63" s="69">
        <f t="shared" si="6"/>
        <v>105.82897537908127</v>
      </c>
    </row>
    <row r="64" spans="1:9" ht="12.75">
      <c r="A64" s="5">
        <f t="shared" si="7"/>
        <v>1958</v>
      </c>
      <c r="B64" s="147">
        <v>8863.137333333334</v>
      </c>
      <c r="C64" s="69">
        <f t="shared" si="0"/>
        <v>195.5997963588242</v>
      </c>
      <c r="D64" s="69">
        <v>28513.913357726884</v>
      </c>
      <c r="E64" s="69">
        <f t="shared" si="3"/>
        <v>31.08355286817039</v>
      </c>
      <c r="F64" s="69">
        <v>229.46475677973666</v>
      </c>
      <c r="G64" s="69">
        <f t="shared" si="5"/>
        <v>38.62526628366318</v>
      </c>
      <c r="H64" s="147">
        <v>41.88892212694436</v>
      </c>
      <c r="I64" s="69">
        <f t="shared" si="6"/>
        <v>92.20878533615482</v>
      </c>
    </row>
    <row r="65" spans="1:9" ht="12.75">
      <c r="A65" s="5">
        <f t="shared" si="7"/>
        <v>1959</v>
      </c>
      <c r="B65" s="147">
        <v>11256.18399</v>
      </c>
      <c r="C65" s="69">
        <f t="shared" si="0"/>
        <v>248.41173203320068</v>
      </c>
      <c r="D65" s="69">
        <v>44540.49135577797</v>
      </c>
      <c r="E65" s="69">
        <f t="shared" si="3"/>
        <v>25.27180021452503</v>
      </c>
      <c r="F65" s="69">
        <v>243.4621069433006</v>
      </c>
      <c r="G65" s="69">
        <f t="shared" si="5"/>
        <v>46.233823124768364</v>
      </c>
      <c r="H65" s="147">
        <v>60.156621543178694</v>
      </c>
      <c r="I65" s="69">
        <f t="shared" si="6"/>
        <v>76.85575076981851</v>
      </c>
    </row>
    <row r="66" spans="1:9" ht="12.75">
      <c r="A66" s="5">
        <f t="shared" si="7"/>
        <v>1960</v>
      </c>
      <c r="B66" s="147">
        <v>13915.125090000001</v>
      </c>
      <c r="C66" s="69">
        <f t="shared" si="0"/>
        <v>307.09166873395674</v>
      </c>
      <c r="D66" s="69">
        <v>48161.80578835625</v>
      </c>
      <c r="E66" s="69">
        <f t="shared" si="3"/>
        <v>28.89244882376102</v>
      </c>
      <c r="F66" s="69">
        <v>252.47020490020273</v>
      </c>
      <c r="G66" s="69">
        <f t="shared" si="5"/>
        <v>55.11590999619309</v>
      </c>
      <c r="H66" s="147">
        <v>58.62457016645381</v>
      </c>
      <c r="I66" s="69">
        <f t="shared" si="6"/>
        <v>94.01503471957489</v>
      </c>
    </row>
    <row r="67" spans="1:9" ht="12.75">
      <c r="A67" s="5">
        <f t="shared" si="7"/>
        <v>1961</v>
      </c>
      <c r="B67" s="147">
        <v>16698.150108</v>
      </c>
      <c r="C67" s="69">
        <f t="shared" si="0"/>
        <v>368.5100024807481</v>
      </c>
      <c r="D67" s="69">
        <v>59525.79451095474</v>
      </c>
      <c r="E67" s="69">
        <f t="shared" si="3"/>
        <v>28.051956710845722</v>
      </c>
      <c r="F67" s="69">
        <v>260.8017216619094</v>
      </c>
      <c r="G67" s="69">
        <f t="shared" si="5"/>
        <v>64.02622652026302</v>
      </c>
      <c r="H67" s="147">
        <v>66.41961542795966</v>
      </c>
      <c r="I67" s="69">
        <f t="shared" si="6"/>
        <v>96.39656313533979</v>
      </c>
    </row>
    <row r="68" spans="1:9" ht="12.75">
      <c r="A68" s="5">
        <f t="shared" si="7"/>
        <v>1962</v>
      </c>
      <c r="B68" s="147">
        <v>17366.076</v>
      </c>
      <c r="C68" s="69">
        <f t="shared" si="0"/>
        <v>383.25040010119784</v>
      </c>
      <c r="D68" s="69">
        <v>62422.593772116066</v>
      </c>
      <c r="E68" s="69">
        <f t="shared" si="3"/>
        <v>27.820176879220547</v>
      </c>
      <c r="F68" s="69">
        <v>273.05940258001914</v>
      </c>
      <c r="G68" s="69">
        <f t="shared" si="5"/>
        <v>63.598161557212556</v>
      </c>
      <c r="H68" s="147">
        <v>62.380342016892655</v>
      </c>
      <c r="I68" s="69">
        <f t="shared" si="6"/>
        <v>101.95224889916462</v>
      </c>
    </row>
    <row r="69" spans="1:9" ht="12.75">
      <c r="A69" s="5">
        <f t="shared" si="7"/>
        <v>1963</v>
      </c>
      <c r="B69" s="147">
        <v>15863.242500000002</v>
      </c>
      <c r="C69" s="69">
        <f t="shared" si="0"/>
        <v>350.08450009244035</v>
      </c>
      <c r="D69" s="69">
        <v>56378.777378084334</v>
      </c>
      <c r="E69" s="69">
        <f t="shared" si="3"/>
        <v>28.13690405809756</v>
      </c>
      <c r="F69" s="69">
        <v>286.16625390386</v>
      </c>
      <c r="G69" s="69">
        <f t="shared" si="5"/>
        <v>55.43365887345121</v>
      </c>
      <c r="H69" s="147">
        <v>50.257242029191886</v>
      </c>
      <c r="I69" s="69">
        <f t="shared" si="6"/>
        <v>110.29984264009673</v>
      </c>
    </row>
    <row r="70" spans="1:9" ht="12.75">
      <c r="A70" s="5">
        <f t="shared" si="7"/>
        <v>1964</v>
      </c>
      <c r="B70" s="147">
        <v>13692.483</v>
      </c>
      <c r="C70" s="69">
        <f aca="true" t="shared" si="8" ref="C70:C97">B70*2268/102769</f>
        <v>302.1782000797906</v>
      </c>
      <c r="D70" s="69">
        <v>54349.608811040336</v>
      </c>
      <c r="E70" s="69">
        <f t="shared" si="3"/>
        <v>25.193342324882696</v>
      </c>
      <c r="F70" s="69">
        <v>295.89590653659127</v>
      </c>
      <c r="G70" s="69">
        <f aca="true" t="shared" si="9" ref="G70:G101">B70/F70</f>
        <v>46.27466178991142</v>
      </c>
      <c r="H70" s="147">
        <v>43.67255953654242</v>
      </c>
      <c r="I70" s="69">
        <f t="shared" si="6"/>
        <v>105.95820872644693</v>
      </c>
    </row>
    <row r="71" spans="1:9" ht="12.75">
      <c r="A71" s="5">
        <f t="shared" si="7"/>
        <v>1965</v>
      </c>
      <c r="B71" s="147">
        <v>12690.594000000001</v>
      </c>
      <c r="C71" s="69">
        <f t="shared" si="8"/>
        <v>280.0676000739523</v>
      </c>
      <c r="D71" s="69">
        <v>51303.645966029726</v>
      </c>
      <c r="E71" s="69">
        <f aca="true" t="shared" si="10" ref="E71:E108">B71/D71*100</f>
        <v>24.736241959105538</v>
      </c>
      <c r="F71" s="69">
        <v>303.293304200006</v>
      </c>
      <c r="G71" s="69">
        <f t="shared" si="9"/>
        <v>41.84264480705852</v>
      </c>
      <c r="H71" s="147">
        <v>38.29772055185701</v>
      </c>
      <c r="I71" s="69">
        <f t="shared" si="6"/>
        <v>109.25622779664263</v>
      </c>
    </row>
    <row r="72" spans="1:9" ht="12.75">
      <c r="A72" s="5">
        <f t="shared" si="7"/>
        <v>1966</v>
      </c>
      <c r="B72" s="147">
        <v>11333.743396226415</v>
      </c>
      <c r="C72" s="69">
        <f t="shared" si="8"/>
        <v>250.1233837309063</v>
      </c>
      <c r="D72" s="69">
        <v>47586.94055201698</v>
      </c>
      <c r="E72" s="69">
        <f t="shared" si="10"/>
        <v>23.816919652225955</v>
      </c>
      <c r="F72" s="69">
        <v>311.4822234134062</v>
      </c>
      <c r="G72" s="69">
        <f t="shared" si="9"/>
        <v>36.38648546945813</v>
      </c>
      <c r="H72" s="147">
        <v>32.81339642842565</v>
      </c>
      <c r="I72" s="69">
        <f t="shared" si="6"/>
        <v>110.88911673263173</v>
      </c>
    </row>
    <row r="73" spans="1:9" ht="12.75">
      <c r="A73" s="5">
        <f t="shared" si="7"/>
        <v>1967</v>
      </c>
      <c r="B73" s="147">
        <v>11126.224150943397</v>
      </c>
      <c r="C73" s="69">
        <f t="shared" si="8"/>
        <v>245.54365980343903</v>
      </c>
      <c r="D73" s="69">
        <v>47560.59554140127</v>
      </c>
      <c r="E73" s="69">
        <f t="shared" si="10"/>
        <v>23.393786440832248</v>
      </c>
      <c r="F73" s="69">
        <v>319.58076122215476</v>
      </c>
      <c r="G73" s="69">
        <f t="shared" si="9"/>
        <v>34.81506242238739</v>
      </c>
      <c r="H73" s="147">
        <v>30.360598235660877</v>
      </c>
      <c r="I73" s="69">
        <f t="shared" si="6"/>
        <v>114.67185907257387</v>
      </c>
    </row>
    <row r="74" spans="1:9" ht="12.75">
      <c r="A74" s="5">
        <f t="shared" si="7"/>
        <v>1968</v>
      </c>
      <c r="B74" s="147">
        <v>11940.338113207546</v>
      </c>
      <c r="C74" s="69">
        <f t="shared" si="8"/>
        <v>263.51026905734915</v>
      </c>
      <c r="D74" s="69">
        <v>53164.865711252656</v>
      </c>
      <c r="E74" s="69">
        <f t="shared" si="10"/>
        <v>22.459076973987923</v>
      </c>
      <c r="F74" s="69">
        <v>334.2814762383739</v>
      </c>
      <c r="G74" s="69">
        <f t="shared" si="9"/>
        <v>35.719413015553904</v>
      </c>
      <c r="H74" s="147">
        <v>31.224911416427677</v>
      </c>
      <c r="I74" s="69">
        <f t="shared" si="6"/>
        <v>114.39396108826631</v>
      </c>
    </row>
    <row r="75" spans="1:9" ht="12.75">
      <c r="A75" s="5">
        <f t="shared" si="7"/>
        <v>1969</v>
      </c>
      <c r="B75" s="147">
        <v>15116.978867924528</v>
      </c>
      <c r="C75" s="69">
        <f t="shared" si="8"/>
        <v>333.6152737931947</v>
      </c>
      <c r="D75" s="69">
        <v>69447.45222929936</v>
      </c>
      <c r="E75" s="69">
        <f t="shared" si="10"/>
        <v>21.76750677333961</v>
      </c>
      <c r="F75" s="69">
        <v>356.0097721938682</v>
      </c>
      <c r="G75" s="69">
        <f t="shared" si="9"/>
        <v>42.4622581980487</v>
      </c>
      <c r="H75" s="147">
        <v>35.771851033390895</v>
      </c>
      <c r="I75" s="69">
        <f t="shared" si="6"/>
        <v>118.70299403408762</v>
      </c>
    </row>
    <row r="76" spans="1:9" ht="12.75">
      <c r="A76" s="5">
        <f t="shared" si="7"/>
        <v>1970</v>
      </c>
      <c r="B76" s="147">
        <v>14047.456603773586</v>
      </c>
      <c r="C76" s="69">
        <f t="shared" si="8"/>
        <v>310.0120812439402</v>
      </c>
      <c r="D76" s="69">
        <v>69729.29936305732</v>
      </c>
      <c r="E76" s="69">
        <f t="shared" si="10"/>
        <v>20.14570163774792</v>
      </c>
      <c r="F76" s="69">
        <v>374.52228034794933</v>
      </c>
      <c r="G76" s="69">
        <f t="shared" si="9"/>
        <v>37.50766600780818</v>
      </c>
      <c r="H76" s="147">
        <v>31.715266637177766</v>
      </c>
      <c r="I76" s="69">
        <f t="shared" si="6"/>
        <v>118.26375744178786</v>
      </c>
    </row>
    <row r="77" spans="1:9" ht="12.75">
      <c r="A77" s="5">
        <f t="shared" si="7"/>
        <v>1971</v>
      </c>
      <c r="B77" s="147">
        <v>12946.008301886792</v>
      </c>
      <c r="C77" s="69">
        <f t="shared" si="8"/>
        <v>285.7043157827676</v>
      </c>
      <c r="D77" s="69">
        <v>68503.71549893843</v>
      </c>
      <c r="E77" s="69">
        <f t="shared" si="10"/>
        <v>18.898257134808127</v>
      </c>
      <c r="F77" s="69">
        <v>395.1210057670865</v>
      </c>
      <c r="G77" s="69">
        <f t="shared" si="9"/>
        <v>32.764667311861736</v>
      </c>
      <c r="H77" s="147">
        <v>27.96281495286705</v>
      </c>
      <c r="I77" s="69">
        <f t="shared" si="6"/>
        <v>117.172278138265</v>
      </c>
    </row>
    <row r="78" spans="1:9" ht="12.75">
      <c r="A78" s="5">
        <f t="shared" si="7"/>
        <v>1972</v>
      </c>
      <c r="B78" s="147">
        <v>15164.867924528302</v>
      </c>
      <c r="C78" s="69">
        <f t="shared" si="8"/>
        <v>334.6721331610718</v>
      </c>
      <c r="D78" s="69">
        <v>86876.8577494692</v>
      </c>
      <c r="E78" s="69">
        <f t="shared" si="10"/>
        <v>17.45558980535407</v>
      </c>
      <c r="F78" s="69">
        <v>419.6185081246458</v>
      </c>
      <c r="G78" s="69">
        <f t="shared" si="9"/>
        <v>36.139654545513146</v>
      </c>
      <c r="H78" s="147">
        <v>31.738094812328548</v>
      </c>
      <c r="I78" s="69">
        <f t="shared" si="6"/>
        <v>113.86838044063951</v>
      </c>
    </row>
    <row r="79" spans="1:9" ht="12.75">
      <c r="A79" s="5">
        <f t="shared" si="7"/>
        <v>1973</v>
      </c>
      <c r="B79" s="147">
        <v>14733.866415094339</v>
      </c>
      <c r="C79" s="69">
        <f t="shared" si="8"/>
        <v>325.1603988501781</v>
      </c>
      <c r="D79" s="69">
        <v>89080.67940552018</v>
      </c>
      <c r="E79" s="69">
        <f t="shared" si="10"/>
        <v>16.539912485424203</v>
      </c>
      <c r="F79" s="69">
        <v>450.25065921774507</v>
      </c>
      <c r="G79" s="69">
        <f t="shared" si="9"/>
        <v>32.72369759700655</v>
      </c>
      <c r="H79" s="147">
        <v>28.456330220258828</v>
      </c>
      <c r="I79" s="69">
        <f t="shared" si="6"/>
        <v>114.99619713335233</v>
      </c>
    </row>
    <row r="80" spans="1:9" ht="12.75">
      <c r="A80" s="5">
        <f t="shared" si="7"/>
        <v>1974</v>
      </c>
      <c r="B80" s="147">
        <v>10200.369056603773</v>
      </c>
      <c r="C80" s="69">
        <f t="shared" si="8"/>
        <v>225.11104535781564</v>
      </c>
      <c r="D80" s="69">
        <v>64996.28450106157</v>
      </c>
      <c r="E80" s="69">
        <f t="shared" si="10"/>
        <v>15.693772551625122</v>
      </c>
      <c r="F80" s="69">
        <v>511.9349995305761</v>
      </c>
      <c r="G80" s="69">
        <f t="shared" si="9"/>
        <v>19.925125388881604</v>
      </c>
      <c r="H80" s="147">
        <v>18.003703146771432</v>
      </c>
      <c r="I80" s="69">
        <f t="shared" si="6"/>
        <v>110.67237238053849</v>
      </c>
    </row>
    <row r="81" spans="1:9" ht="12.75">
      <c r="A81" s="5">
        <f t="shared" si="7"/>
        <v>1975</v>
      </c>
      <c r="B81" s="147">
        <v>13329.120754716982</v>
      </c>
      <c r="C81" s="69">
        <f t="shared" si="8"/>
        <v>294.1591907257842</v>
      </c>
      <c r="D81" s="69">
        <v>85670.3821656051</v>
      </c>
      <c r="E81" s="69">
        <f t="shared" si="10"/>
        <v>15.558610126135692</v>
      </c>
      <c r="F81" s="69">
        <v>572.3433294751842</v>
      </c>
      <c r="G81" s="69">
        <f t="shared" si="9"/>
        <v>23.288680182468884</v>
      </c>
      <c r="H81" s="147">
        <v>21.064413088860377</v>
      </c>
      <c r="I81" s="69">
        <f t="shared" si="6"/>
        <v>110.559359447735</v>
      </c>
    </row>
    <row r="82" spans="1:9" ht="12.75">
      <c r="A82" s="5">
        <f t="shared" si="7"/>
        <v>1976</v>
      </c>
      <c r="B82" s="147">
        <v>11062.372075471698</v>
      </c>
      <c r="C82" s="69">
        <f t="shared" si="8"/>
        <v>244.13451397960293</v>
      </c>
      <c r="D82" s="69">
        <v>73867.30360934182</v>
      </c>
      <c r="E82" s="69">
        <f t="shared" si="10"/>
        <v>14.976006345076154</v>
      </c>
      <c r="F82" s="69">
        <v>627.2882891048018</v>
      </c>
      <c r="G82" s="69">
        <f t="shared" si="9"/>
        <v>17.635228120165802</v>
      </c>
      <c r="H82" s="147">
        <v>15.677343344609062</v>
      </c>
      <c r="I82" s="69">
        <f t="shared" si="6"/>
        <v>112.48862599051257</v>
      </c>
    </row>
    <row r="83" spans="1:9" ht="12.75">
      <c r="A83" s="5">
        <f t="shared" si="7"/>
        <v>1977</v>
      </c>
      <c r="B83" s="147">
        <v>10359.99924528302</v>
      </c>
      <c r="C83" s="69">
        <f t="shared" si="8"/>
        <v>228.63390991740593</v>
      </c>
      <c r="D83" s="69">
        <v>70980.3609341826</v>
      </c>
      <c r="E83" s="69">
        <f t="shared" si="10"/>
        <v>14.595585467492134</v>
      </c>
      <c r="F83" s="69">
        <v>686.2533882806533</v>
      </c>
      <c r="G83" s="69">
        <f t="shared" si="9"/>
        <v>15.0964635252863</v>
      </c>
      <c r="H83" s="147">
        <v>13.35809738211718</v>
      </c>
      <c r="I83" s="69">
        <f aca="true" t="shared" si="11" ref="I83:I108">(B83/F83/H83)*100</f>
        <v>113.01357591161386</v>
      </c>
    </row>
    <row r="84" spans="1:9" ht="12.75">
      <c r="A84" s="5">
        <f t="shared" si="7"/>
        <v>1978</v>
      </c>
      <c r="B84" s="147">
        <v>15180.830943396228</v>
      </c>
      <c r="C84" s="69">
        <f t="shared" si="8"/>
        <v>335.02441961703084</v>
      </c>
      <c r="D84" s="69">
        <v>104005.83864118897</v>
      </c>
      <c r="E84" s="69">
        <f t="shared" si="10"/>
        <v>14.596133391865399</v>
      </c>
      <c r="F84" s="69">
        <v>748.7024466141927</v>
      </c>
      <c r="G84" s="69">
        <f t="shared" si="9"/>
        <v>20.276187171616026</v>
      </c>
      <c r="H84" s="147">
        <v>17.198728969279376</v>
      </c>
      <c r="I84" s="69">
        <f t="shared" si="11"/>
        <v>117.89352113073967</v>
      </c>
    </row>
    <row r="85" spans="1:9" ht="12.75">
      <c r="A85" s="5">
        <f t="shared" si="7"/>
        <v>1979</v>
      </c>
      <c r="B85" s="147">
        <v>17766.84</v>
      </c>
      <c r="C85" s="69">
        <f t="shared" si="8"/>
        <v>392.09482548239254</v>
      </c>
      <c r="D85" s="69">
        <v>122223.991507431</v>
      </c>
      <c r="E85" s="69">
        <f t="shared" si="10"/>
        <v>14.536295027576324</v>
      </c>
      <c r="F85" s="69">
        <v>829.5623108485255</v>
      </c>
      <c r="G85" s="69">
        <f t="shared" si="9"/>
        <v>21.417125353521694</v>
      </c>
      <c r="H85" s="147">
        <v>17.779646188731583</v>
      </c>
      <c r="I85" s="69">
        <f t="shared" si="11"/>
        <v>120.4586701342543</v>
      </c>
    </row>
    <row r="86" spans="1:9" ht="12.75">
      <c r="A86" s="5">
        <f t="shared" si="7"/>
        <v>1980</v>
      </c>
      <c r="B86" s="147">
        <v>19363.141886792455</v>
      </c>
      <c r="C86" s="69">
        <f t="shared" si="8"/>
        <v>427.3234710782949</v>
      </c>
      <c r="D86" s="69">
        <v>136694.26751592357</v>
      </c>
      <c r="E86" s="69">
        <f t="shared" si="10"/>
        <v>14.16529181411125</v>
      </c>
      <c r="F86" s="69">
        <v>942.382785123925</v>
      </c>
      <c r="G86" s="69">
        <f t="shared" si="9"/>
        <v>20.547002972095004</v>
      </c>
      <c r="H86" s="147">
        <v>17.567823958632566</v>
      </c>
      <c r="I86" s="69">
        <f t="shared" si="11"/>
        <v>116.95815611812593</v>
      </c>
    </row>
    <row r="87" spans="1:9" ht="12.75">
      <c r="A87" s="5">
        <f t="shared" si="7"/>
        <v>1981</v>
      </c>
      <c r="B87" s="147">
        <v>15963.018867924528</v>
      </c>
      <c r="C87" s="69">
        <f t="shared" si="8"/>
        <v>352.28645595902293</v>
      </c>
      <c r="D87" s="69">
        <v>120892.25053078556</v>
      </c>
      <c r="E87" s="69">
        <f t="shared" si="10"/>
        <v>13.204335925452474</v>
      </c>
      <c r="F87" s="69">
        <v>1068.662078330531</v>
      </c>
      <c r="G87" s="69">
        <f t="shared" si="9"/>
        <v>14.937386842491907</v>
      </c>
      <c r="H87" s="147">
        <v>13.786754402145343</v>
      </c>
      <c r="I87" s="69">
        <f t="shared" si="11"/>
        <v>108.34592687142897</v>
      </c>
    </row>
    <row r="88" spans="1:9" ht="12.75">
      <c r="A88" s="5">
        <f t="shared" si="7"/>
        <v>1982</v>
      </c>
      <c r="B88" s="147">
        <v>15994.944905660379</v>
      </c>
      <c r="C88" s="69">
        <f t="shared" si="8"/>
        <v>352.9910288709411</v>
      </c>
      <c r="D88" s="69">
        <v>109850.84925690021</v>
      </c>
      <c r="E88" s="69">
        <f t="shared" si="10"/>
        <v>14.5606019560706</v>
      </c>
      <c r="F88" s="69">
        <v>1194.7642035735337</v>
      </c>
      <c r="G88" s="69">
        <f t="shared" si="9"/>
        <v>13.387532751499903</v>
      </c>
      <c r="H88" s="147">
        <v>10.934111525460782</v>
      </c>
      <c r="I88" s="69">
        <f t="shared" si="11"/>
        <v>122.43823122094715</v>
      </c>
    </row>
    <row r="89" spans="1:9" ht="12.75">
      <c r="A89" s="5">
        <f t="shared" si="7"/>
        <v>1983</v>
      </c>
      <c r="B89" s="147">
        <v>25014.050566037735</v>
      </c>
      <c r="C89" s="69">
        <f t="shared" si="8"/>
        <v>552.0328764877889</v>
      </c>
      <c r="D89" s="69">
        <v>179825.90233545646</v>
      </c>
      <c r="E89" s="69">
        <f t="shared" si="10"/>
        <v>13.910148783446804</v>
      </c>
      <c r="F89" s="69">
        <v>1309.4615671165932</v>
      </c>
      <c r="G89" s="69">
        <f t="shared" si="9"/>
        <v>19.102546568906295</v>
      </c>
      <c r="H89" s="147">
        <v>16.199354646461114</v>
      </c>
      <c r="I89" s="69">
        <f t="shared" si="11"/>
        <v>117.92165173122751</v>
      </c>
    </row>
    <row r="90" spans="1:9" ht="12.75">
      <c r="A90" s="5">
        <f t="shared" si="7"/>
        <v>1984</v>
      </c>
      <c r="B90" s="147">
        <v>29116.546415094337</v>
      </c>
      <c r="C90" s="69">
        <f t="shared" si="8"/>
        <v>642.5704956692579</v>
      </c>
      <c r="D90" s="69">
        <v>229031.84713375795</v>
      </c>
      <c r="E90" s="69">
        <f t="shared" si="10"/>
        <v>12.712881103425694</v>
      </c>
      <c r="F90" s="69">
        <v>1406.361723083221</v>
      </c>
      <c r="G90" s="69">
        <f t="shared" si="9"/>
        <v>20.70345483469289</v>
      </c>
      <c r="H90" s="147">
        <v>18.950875215878273</v>
      </c>
      <c r="I90" s="69">
        <f t="shared" si="11"/>
        <v>109.24801413575977</v>
      </c>
    </row>
    <row r="91" spans="1:9" ht="12.75">
      <c r="A91" s="5">
        <f t="shared" si="7"/>
        <v>1985</v>
      </c>
      <c r="B91" s="147">
        <v>42429.7041509434</v>
      </c>
      <c r="C91" s="69">
        <f t="shared" si="8"/>
        <v>936.377399939083</v>
      </c>
      <c r="D91" s="69">
        <v>358443.73673036095</v>
      </c>
      <c r="E91" s="69">
        <f t="shared" si="10"/>
        <v>11.837200598893743</v>
      </c>
      <c r="F91" s="69">
        <v>1487.930703022048</v>
      </c>
      <c r="G91" s="69">
        <f t="shared" si="9"/>
        <v>28.51591412474179</v>
      </c>
      <c r="H91" s="147">
        <v>27.524555882449498</v>
      </c>
      <c r="I91" s="69">
        <f t="shared" si="11"/>
        <v>103.60172293615248</v>
      </c>
    </row>
    <row r="92" spans="1:9" ht="12.75">
      <c r="A92" s="5">
        <f t="shared" si="7"/>
        <v>1986</v>
      </c>
      <c r="B92" s="147">
        <v>63500.88905660378</v>
      </c>
      <c r="C92" s="69">
        <f t="shared" si="8"/>
        <v>1401.3955218049935</v>
      </c>
      <c r="D92" s="69">
        <v>610562.6326963906</v>
      </c>
      <c r="E92" s="69">
        <f t="shared" si="10"/>
        <v>10.400389027439932</v>
      </c>
      <c r="F92" s="69">
        <v>1528.1048320036432</v>
      </c>
      <c r="G92" s="69">
        <f t="shared" si="9"/>
        <v>41.55532246654946</v>
      </c>
      <c r="H92" s="147">
        <v>43.470332897177336</v>
      </c>
      <c r="I92" s="69">
        <f t="shared" si="11"/>
        <v>95.59467272735742</v>
      </c>
    </row>
    <row r="93" spans="1:9" ht="12.75">
      <c r="A93" s="5">
        <f t="shared" si="7"/>
        <v>1987</v>
      </c>
      <c r="B93" s="147">
        <v>44808.19396226415</v>
      </c>
      <c r="C93" s="69">
        <f t="shared" si="8"/>
        <v>988.8680818769774</v>
      </c>
      <c r="D93" s="69">
        <v>513619.4267515924</v>
      </c>
      <c r="E93" s="69">
        <f t="shared" si="10"/>
        <v>8.724006847960455</v>
      </c>
      <c r="F93" s="69">
        <v>1575.476081795756</v>
      </c>
      <c r="G93" s="69">
        <f t="shared" si="9"/>
        <v>28.44104996579254</v>
      </c>
      <c r="H93" s="147">
        <v>34.73625174666098</v>
      </c>
      <c r="I93" s="69">
        <f t="shared" si="11"/>
        <v>81.87714141761549</v>
      </c>
    </row>
    <row r="94" spans="1:9" ht="12.75">
      <c r="A94" s="5">
        <f t="shared" si="7"/>
        <v>1988</v>
      </c>
      <c r="B94" s="147">
        <v>66342.30641509434</v>
      </c>
      <c r="C94" s="69">
        <f t="shared" si="8"/>
        <v>1464.1025109656994</v>
      </c>
      <c r="D94" s="69">
        <v>815850.3184713374</v>
      </c>
      <c r="E94" s="69">
        <f t="shared" si="10"/>
        <v>8.131676229458392</v>
      </c>
      <c r="F94" s="69">
        <v>1618.0139360042415</v>
      </c>
      <c r="G94" s="69">
        <f t="shared" si="9"/>
        <v>41.0023084096109</v>
      </c>
      <c r="H94" s="147">
        <v>51.34291164624394</v>
      </c>
      <c r="I94" s="69">
        <f t="shared" si="11"/>
        <v>79.85972570492207</v>
      </c>
    </row>
    <row r="95" spans="1:9" ht="12.75">
      <c r="A95" s="5">
        <f t="shared" si="7"/>
        <v>1989</v>
      </c>
      <c r="B95" s="147">
        <v>88403.19849056604</v>
      </c>
      <c r="C95" s="69">
        <f t="shared" si="8"/>
        <v>1950.962393101069</v>
      </c>
      <c r="D95" s="69">
        <v>1163069.5329087048</v>
      </c>
      <c r="E95" s="69">
        <f t="shared" si="10"/>
        <v>7.600852398693625</v>
      </c>
      <c r="F95" s="69">
        <v>1677.880451636398</v>
      </c>
      <c r="G95" s="69">
        <f t="shared" si="9"/>
        <v>52.68742382947989</v>
      </c>
      <c r="H95" s="147">
        <v>68.14875465491663</v>
      </c>
      <c r="I95" s="69">
        <f t="shared" si="11"/>
        <v>77.31237950901972</v>
      </c>
    </row>
    <row r="96" spans="1:9" ht="12.75">
      <c r="A96" s="5">
        <f>A95+1</f>
        <v>1990</v>
      </c>
      <c r="B96" s="147">
        <v>65927.26792452829</v>
      </c>
      <c r="C96" s="69">
        <f t="shared" si="8"/>
        <v>1454.9430631107646</v>
      </c>
      <c r="D96" s="69">
        <v>922277.6008492569</v>
      </c>
      <c r="E96" s="69">
        <f t="shared" si="10"/>
        <v>7.148310645712394</v>
      </c>
      <c r="F96" s="69">
        <v>1734.928386992036</v>
      </c>
      <c r="G96" s="69">
        <f t="shared" si="9"/>
        <v>37.9999937858132</v>
      </c>
      <c r="H96" s="147">
        <v>51.135820154032885</v>
      </c>
      <c r="I96" s="69">
        <f t="shared" si="11"/>
        <v>74.31188875302763</v>
      </c>
    </row>
    <row r="97" spans="1:9" ht="12.75">
      <c r="A97" s="5">
        <f t="shared" si="7"/>
        <v>1991</v>
      </c>
      <c r="B97" s="147">
        <v>76095.71094339623</v>
      </c>
      <c r="C97" s="69">
        <f t="shared" si="8"/>
        <v>1679.3495355566627</v>
      </c>
      <c r="D97" s="69">
        <v>1058253.1847133758</v>
      </c>
      <c r="E97" s="69">
        <f t="shared" si="10"/>
        <v>7.190690473944238</v>
      </c>
      <c r="F97" s="69">
        <v>1790.446095375781</v>
      </c>
      <c r="G97" s="69">
        <f t="shared" si="9"/>
        <v>42.50097846560702</v>
      </c>
      <c r="H97" s="147">
        <v>56.36363048241223</v>
      </c>
      <c r="I97" s="69">
        <f t="shared" si="11"/>
        <v>75.40496966189761</v>
      </c>
    </row>
    <row r="98" spans="1:9" ht="12.75">
      <c r="A98" s="5">
        <f t="shared" si="7"/>
        <v>1992</v>
      </c>
      <c r="B98" s="147">
        <v>77340.82641509434</v>
      </c>
      <c r="C98" s="69">
        <f>B98*2268/102769</f>
        <v>1706.8278791214664</v>
      </c>
      <c r="D98" s="69">
        <v>1025256.9002123142</v>
      </c>
      <c r="E98" s="69">
        <f t="shared" si="10"/>
        <v>7.543555805289221</v>
      </c>
      <c r="F98" s="69">
        <v>1833.4168016647998</v>
      </c>
      <c r="G98" s="69">
        <f t="shared" si="9"/>
        <v>42.1839847572393</v>
      </c>
      <c r="H98" s="147">
        <v>52.86560714682718</v>
      </c>
      <c r="I98" s="69">
        <f t="shared" si="11"/>
        <v>79.79476077911846</v>
      </c>
    </row>
    <row r="99" spans="1:9" ht="12.75">
      <c r="A99" s="5">
        <f t="shared" si="7"/>
        <v>1993</v>
      </c>
      <c r="B99" s="147">
        <v>102769.9154716981</v>
      </c>
      <c r="C99" s="148">
        <v>2268.22</v>
      </c>
      <c r="D99" s="69">
        <v>1427475.0530785562</v>
      </c>
      <c r="E99" s="69">
        <f t="shared" si="10"/>
        <v>7.199419369890908</v>
      </c>
      <c r="F99" s="69">
        <v>1870.0851376980957</v>
      </c>
      <c r="G99" s="69">
        <f t="shared" si="9"/>
        <v>54.95467206279095</v>
      </c>
      <c r="H99" s="147">
        <v>72.79882808375017</v>
      </c>
      <c r="I99" s="69">
        <f t="shared" si="11"/>
        <v>75.48840209291458</v>
      </c>
    </row>
    <row r="100" spans="1:9" ht="12.75">
      <c r="A100" s="5">
        <f t="shared" si="7"/>
        <v>1994</v>
      </c>
      <c r="B100" s="147">
        <v>85240.57566236773</v>
      </c>
      <c r="C100" s="148">
        <v>1881.15</v>
      </c>
      <c r="D100" s="69">
        <v>1280495.7537154988</v>
      </c>
      <c r="E100" s="69">
        <f t="shared" si="10"/>
        <v>6.656841728294127</v>
      </c>
      <c r="F100" s="69">
        <v>1901.8765850389632</v>
      </c>
      <c r="G100" s="69">
        <f t="shared" si="9"/>
        <v>44.819194017587336</v>
      </c>
      <c r="H100" s="147">
        <v>62.54094423058482</v>
      </c>
      <c r="I100" s="69">
        <f t="shared" si="11"/>
        <v>71.66376294598555</v>
      </c>
    </row>
    <row r="101" spans="1:9" ht="12.75">
      <c r="A101" s="5">
        <f t="shared" si="7"/>
        <v>1995</v>
      </c>
      <c r="B101" s="147">
        <v>84824.60219689153</v>
      </c>
      <c r="C101" s="148">
        <v>1871.97</v>
      </c>
      <c r="D101" s="69">
        <v>1297876.3269639066</v>
      </c>
      <c r="E101" s="69">
        <f t="shared" si="10"/>
        <v>6.535645996049549</v>
      </c>
      <c r="F101" s="69">
        <v>1934.2084869846253</v>
      </c>
      <c r="G101" s="69">
        <f t="shared" si="9"/>
        <v>43.85494261227786</v>
      </c>
      <c r="H101" s="147">
        <v>61.133519185208</v>
      </c>
      <c r="I101" s="69">
        <f t="shared" si="11"/>
        <v>71.7363292622112</v>
      </c>
    </row>
    <row r="102" spans="1:9" ht="12.75">
      <c r="A102" s="5">
        <f t="shared" si="7"/>
        <v>1996</v>
      </c>
      <c r="B102" s="147">
        <v>104932.70514239417</v>
      </c>
      <c r="C102" s="148">
        <v>2315.73</v>
      </c>
      <c r="D102" s="69">
        <v>1633837.0488322717</v>
      </c>
      <c r="E102" s="69">
        <f t="shared" si="10"/>
        <v>6.4224706629948916</v>
      </c>
      <c r="F102" s="69">
        <v>1972.892656724318</v>
      </c>
      <c r="G102" s="69">
        <f aca="true" t="shared" si="12" ref="G102:G108">B102/F102</f>
        <v>53.18723488819642</v>
      </c>
      <c r="H102" s="147">
        <v>74.9115685578046</v>
      </c>
      <c r="I102" s="69">
        <f t="shared" si="11"/>
        <v>71.00002831626084</v>
      </c>
    </row>
    <row r="103" spans="1:9" ht="12.75">
      <c r="A103" s="5">
        <f t="shared" si="7"/>
        <v>1997</v>
      </c>
      <c r="B103" s="147">
        <v>135889.6498203924</v>
      </c>
      <c r="C103" s="148">
        <v>2998.91</v>
      </c>
      <c r="D103" s="69">
        <v>2158601.9108280255</v>
      </c>
      <c r="E103" s="69">
        <f t="shared" si="10"/>
        <v>6.295262185155114</v>
      </c>
      <c r="F103" s="69">
        <v>1996.56736860501</v>
      </c>
      <c r="G103" s="69">
        <f t="shared" si="12"/>
        <v>68.06164017162001</v>
      </c>
      <c r="H103" s="147">
        <v>95.74455830256194</v>
      </c>
      <c r="I103" s="69">
        <f t="shared" si="11"/>
        <v>71.08669294451046</v>
      </c>
    </row>
    <row r="104" spans="1:9" ht="12.75">
      <c r="A104" s="5">
        <f t="shared" si="7"/>
        <v>1998</v>
      </c>
      <c r="B104" s="147">
        <v>178653.80646997353</v>
      </c>
      <c r="C104" s="148">
        <v>3942.66</v>
      </c>
      <c r="D104" s="69">
        <v>2939823.2484076438</v>
      </c>
      <c r="E104" s="69">
        <f t="shared" si="10"/>
        <v>6.077025432285476</v>
      </c>
      <c r="F104" s="69">
        <v>2010.5433401852447</v>
      </c>
      <c r="G104" s="69">
        <f t="shared" si="12"/>
        <v>88.85847069256063</v>
      </c>
      <c r="H104" s="147">
        <v>123.86423949760555</v>
      </c>
      <c r="I104" s="69">
        <f t="shared" si="11"/>
        <v>71.73859949649017</v>
      </c>
    </row>
    <row r="105" spans="1:9" ht="12.75">
      <c r="A105" s="5">
        <f t="shared" si="7"/>
        <v>1999</v>
      </c>
      <c r="B105" s="147">
        <v>269989.4356008818</v>
      </c>
      <c r="C105" s="148">
        <v>5958.32</v>
      </c>
      <c r="D105" s="69">
        <v>5232154.532072817</v>
      </c>
      <c r="E105" s="69">
        <f t="shared" si="10"/>
        <v>5.160196128494706</v>
      </c>
      <c r="F105" s="69">
        <v>2034.66648</v>
      </c>
      <c r="G105" s="69">
        <f t="shared" si="12"/>
        <v>132.69468891082425</v>
      </c>
      <c r="H105" s="147">
        <v>211.06584434395845</v>
      </c>
      <c r="I105" s="69">
        <f t="shared" si="11"/>
        <v>62.868859394692734</v>
      </c>
    </row>
    <row r="106" spans="1:9" ht="12.75">
      <c r="A106" s="5">
        <f t="shared" si="7"/>
        <v>2000</v>
      </c>
      <c r="B106" s="147">
        <v>268543.9504648589</v>
      </c>
      <c r="C106" s="148">
        <v>5926.42</v>
      </c>
      <c r="D106" s="69">
        <v>5400368.475501817</v>
      </c>
      <c r="E106" s="69">
        <f t="shared" si="10"/>
        <v>4.9726968017660145</v>
      </c>
      <c r="F106" s="69">
        <v>2066.83512</v>
      </c>
      <c r="G106" s="69">
        <f t="shared" si="12"/>
        <v>129.9300306377893</v>
      </c>
      <c r="H106" s="147">
        <v>208.34972684688307</v>
      </c>
      <c r="I106" s="69">
        <f t="shared" si="11"/>
        <v>62.36150754988765</v>
      </c>
    </row>
    <row r="107" spans="1:9" ht="12.75">
      <c r="A107" s="5">
        <f t="shared" si="7"/>
        <v>2001</v>
      </c>
      <c r="B107" s="147">
        <v>209553.65675074956</v>
      </c>
      <c r="C107" s="148">
        <v>4624.58</v>
      </c>
      <c r="D107" s="69">
        <v>4622378.987142696</v>
      </c>
      <c r="E107" s="69">
        <f t="shared" si="10"/>
        <v>4.533459011769268</v>
      </c>
      <c r="F107" s="69">
        <v>2113.0775399999998</v>
      </c>
      <c r="G107" s="69">
        <f t="shared" si="12"/>
        <v>99.16988505341341</v>
      </c>
      <c r="H107" s="147">
        <v>172.6323647859293</v>
      </c>
      <c r="I107" s="69">
        <f t="shared" si="11"/>
        <v>57.44570850106111</v>
      </c>
    </row>
    <row r="108" spans="1:9" ht="12.75">
      <c r="A108" s="8">
        <f t="shared" si="7"/>
        <v>2002</v>
      </c>
      <c r="B108" s="149">
        <v>176629.67414940475</v>
      </c>
      <c r="C108" s="150">
        <v>3897.99</v>
      </c>
      <c r="D108" s="151">
        <v>4030125.72798643</v>
      </c>
      <c r="E108" s="151">
        <f t="shared" si="10"/>
        <v>4.382733593714808</v>
      </c>
      <c r="F108" s="102">
        <v>2121.1196999999997</v>
      </c>
      <c r="G108" s="151">
        <f t="shared" si="12"/>
        <v>83.2719031129666</v>
      </c>
      <c r="H108" s="149">
        <v>149.91377892812275</v>
      </c>
      <c r="I108" s="151">
        <f t="shared" si="11"/>
        <v>55.546530618037394</v>
      </c>
    </row>
    <row r="110" ht="12.75">
      <c r="A110" s="11" t="s">
        <v>147</v>
      </c>
    </row>
    <row r="111" ht="12.75">
      <c r="A111" s="12" t="s">
        <v>148</v>
      </c>
    </row>
    <row r="112" ht="12.75">
      <c r="A112" s="12" t="s">
        <v>149</v>
      </c>
    </row>
    <row r="113" ht="12.75">
      <c r="A113" s="12" t="s">
        <v>150</v>
      </c>
    </row>
    <row r="114" ht="12.75">
      <c r="A114" s="12" t="s">
        <v>151</v>
      </c>
    </row>
    <row r="115" ht="12.75">
      <c r="A115" s="12" t="s">
        <v>152</v>
      </c>
    </row>
    <row r="116" ht="12.75">
      <c r="A116" s="12" t="s">
        <v>153</v>
      </c>
    </row>
    <row r="117" ht="12.75">
      <c r="A117" s="12" t="s">
        <v>154</v>
      </c>
    </row>
    <row r="118" ht="12.75">
      <c r="A118" s="12" t="s">
        <v>155</v>
      </c>
    </row>
  </sheetData>
  <printOptions horizontalCentered="1"/>
  <pageMargins left="0.7874015748031497" right="0.7874015748031497" top="0.984251968503937" bottom="0.984251968503937" header="0.5118110236220472" footer="0.5118110236220472"/>
  <pageSetup firstPageNumber="116" useFirstPageNumber="1" fitToHeight="2" fitToWidth="1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bozio</dc:creator>
  <cp:keywords/>
  <dc:description/>
  <cp:lastModifiedBy>bozio</cp:lastModifiedBy>
  <cp:lastPrinted>2002-09-07T14:18:38Z</cp:lastPrinted>
  <dcterms:created xsi:type="dcterms:W3CDTF">2002-09-05T18:34:25Z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