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chartsheets/sheet8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 autoCompressPictures="0"/>
  <bookViews>
    <workbookView xWindow="0" yWindow="0" windowWidth="20376" windowHeight="12816" tabRatio="900"/>
  </bookViews>
  <sheets>
    <sheet name="Index" sheetId="48" r:id="rId1"/>
    <sheet name="F1" sheetId="47" r:id="rId2"/>
    <sheet name="F2" sheetId="34" r:id="rId3"/>
    <sheet name="F3" sheetId="37" r:id="rId4"/>
    <sheet name="F4" sheetId="38" r:id="rId5"/>
    <sheet name="F5" sheetId="39" r:id="rId6"/>
    <sheet name="F6" sheetId="43" r:id="rId7"/>
    <sheet name="F7" sheetId="46" r:id="rId8"/>
    <sheet name="T1" sheetId="33" r:id="rId9"/>
    <sheet name="FA1" sheetId="36" r:id="rId10"/>
    <sheet name="FA2" sheetId="28" r:id="rId11"/>
    <sheet name="FA3" sheetId="18" r:id="rId12"/>
    <sheet name="DataF1F7" sheetId="41" r:id="rId13"/>
    <sheet name="DataF2FA1" sheetId="35" r:id="rId14"/>
    <sheet name="DetailsDataF3F6" sheetId="42" r:id="rId15"/>
    <sheet name="DataFA2" sheetId="16" r:id="rId16"/>
    <sheet name="DataF1F7(US)" sheetId="13" r:id="rId17"/>
    <sheet name="DetailsComputUS1" sheetId="1" r:id="rId18"/>
    <sheet name="DetailsComputUS2" sheetId="2" r:id="rId19"/>
    <sheet name="DetailsComputUS3" sheetId="5" r:id="rId20"/>
    <sheet name="DetailsComputUS4" sheetId="4" r:id="rId21"/>
    <sheet name="DetailsComputUS5" sheetId="11" r:id="rId22"/>
    <sheet name="DetailsComputUS6" sheetId="3" r:id="rId23"/>
    <sheet name="DetailsComputUS7" sheetId="6" r:id="rId24"/>
    <sheet name="DetailsComputUS8" sheetId="19" r:id="rId25"/>
    <sheet name="DetailsComputUS9" sheetId="7" r:id="rId26"/>
    <sheet name="DetailsComputUS10" sheetId="14" r:id="rId27"/>
  </sheets>
  <externalReferences>
    <externalReference r:id="rId28"/>
    <externalReference r:id="rId29"/>
    <externalReference r:id="rId30"/>
  </externalReferences>
  <definedNames>
    <definedName name="column_head" localSheetId="12">#REF!</definedName>
    <definedName name="column_head" localSheetId="13">#REF!</definedName>
    <definedName name="column_head" localSheetId="14">#REF!</definedName>
    <definedName name="column_head" localSheetId="8">#REF!</definedName>
    <definedName name="column_head">#REF!</definedName>
    <definedName name="column_headings" localSheetId="12">#REF!</definedName>
    <definedName name="column_headings" localSheetId="13">#REF!</definedName>
    <definedName name="column_headings" localSheetId="14">#REF!</definedName>
    <definedName name="column_headings" localSheetId="8">#REF!</definedName>
    <definedName name="column_headings">#REF!</definedName>
    <definedName name="column_numbers" localSheetId="12">#REF!</definedName>
    <definedName name="column_numbers" localSheetId="13">#REF!</definedName>
    <definedName name="column_numbers" localSheetId="14">#REF!</definedName>
    <definedName name="column_numbers" localSheetId="8">#REF!</definedName>
    <definedName name="column_numbers">#REF!</definedName>
    <definedName name="data" localSheetId="12">#REF!</definedName>
    <definedName name="data" localSheetId="13">#REF!</definedName>
    <definedName name="data" localSheetId="14">#REF!</definedName>
    <definedName name="data" localSheetId="8">#REF!</definedName>
    <definedName name="data">#REF!</definedName>
    <definedName name="data2" localSheetId="12">#REF!</definedName>
    <definedName name="data2" localSheetId="13">#REF!</definedName>
    <definedName name="data2" localSheetId="14">#REF!</definedName>
    <definedName name="data2" localSheetId="8">#REF!</definedName>
    <definedName name="data2">#REF!</definedName>
    <definedName name="Diag" localSheetId="12">#REF!,#REF!</definedName>
    <definedName name="Diag" localSheetId="13">#REF!,#REF!</definedName>
    <definedName name="Diag" localSheetId="14">#REF!,#REF!</definedName>
    <definedName name="Diag" localSheetId="8">#REF!,#REF!</definedName>
    <definedName name="Diag">#REF!,#REF!</definedName>
    <definedName name="ea_flux" localSheetId="12">#REF!</definedName>
    <definedName name="ea_flux" localSheetId="13">#REF!</definedName>
    <definedName name="ea_flux" localSheetId="14">#REF!</definedName>
    <definedName name="ea_flux" localSheetId="8">#REF!</definedName>
    <definedName name="ea_flux">#REF!</definedName>
    <definedName name="Equilibre" localSheetId="12">#REF!</definedName>
    <definedName name="Equilibre" localSheetId="13">#REF!</definedName>
    <definedName name="Equilibre" localSheetId="14">#REF!</definedName>
    <definedName name="Equilibre" localSheetId="8">#REF!</definedName>
    <definedName name="Equilibre">#REF!</definedName>
    <definedName name="females">'[1]rba table'!$I$10:$I$49</definedName>
    <definedName name="fig4b" localSheetId="12">#REF!</definedName>
    <definedName name="fig4b" localSheetId="13">#REF!</definedName>
    <definedName name="fig4b" localSheetId="14">#REF!</definedName>
    <definedName name="fig4b" localSheetId="8">#REF!</definedName>
    <definedName name="fig4b">#REF!</definedName>
    <definedName name="fmtr" localSheetId="12">#REF!</definedName>
    <definedName name="fmtr" localSheetId="13">#REF!</definedName>
    <definedName name="fmtr" localSheetId="14">#REF!</definedName>
    <definedName name="fmtr" localSheetId="8">#REF!</definedName>
    <definedName name="fmtr">#REF!</definedName>
    <definedName name="footno" localSheetId="12">#REF!</definedName>
    <definedName name="footno" localSheetId="13">#REF!</definedName>
    <definedName name="footno" localSheetId="14">#REF!</definedName>
    <definedName name="footno" localSheetId="8">#REF!</definedName>
    <definedName name="footno">#REF!</definedName>
    <definedName name="footnotes" localSheetId="12">#REF!</definedName>
    <definedName name="footnotes" localSheetId="13">#REF!</definedName>
    <definedName name="footnotes" localSheetId="14">#REF!</definedName>
    <definedName name="footnotes" localSheetId="8">#REF!</definedName>
    <definedName name="footnotes">#REF!</definedName>
    <definedName name="footnotes2" localSheetId="12">#REF!</definedName>
    <definedName name="footnotes2" localSheetId="13">#REF!</definedName>
    <definedName name="footnotes2" localSheetId="14">#REF!</definedName>
    <definedName name="footnotes2" localSheetId="8">#REF!</definedName>
    <definedName name="footnotes2">#REF!</definedName>
    <definedName name="GEOG9703" localSheetId="12">#REF!</definedName>
    <definedName name="GEOG9703" localSheetId="13">#REF!</definedName>
    <definedName name="GEOG9703" localSheetId="14">#REF!</definedName>
    <definedName name="GEOG9703" localSheetId="8">#REF!</definedName>
    <definedName name="GEOG9703">#REF!</definedName>
    <definedName name="HTML_CodePage" hidden="1">1252</definedName>
    <definedName name="HTML_Control" localSheetId="12" hidden="1">{"'swa xoffs'!$A$4:$Q$37"}</definedName>
    <definedName name="HTML_Control" localSheetId="13" hidden="1">{"'swa xoffs'!$A$4:$Q$37"}</definedName>
    <definedName name="HTML_Control" localSheetId="14" hidden="1">{"'swa xoffs'!$A$4:$Q$37"}</definedName>
    <definedName name="HTML_Control" localSheetId="8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'[1]rba table'!$C$10:$C$49</definedName>
    <definedName name="PIB" localSheetId="12">#REF!</definedName>
    <definedName name="PIB" localSheetId="13">#REF!</definedName>
    <definedName name="PIB" localSheetId="14">#REF!</definedName>
    <definedName name="PIB" localSheetId="8">#REF!</definedName>
    <definedName name="PIB">#REF!</definedName>
    <definedName name="Print_Area" localSheetId="11">'FA3'!$A$1:$L$44</definedName>
    <definedName name="Print_Titles" localSheetId="14">DetailsDataF3F6!$5:$8</definedName>
    <definedName name="Rentflag">IF([2]Comparison!$B$7,"","not ")</definedName>
    <definedName name="ressources" localSheetId="12">#REF!</definedName>
    <definedName name="ressources" localSheetId="13">#REF!</definedName>
    <definedName name="ressources" localSheetId="14">#REF!</definedName>
    <definedName name="ressources" localSheetId="8">#REF!</definedName>
    <definedName name="ressources">#REF!</definedName>
    <definedName name="rpflux" localSheetId="12">#REF!</definedName>
    <definedName name="rpflux" localSheetId="13">#REF!</definedName>
    <definedName name="rpflux" localSheetId="14">#REF!</definedName>
    <definedName name="rpflux" localSheetId="8">#REF!</definedName>
    <definedName name="rpflux">#REF!</definedName>
    <definedName name="rptof" localSheetId="12">#REF!</definedName>
    <definedName name="rptof" localSheetId="13">#REF!</definedName>
    <definedName name="rptof" localSheetId="14">#REF!</definedName>
    <definedName name="rptof" localSheetId="8">#REF!</definedName>
    <definedName name="rptof">#REF!</definedName>
    <definedName name="spanners_level1" localSheetId="12">#REF!</definedName>
    <definedName name="spanners_level1" localSheetId="13">#REF!</definedName>
    <definedName name="spanners_level1" localSheetId="14">#REF!</definedName>
    <definedName name="spanners_level1" localSheetId="8">#REF!</definedName>
    <definedName name="spanners_level1">#REF!</definedName>
    <definedName name="spanners_level2" localSheetId="12">#REF!</definedName>
    <definedName name="spanners_level2" localSheetId="13">#REF!</definedName>
    <definedName name="spanners_level2" localSheetId="14">#REF!</definedName>
    <definedName name="spanners_level2" localSheetId="8">#REF!</definedName>
    <definedName name="spanners_level2">#REF!</definedName>
    <definedName name="spanners_level3" localSheetId="12">#REF!</definedName>
    <definedName name="spanners_level3" localSheetId="13">#REF!</definedName>
    <definedName name="spanners_level3" localSheetId="14">#REF!</definedName>
    <definedName name="spanners_level3" localSheetId="8">#REF!</definedName>
    <definedName name="spanners_level3">#REF!</definedName>
    <definedName name="spanners_level4" localSheetId="12">#REF!</definedName>
    <definedName name="spanners_level4" localSheetId="13">#REF!</definedName>
    <definedName name="spanners_level4" localSheetId="14">#REF!</definedName>
    <definedName name="spanners_level4" localSheetId="8">#REF!</definedName>
    <definedName name="spanners_level4">#REF!</definedName>
    <definedName name="spanners_level5" localSheetId="12">#REF!</definedName>
    <definedName name="spanners_level5" localSheetId="13">#REF!</definedName>
    <definedName name="spanners_level5" localSheetId="14">#REF!</definedName>
    <definedName name="spanners_level5" localSheetId="8">#REF!</definedName>
    <definedName name="spanners_level5">#REF!</definedName>
    <definedName name="spanners_levelV" localSheetId="12">#REF!</definedName>
    <definedName name="spanners_levelV" localSheetId="13">#REF!</definedName>
    <definedName name="spanners_levelV" localSheetId="14">#REF!</definedName>
    <definedName name="spanners_levelV" localSheetId="8">#REF!</definedName>
    <definedName name="spanners_levelV">#REF!</definedName>
    <definedName name="spanners_levelX" localSheetId="12">#REF!</definedName>
    <definedName name="spanners_levelX" localSheetId="13">#REF!</definedName>
    <definedName name="spanners_levelX" localSheetId="14">#REF!</definedName>
    <definedName name="spanners_levelX" localSheetId="8">#REF!</definedName>
    <definedName name="spanners_levelX">#REF!</definedName>
    <definedName name="spanners_levelY" localSheetId="12">#REF!</definedName>
    <definedName name="spanners_levelY" localSheetId="13">#REF!</definedName>
    <definedName name="spanners_levelY" localSheetId="14">#REF!</definedName>
    <definedName name="spanners_levelY" localSheetId="8">#REF!</definedName>
    <definedName name="spanners_levelY">#REF!</definedName>
    <definedName name="spanners_levelZ" localSheetId="12">#REF!</definedName>
    <definedName name="spanners_levelZ" localSheetId="13">#REF!</definedName>
    <definedName name="spanners_levelZ" localSheetId="14">#REF!</definedName>
    <definedName name="spanners_levelZ" localSheetId="8">#REF!</definedName>
    <definedName name="spanners_levelZ">#REF!</definedName>
    <definedName name="stub_lines" localSheetId="12">#REF!</definedName>
    <definedName name="stub_lines" localSheetId="13">#REF!</definedName>
    <definedName name="stub_lines" localSheetId="14">#REF!</definedName>
    <definedName name="stub_lines" localSheetId="8">#REF!</definedName>
    <definedName name="stub_lines">#REF!</definedName>
    <definedName name="Table_DE.4b__Sources_of_private_wealth_accumulation_in_Germany__1870_2010___Multiplicative_decomposition" localSheetId="12">[3]TableDE4b!$A$3</definedName>
    <definedName name="Table_DE.4b__Sources_of_private_wealth_accumulation_in_Germany__1870_2010___Multiplicative_decomposition" localSheetId="13">[3]TableDE4b!$A$3</definedName>
    <definedName name="Table_DE.4b__Sources_of_private_wealth_accumulation_in_Germany__1870_2010___Multiplicative_decomposition" localSheetId="14">[3]TableDE4b!$A$3</definedName>
    <definedName name="Table_DE.4b__Sources_of_private_wealth_accumulation_in_Germany__1870_2010___Multiplicative_decomposition" localSheetId="8">[3]TableDE4b!$A$3</definedName>
    <definedName name="Table_DE.4b__Sources_of_private_wealth_accumulation_in_Germany__1870_2010___Multiplicative_decomposition">[3]TableDE4b!$A$3</definedName>
    <definedName name="temp" localSheetId="12">#REF!</definedName>
    <definedName name="temp" localSheetId="13">#REF!</definedName>
    <definedName name="temp" localSheetId="14">#REF!</definedName>
    <definedName name="temp" localSheetId="8">#REF!</definedName>
    <definedName name="temp">#REF!</definedName>
    <definedName name="titles" localSheetId="12">#REF!</definedName>
    <definedName name="titles" localSheetId="13">#REF!</definedName>
    <definedName name="titles" localSheetId="14">#REF!</definedName>
    <definedName name="titles" localSheetId="8">#REF!</definedName>
    <definedName name="titles">#REF!</definedName>
    <definedName name="totals" localSheetId="12">#REF!</definedName>
    <definedName name="totals" localSheetId="13">#REF!</definedName>
    <definedName name="totals" localSheetId="14">#REF!</definedName>
    <definedName name="totals" localSheetId="8">#REF!</definedName>
    <definedName name="totals">#REF!</definedName>
    <definedName name="xxx" localSheetId="12">#REF!</definedName>
    <definedName name="xxx" localSheetId="13">#REF!</definedName>
    <definedName name="xxx" localSheetId="14">#REF!</definedName>
    <definedName name="xxx" localSheetId="8">#REF!</definedName>
    <definedName name="xxx">#REF!</definedName>
    <definedName name="Year">[2]Output!$C$4:$C$38</definedName>
    <definedName name="YearLabel">[2]Output!$B$15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2" l="1"/>
  <c r="C12" i="2"/>
  <c r="D12" i="2"/>
  <c r="E12" i="2"/>
  <c r="E11" i="2"/>
  <c r="E13" i="2"/>
  <c r="G10" i="2"/>
  <c r="F12" i="2"/>
  <c r="G12" i="2"/>
  <c r="G11" i="2"/>
  <c r="G13" i="2"/>
  <c r="C14" i="1"/>
  <c r="D10" i="2"/>
  <c r="D11" i="2"/>
  <c r="D13" i="2"/>
  <c r="B10" i="1"/>
  <c r="H14" i="41"/>
  <c r="L16" i="13"/>
  <c r="H15" i="41"/>
  <c r="L17" i="13"/>
  <c r="H16" i="41"/>
  <c r="L18" i="13"/>
  <c r="H17" i="41"/>
  <c r="L19" i="13"/>
  <c r="H18" i="41"/>
  <c r="L20" i="13"/>
  <c r="H19" i="41"/>
  <c r="L21" i="13"/>
  <c r="H20" i="41"/>
  <c r="L22" i="13"/>
  <c r="H21" i="41"/>
  <c r="L23" i="13"/>
  <c r="H22" i="41"/>
  <c r="L24" i="13"/>
  <c r="H23" i="41"/>
  <c r="L25" i="13"/>
  <c r="H24" i="41"/>
  <c r="L26" i="13"/>
  <c r="H13" i="41"/>
  <c r="L15" i="13"/>
  <c r="R70" i="42"/>
  <c r="R71" i="42"/>
  <c r="R72" i="42"/>
  <c r="R73" i="42"/>
  <c r="R74" i="42"/>
  <c r="R75" i="42"/>
  <c r="R76" i="42"/>
  <c r="R77" i="42"/>
  <c r="R78" i="42"/>
  <c r="R79" i="42"/>
  <c r="R80" i="42"/>
  <c r="R81" i="42"/>
  <c r="R82" i="42"/>
  <c r="R83" i="42"/>
  <c r="R84" i="42"/>
  <c r="R85" i="42"/>
  <c r="R86" i="42"/>
  <c r="R87" i="42"/>
  <c r="R88" i="42"/>
  <c r="R89" i="42"/>
  <c r="R90" i="42"/>
  <c r="R91" i="42"/>
  <c r="R92" i="42"/>
  <c r="R93" i="42"/>
  <c r="R94" i="42"/>
  <c r="R95" i="42"/>
  <c r="R96" i="42"/>
  <c r="R97" i="42"/>
  <c r="R98" i="42"/>
  <c r="R99" i="42"/>
  <c r="Q70" i="42"/>
  <c r="Q71" i="42"/>
  <c r="Q72" i="42"/>
  <c r="Q73" i="42"/>
  <c r="Q74" i="42"/>
  <c r="Q75" i="42"/>
  <c r="Q76" i="42"/>
  <c r="Q77" i="42"/>
  <c r="Q78" i="42"/>
  <c r="Q79" i="42"/>
  <c r="Q80" i="42"/>
  <c r="Q81" i="42"/>
  <c r="Q82" i="42"/>
  <c r="Q83" i="42"/>
  <c r="Q84" i="42"/>
  <c r="Q85" i="42"/>
  <c r="Q86" i="42"/>
  <c r="Q87" i="42"/>
  <c r="Q88" i="42"/>
  <c r="Q89" i="42"/>
  <c r="Q90" i="42"/>
  <c r="Q91" i="42"/>
  <c r="Q92" i="42"/>
  <c r="Q93" i="42"/>
  <c r="Q94" i="42"/>
  <c r="Q95" i="42"/>
  <c r="Q96" i="42"/>
  <c r="Q97" i="42"/>
  <c r="Q98" i="42"/>
  <c r="Q99" i="42"/>
  <c r="S100" i="42"/>
  <c r="R100" i="42"/>
  <c r="Q100" i="42"/>
  <c r="S101" i="42"/>
  <c r="R101" i="42"/>
  <c r="Q101" i="42"/>
  <c r="S102" i="42"/>
  <c r="R102" i="42"/>
  <c r="Q102" i="42"/>
  <c r="S103" i="42"/>
  <c r="G14" i="41"/>
  <c r="K16" i="13"/>
  <c r="R103" i="42"/>
  <c r="R104" i="42"/>
  <c r="R105" i="42"/>
  <c r="R106" i="42"/>
  <c r="R107" i="42"/>
  <c r="R108" i="42"/>
  <c r="R109" i="42"/>
  <c r="Q103" i="42"/>
  <c r="P104" i="42"/>
  <c r="Q104" i="42"/>
  <c r="P105" i="42"/>
  <c r="Q105" i="42"/>
  <c r="P106" i="42"/>
  <c r="Q106" i="42"/>
  <c r="P107" i="42"/>
  <c r="Q107" i="42"/>
  <c r="P108" i="42"/>
  <c r="Q108" i="42"/>
  <c r="P109" i="42"/>
  <c r="Q109" i="42"/>
  <c r="S110" i="42"/>
  <c r="P110" i="42"/>
  <c r="Q110" i="42"/>
  <c r="S111" i="42"/>
  <c r="R111" i="42"/>
  <c r="P111" i="42"/>
  <c r="Q111" i="42"/>
  <c r="S112" i="42"/>
  <c r="R112" i="42"/>
  <c r="P112" i="42"/>
  <c r="Q112" i="42"/>
  <c r="S113" i="42"/>
  <c r="R113" i="42"/>
  <c r="P113" i="42"/>
  <c r="Q113" i="42"/>
  <c r="S114" i="42"/>
  <c r="R114" i="42"/>
  <c r="P114" i="42"/>
  <c r="Q114" i="42"/>
  <c r="S115" i="42"/>
  <c r="R115" i="42"/>
  <c r="Q115" i="42"/>
  <c r="S116" i="42"/>
  <c r="R116" i="42"/>
  <c r="Q116" i="42"/>
  <c r="S117" i="42"/>
  <c r="R117" i="42"/>
  <c r="Q117" i="42"/>
  <c r="S118" i="42"/>
  <c r="R118" i="42"/>
  <c r="Q118" i="42"/>
  <c r="S119" i="42"/>
  <c r="G15" i="41"/>
  <c r="K17" i="13"/>
  <c r="R119" i="42"/>
  <c r="Q119" i="42"/>
  <c r="S120" i="42"/>
  <c r="R120" i="42"/>
  <c r="Q120" i="42"/>
  <c r="S121" i="42"/>
  <c r="R121" i="42"/>
  <c r="Q121" i="42"/>
  <c r="S122" i="42"/>
  <c r="R122" i="42"/>
  <c r="Q122" i="42"/>
  <c r="S123" i="42"/>
  <c r="R123" i="42"/>
  <c r="Q123" i="42"/>
  <c r="S124" i="42"/>
  <c r="R124" i="42"/>
  <c r="Q124" i="42"/>
  <c r="S125" i="42"/>
  <c r="R125" i="42"/>
  <c r="Q125" i="42"/>
  <c r="S126" i="42"/>
  <c r="R126" i="42"/>
  <c r="Q126" i="42"/>
  <c r="S127" i="42"/>
  <c r="R127" i="42"/>
  <c r="Q127" i="42"/>
  <c r="S128" i="42"/>
  <c r="R128" i="42"/>
  <c r="Q128" i="42"/>
  <c r="S129" i="42"/>
  <c r="G16" i="41"/>
  <c r="K18" i="13"/>
  <c r="R129" i="42"/>
  <c r="Q129" i="42"/>
  <c r="S130" i="42"/>
  <c r="Q130" i="42"/>
  <c r="S131" i="42"/>
  <c r="R131" i="42"/>
  <c r="Q131" i="42"/>
  <c r="S132" i="42"/>
  <c r="R132" i="42"/>
  <c r="Q132" i="42"/>
  <c r="S133" i="42"/>
  <c r="R133" i="42"/>
  <c r="Q133" i="42"/>
  <c r="S134" i="42"/>
  <c r="R134" i="42"/>
  <c r="Q134" i="42"/>
  <c r="S135" i="42"/>
  <c r="R135" i="42"/>
  <c r="Q135" i="42"/>
  <c r="S136" i="42"/>
  <c r="R136" i="42"/>
  <c r="Q136" i="42"/>
  <c r="S137" i="42"/>
  <c r="R137" i="42"/>
  <c r="Q137" i="42"/>
  <c r="S138" i="42"/>
  <c r="R138" i="42"/>
  <c r="Q138" i="42"/>
  <c r="S139" i="42"/>
  <c r="G17" i="41"/>
  <c r="K19" i="13"/>
  <c r="R139" i="42"/>
  <c r="Q139" i="42"/>
  <c r="S140" i="42"/>
  <c r="Q140" i="42"/>
  <c r="S141" i="42"/>
  <c r="R141" i="42"/>
  <c r="Q141" i="42"/>
  <c r="S142" i="42"/>
  <c r="R142" i="42"/>
  <c r="Q142" i="42"/>
  <c r="S143" i="42"/>
  <c r="R143" i="42"/>
  <c r="Q143" i="42"/>
  <c r="S144" i="42"/>
  <c r="R144" i="42"/>
  <c r="Q144" i="42"/>
  <c r="S145" i="42"/>
  <c r="R145" i="42"/>
  <c r="Q145" i="42"/>
  <c r="S146" i="42"/>
  <c r="R146" i="42"/>
  <c r="Q146" i="42"/>
  <c r="S147" i="42"/>
  <c r="R147" i="42"/>
  <c r="Q147" i="42"/>
  <c r="S148" i="42"/>
  <c r="R148" i="42"/>
  <c r="Q148" i="42"/>
  <c r="S149" i="42"/>
  <c r="G18" i="41"/>
  <c r="K20" i="13"/>
  <c r="R149" i="42"/>
  <c r="Q149" i="42"/>
  <c r="S150" i="42"/>
  <c r="Q150" i="42"/>
  <c r="S151" i="42"/>
  <c r="R151" i="42"/>
  <c r="Q151" i="42"/>
  <c r="S152" i="42"/>
  <c r="R152" i="42"/>
  <c r="Q152" i="42"/>
  <c r="S153" i="42"/>
  <c r="R153" i="42"/>
  <c r="Q153" i="42"/>
  <c r="S154" i="42"/>
  <c r="R154" i="42"/>
  <c r="Q154" i="42"/>
  <c r="S155" i="42"/>
  <c r="R155" i="42"/>
  <c r="Q155" i="42"/>
  <c r="S156" i="42"/>
  <c r="R156" i="42"/>
  <c r="Q156" i="42"/>
  <c r="S157" i="42"/>
  <c r="R157" i="42"/>
  <c r="Q157" i="42"/>
  <c r="S158" i="42"/>
  <c r="R158" i="42"/>
  <c r="Q158" i="42"/>
  <c r="S159" i="42"/>
  <c r="G19" i="41"/>
  <c r="K21" i="13"/>
  <c r="R159" i="42"/>
  <c r="Q159" i="42"/>
  <c r="S160" i="42"/>
  <c r="Q160" i="42"/>
  <c r="S161" i="42"/>
  <c r="R161" i="42"/>
  <c r="Q161" i="42"/>
  <c r="S162" i="42"/>
  <c r="R162" i="42"/>
  <c r="Q162" i="42"/>
  <c r="S163" i="42"/>
  <c r="R163" i="42"/>
  <c r="Q163" i="42"/>
  <c r="S164" i="42"/>
  <c r="R164" i="42"/>
  <c r="Q164" i="42"/>
  <c r="S165" i="42"/>
  <c r="R165" i="42"/>
  <c r="Q165" i="42"/>
  <c r="S166" i="42"/>
  <c r="R166" i="42"/>
  <c r="Q166" i="42"/>
  <c r="S167" i="42"/>
  <c r="R167" i="42"/>
  <c r="Q167" i="42"/>
  <c r="S168" i="42"/>
  <c r="R168" i="42"/>
  <c r="Q168" i="42"/>
  <c r="S169" i="42"/>
  <c r="G20" i="41"/>
  <c r="K22" i="13"/>
  <c r="R169" i="42"/>
  <c r="Q169" i="42"/>
  <c r="S170" i="42"/>
  <c r="Q170" i="42"/>
  <c r="S171" i="42"/>
  <c r="R171" i="42"/>
  <c r="Q171" i="42"/>
  <c r="S172" i="42"/>
  <c r="R172" i="42"/>
  <c r="Q172" i="42"/>
  <c r="S173" i="42"/>
  <c r="R173" i="42"/>
  <c r="Q173" i="42"/>
  <c r="S174" i="42"/>
  <c r="R174" i="42"/>
  <c r="Q174" i="42"/>
  <c r="S175" i="42"/>
  <c r="R175" i="42"/>
  <c r="Q175" i="42"/>
  <c r="S176" i="42"/>
  <c r="R176" i="42"/>
  <c r="Q176" i="42"/>
  <c r="S177" i="42"/>
  <c r="R177" i="42"/>
  <c r="Q177" i="42"/>
  <c r="S178" i="42"/>
  <c r="R178" i="42"/>
  <c r="Q178" i="42"/>
  <c r="S179" i="42"/>
  <c r="G21" i="41"/>
  <c r="K23" i="13"/>
  <c r="R179" i="42"/>
  <c r="Q179" i="42"/>
  <c r="S180" i="42"/>
  <c r="Q180" i="42"/>
  <c r="S181" i="42"/>
  <c r="R181" i="42"/>
  <c r="Q181" i="42"/>
  <c r="S182" i="42"/>
  <c r="R182" i="42"/>
  <c r="Q182" i="42"/>
  <c r="S183" i="42"/>
  <c r="R183" i="42"/>
  <c r="Q183" i="42"/>
  <c r="S184" i="42"/>
  <c r="R184" i="42"/>
  <c r="Q184" i="42"/>
  <c r="S185" i="42"/>
  <c r="R185" i="42"/>
  <c r="Q185" i="42"/>
  <c r="S186" i="42"/>
  <c r="R186" i="42"/>
  <c r="Q186" i="42"/>
  <c r="S187" i="42"/>
  <c r="R187" i="42"/>
  <c r="Q187" i="42"/>
  <c r="S188" i="42"/>
  <c r="R188" i="42"/>
  <c r="Q188" i="42"/>
  <c r="S189" i="42"/>
  <c r="G22" i="41"/>
  <c r="K24" i="13"/>
  <c r="R189" i="42"/>
  <c r="Q189" i="42"/>
  <c r="S190" i="42"/>
  <c r="Q190" i="42"/>
  <c r="S191" i="42"/>
  <c r="R191" i="42"/>
  <c r="Q191" i="42"/>
  <c r="S192" i="42"/>
  <c r="R192" i="42"/>
  <c r="Q192" i="42"/>
  <c r="S193" i="42"/>
  <c r="R193" i="42"/>
  <c r="Q193" i="42"/>
  <c r="S194" i="42"/>
  <c r="R194" i="42"/>
  <c r="Q194" i="42"/>
  <c r="S195" i="42"/>
  <c r="R195" i="42"/>
  <c r="Q195" i="42"/>
  <c r="S196" i="42"/>
  <c r="R196" i="42"/>
  <c r="Q196" i="42"/>
  <c r="S197" i="42"/>
  <c r="R197" i="42"/>
  <c r="Q197" i="42"/>
  <c r="S198" i="42"/>
  <c r="R198" i="42"/>
  <c r="Q198" i="42"/>
  <c r="S199" i="42"/>
  <c r="G23" i="41"/>
  <c r="K25" i="13"/>
  <c r="R199" i="42"/>
  <c r="Q199" i="42"/>
  <c r="S200" i="42"/>
  <c r="Q200" i="42"/>
  <c r="S201" i="42"/>
  <c r="R201" i="42"/>
  <c r="P201" i="42"/>
  <c r="O201" i="42"/>
  <c r="Q201" i="42"/>
  <c r="S202" i="42"/>
  <c r="R202" i="42"/>
  <c r="P202" i="42"/>
  <c r="O202" i="42"/>
  <c r="Q202" i="42"/>
  <c r="S203" i="42"/>
  <c r="R203" i="42"/>
  <c r="P203" i="42"/>
  <c r="O203" i="42"/>
  <c r="Q203" i="42"/>
  <c r="S204" i="42"/>
  <c r="R204" i="42"/>
  <c r="P204" i="42"/>
  <c r="O204" i="42"/>
  <c r="Q204" i="42"/>
  <c r="S205" i="42"/>
  <c r="R205" i="42"/>
  <c r="P205" i="42"/>
  <c r="O205" i="42"/>
  <c r="Q205" i="42"/>
  <c r="S206" i="42"/>
  <c r="R206" i="42"/>
  <c r="P206" i="42"/>
  <c r="O206" i="42"/>
  <c r="Q206" i="42"/>
  <c r="S207" i="42"/>
  <c r="R207" i="42"/>
  <c r="P207" i="42"/>
  <c r="O207" i="42"/>
  <c r="Q207" i="42"/>
  <c r="S208" i="42"/>
  <c r="R208" i="42"/>
  <c r="P208" i="42"/>
  <c r="O208" i="42"/>
  <c r="Q208" i="42"/>
  <c r="S209" i="42"/>
  <c r="G24" i="41"/>
  <c r="K26" i="13"/>
  <c r="R60" i="42"/>
  <c r="R61" i="42"/>
  <c r="R62" i="42"/>
  <c r="R63" i="42"/>
  <c r="R64" i="42"/>
  <c r="R65" i="42"/>
  <c r="R66" i="42"/>
  <c r="R67" i="42"/>
  <c r="R68" i="42"/>
  <c r="R69" i="42"/>
  <c r="Q60" i="42"/>
  <c r="Q61" i="42"/>
  <c r="Q62" i="42"/>
  <c r="Q63" i="42"/>
  <c r="Q64" i="42"/>
  <c r="Q65" i="42"/>
  <c r="Q66" i="42"/>
  <c r="Q67" i="42"/>
  <c r="Q68" i="42"/>
  <c r="Q69" i="42"/>
  <c r="S90" i="42"/>
  <c r="S91" i="42"/>
  <c r="S92" i="42"/>
  <c r="S93" i="42"/>
  <c r="S94" i="42"/>
  <c r="S95" i="42"/>
  <c r="S96" i="42"/>
  <c r="S97" i="42"/>
  <c r="S98" i="42"/>
  <c r="S99" i="42"/>
  <c r="G13" i="41"/>
  <c r="K15" i="13"/>
  <c r="L86" i="42"/>
  <c r="L87" i="42"/>
  <c r="L88" i="42"/>
  <c r="L89" i="42"/>
  <c r="L90" i="42"/>
  <c r="L91" i="42"/>
  <c r="L92" i="42"/>
  <c r="L93" i="42"/>
  <c r="L94" i="42"/>
  <c r="L95" i="42"/>
  <c r="L85" i="42"/>
  <c r="L84" i="42"/>
  <c r="L83" i="42"/>
  <c r="L82" i="42"/>
  <c r="L81" i="42"/>
  <c r="L80" i="42"/>
  <c r="L79" i="42"/>
  <c r="L78" i="42"/>
  <c r="L77" i="42"/>
  <c r="L76" i="42"/>
  <c r="L75" i="42"/>
  <c r="L74" i="42"/>
  <c r="L73" i="42"/>
  <c r="L72" i="42"/>
  <c r="L71" i="42"/>
  <c r="L70" i="42"/>
  <c r="L96" i="42"/>
  <c r="L97" i="42"/>
  <c r="L98" i="42"/>
  <c r="L99" i="42"/>
  <c r="K70" i="42"/>
  <c r="K71" i="42"/>
  <c r="K72" i="42"/>
  <c r="K73" i="42"/>
  <c r="K74" i="42"/>
  <c r="K75" i="42"/>
  <c r="K76" i="42"/>
  <c r="K77" i="42"/>
  <c r="K78" i="42"/>
  <c r="K79" i="42"/>
  <c r="K80" i="42"/>
  <c r="K81" i="42"/>
  <c r="K82" i="42"/>
  <c r="K83" i="42"/>
  <c r="K84" i="42"/>
  <c r="K85" i="42"/>
  <c r="K86" i="42"/>
  <c r="K87" i="42"/>
  <c r="K88" i="42"/>
  <c r="K89" i="42"/>
  <c r="K90" i="42"/>
  <c r="K91" i="42"/>
  <c r="K92" i="42"/>
  <c r="K93" i="42"/>
  <c r="K94" i="42"/>
  <c r="K95" i="42"/>
  <c r="K96" i="42"/>
  <c r="K97" i="42"/>
  <c r="K98" i="42"/>
  <c r="K99" i="42"/>
  <c r="M100" i="42"/>
  <c r="L100" i="42"/>
  <c r="K100" i="42"/>
  <c r="M101" i="42"/>
  <c r="L101" i="42"/>
  <c r="K101" i="42"/>
  <c r="M102" i="42"/>
  <c r="L102" i="42"/>
  <c r="K102" i="42"/>
  <c r="M103" i="42"/>
  <c r="F14" i="41"/>
  <c r="J16" i="13"/>
  <c r="L103" i="42"/>
  <c r="L104" i="42"/>
  <c r="L105" i="42"/>
  <c r="L106" i="42"/>
  <c r="L107" i="42"/>
  <c r="L108" i="42"/>
  <c r="L109" i="42"/>
  <c r="K103" i="42"/>
  <c r="K104" i="42"/>
  <c r="K105" i="42"/>
  <c r="K106" i="42"/>
  <c r="K107" i="42"/>
  <c r="K108" i="42"/>
  <c r="K109" i="42"/>
  <c r="M110" i="42"/>
  <c r="L110" i="42"/>
  <c r="K110" i="42"/>
  <c r="M111" i="42"/>
  <c r="L111" i="42"/>
  <c r="K111" i="42"/>
  <c r="M112" i="42"/>
  <c r="L112" i="42"/>
  <c r="K112" i="42"/>
  <c r="M113" i="42"/>
  <c r="L113" i="42"/>
  <c r="K113" i="42"/>
  <c r="M114" i="42"/>
  <c r="L114" i="42"/>
  <c r="K114" i="42"/>
  <c r="M115" i="42"/>
  <c r="L115" i="42"/>
  <c r="K115" i="42"/>
  <c r="M116" i="42"/>
  <c r="L116" i="42"/>
  <c r="K116" i="42"/>
  <c r="M117" i="42"/>
  <c r="L117" i="42"/>
  <c r="K117" i="42"/>
  <c r="M118" i="42"/>
  <c r="L118" i="42"/>
  <c r="K118" i="42"/>
  <c r="M119" i="42"/>
  <c r="F15" i="41"/>
  <c r="J17" i="13"/>
  <c r="L119" i="42"/>
  <c r="K119" i="42"/>
  <c r="M120" i="42"/>
  <c r="L120" i="42"/>
  <c r="K120" i="42"/>
  <c r="M121" i="42"/>
  <c r="L121" i="42"/>
  <c r="K121" i="42"/>
  <c r="M122" i="42"/>
  <c r="L122" i="42"/>
  <c r="K122" i="42"/>
  <c r="M123" i="42"/>
  <c r="L123" i="42"/>
  <c r="K123" i="42"/>
  <c r="M124" i="42"/>
  <c r="L124" i="42"/>
  <c r="K124" i="42"/>
  <c r="M125" i="42"/>
  <c r="L125" i="42"/>
  <c r="K125" i="42"/>
  <c r="M126" i="42"/>
  <c r="L126" i="42"/>
  <c r="K126" i="42"/>
  <c r="M127" i="42"/>
  <c r="L127" i="42"/>
  <c r="K127" i="42"/>
  <c r="M128" i="42"/>
  <c r="L128" i="42"/>
  <c r="K128" i="42"/>
  <c r="M129" i="42"/>
  <c r="F16" i="41"/>
  <c r="J18" i="13"/>
  <c r="L129" i="42"/>
  <c r="K129" i="42"/>
  <c r="M130" i="42"/>
  <c r="L130" i="42"/>
  <c r="K130" i="42"/>
  <c r="M131" i="42"/>
  <c r="L131" i="42"/>
  <c r="K131" i="42"/>
  <c r="M132" i="42"/>
  <c r="L132" i="42"/>
  <c r="K132" i="42"/>
  <c r="M133" i="42"/>
  <c r="L133" i="42"/>
  <c r="K133" i="42"/>
  <c r="M134" i="42"/>
  <c r="L134" i="42"/>
  <c r="K134" i="42"/>
  <c r="M135" i="42"/>
  <c r="L135" i="42"/>
  <c r="K135" i="42"/>
  <c r="M136" i="42"/>
  <c r="L136" i="42"/>
  <c r="K136" i="42"/>
  <c r="M137" i="42"/>
  <c r="L137" i="42"/>
  <c r="K137" i="42"/>
  <c r="M138" i="42"/>
  <c r="L138" i="42"/>
  <c r="K138" i="42"/>
  <c r="M139" i="42"/>
  <c r="F17" i="41"/>
  <c r="J19" i="13"/>
  <c r="L139" i="42"/>
  <c r="K139" i="42"/>
  <c r="M140" i="42"/>
  <c r="L140" i="42"/>
  <c r="K140" i="42"/>
  <c r="M141" i="42"/>
  <c r="L141" i="42"/>
  <c r="K141" i="42"/>
  <c r="M142" i="42"/>
  <c r="L142" i="42"/>
  <c r="K142" i="42"/>
  <c r="M143" i="42"/>
  <c r="L143" i="42"/>
  <c r="K143" i="42"/>
  <c r="M144" i="42"/>
  <c r="L144" i="42"/>
  <c r="K144" i="42"/>
  <c r="M145" i="42"/>
  <c r="L145" i="42"/>
  <c r="K145" i="42"/>
  <c r="M146" i="42"/>
  <c r="L146" i="42"/>
  <c r="K146" i="42"/>
  <c r="M147" i="42"/>
  <c r="L147" i="42"/>
  <c r="K147" i="42"/>
  <c r="M148" i="42"/>
  <c r="L148" i="42"/>
  <c r="K148" i="42"/>
  <c r="M149" i="42"/>
  <c r="F18" i="41"/>
  <c r="J20" i="13"/>
  <c r="L149" i="42"/>
  <c r="K149" i="42"/>
  <c r="M150" i="42"/>
  <c r="L150" i="42"/>
  <c r="K150" i="42"/>
  <c r="M151" i="42"/>
  <c r="L151" i="42"/>
  <c r="K151" i="42"/>
  <c r="M152" i="42"/>
  <c r="L152" i="42"/>
  <c r="K152" i="42"/>
  <c r="M153" i="42"/>
  <c r="L153" i="42"/>
  <c r="K153" i="42"/>
  <c r="M154" i="42"/>
  <c r="L154" i="42"/>
  <c r="K154" i="42"/>
  <c r="M155" i="42"/>
  <c r="L155" i="42"/>
  <c r="K155" i="42"/>
  <c r="M156" i="42"/>
  <c r="L156" i="42"/>
  <c r="K156" i="42"/>
  <c r="M157" i="42"/>
  <c r="L157" i="42"/>
  <c r="K157" i="42"/>
  <c r="M158" i="42"/>
  <c r="L158" i="42"/>
  <c r="K158" i="42"/>
  <c r="M159" i="42"/>
  <c r="F19" i="41"/>
  <c r="J21" i="13"/>
  <c r="L159" i="42"/>
  <c r="K159" i="42"/>
  <c r="M160" i="42"/>
  <c r="L160" i="42"/>
  <c r="K160" i="42"/>
  <c r="M161" i="42"/>
  <c r="L161" i="42"/>
  <c r="K161" i="42"/>
  <c r="M162" i="42"/>
  <c r="L162" i="42"/>
  <c r="K162" i="42"/>
  <c r="M163" i="42"/>
  <c r="L163" i="42"/>
  <c r="K163" i="42"/>
  <c r="M164" i="42"/>
  <c r="L164" i="42"/>
  <c r="K164" i="42"/>
  <c r="M165" i="42"/>
  <c r="L165" i="42"/>
  <c r="K165" i="42"/>
  <c r="M166" i="42"/>
  <c r="L166" i="42"/>
  <c r="K166" i="42"/>
  <c r="M167" i="42"/>
  <c r="L167" i="42"/>
  <c r="K167" i="42"/>
  <c r="M168" i="42"/>
  <c r="L168" i="42"/>
  <c r="K168" i="42"/>
  <c r="M169" i="42"/>
  <c r="F20" i="41"/>
  <c r="J22" i="13"/>
  <c r="L169" i="42"/>
  <c r="K169" i="42"/>
  <c r="M170" i="42"/>
  <c r="L170" i="42"/>
  <c r="K170" i="42"/>
  <c r="M171" i="42"/>
  <c r="L171" i="42"/>
  <c r="K171" i="42"/>
  <c r="M172" i="42"/>
  <c r="L172" i="42"/>
  <c r="K172" i="42"/>
  <c r="M173" i="42"/>
  <c r="L173" i="42"/>
  <c r="K173" i="42"/>
  <c r="M174" i="42"/>
  <c r="L174" i="42"/>
  <c r="K174" i="42"/>
  <c r="M175" i="42"/>
  <c r="L175" i="42"/>
  <c r="K175" i="42"/>
  <c r="M176" i="42"/>
  <c r="L176" i="42"/>
  <c r="K176" i="42"/>
  <c r="M177" i="42"/>
  <c r="L177" i="42"/>
  <c r="K177" i="42"/>
  <c r="M178" i="42"/>
  <c r="L178" i="42"/>
  <c r="K178" i="42"/>
  <c r="M179" i="42"/>
  <c r="F21" i="41"/>
  <c r="J23" i="13"/>
  <c r="L179" i="42"/>
  <c r="K179" i="42"/>
  <c r="M180" i="42"/>
  <c r="L180" i="42"/>
  <c r="K180" i="42"/>
  <c r="M181" i="42"/>
  <c r="L181" i="42"/>
  <c r="K181" i="42"/>
  <c r="M182" i="42"/>
  <c r="L182" i="42"/>
  <c r="K182" i="42"/>
  <c r="M183" i="42"/>
  <c r="L183" i="42"/>
  <c r="K183" i="42"/>
  <c r="M184" i="42"/>
  <c r="L184" i="42"/>
  <c r="K184" i="42"/>
  <c r="M185" i="42"/>
  <c r="L185" i="42"/>
  <c r="K185" i="42"/>
  <c r="M186" i="42"/>
  <c r="L186" i="42"/>
  <c r="K186" i="42"/>
  <c r="M187" i="42"/>
  <c r="L187" i="42"/>
  <c r="K187" i="42"/>
  <c r="M188" i="42"/>
  <c r="L188" i="42"/>
  <c r="K188" i="42"/>
  <c r="M189" i="42"/>
  <c r="F22" i="41"/>
  <c r="J24" i="13"/>
  <c r="L189" i="42"/>
  <c r="K189" i="42"/>
  <c r="M190" i="42"/>
  <c r="L190" i="42"/>
  <c r="K190" i="42"/>
  <c r="M191" i="42"/>
  <c r="L191" i="42"/>
  <c r="K191" i="42"/>
  <c r="M192" i="42"/>
  <c r="L192" i="42"/>
  <c r="K192" i="42"/>
  <c r="M193" i="42"/>
  <c r="L193" i="42"/>
  <c r="K193" i="42"/>
  <c r="M194" i="42"/>
  <c r="L194" i="42"/>
  <c r="K194" i="42"/>
  <c r="M195" i="42"/>
  <c r="L195" i="42"/>
  <c r="K195" i="42"/>
  <c r="M196" i="42"/>
  <c r="L196" i="42"/>
  <c r="K196" i="42"/>
  <c r="M197" i="42"/>
  <c r="L197" i="42"/>
  <c r="K197" i="42"/>
  <c r="M198" i="42"/>
  <c r="L198" i="42"/>
  <c r="K198" i="42"/>
  <c r="M199" i="42"/>
  <c r="F23" i="41"/>
  <c r="J25" i="13"/>
  <c r="L199" i="42"/>
  <c r="K199" i="42"/>
  <c r="M200" i="42"/>
  <c r="L200" i="42"/>
  <c r="K200" i="42"/>
  <c r="M201" i="42"/>
  <c r="L201" i="42"/>
  <c r="I201" i="42"/>
  <c r="J201" i="42"/>
  <c r="K201" i="42"/>
  <c r="M202" i="42"/>
  <c r="L202" i="42"/>
  <c r="I202" i="42"/>
  <c r="J202" i="42"/>
  <c r="K202" i="42"/>
  <c r="M203" i="42"/>
  <c r="L203" i="42"/>
  <c r="I203" i="42"/>
  <c r="J203" i="42"/>
  <c r="K203" i="42"/>
  <c r="M204" i="42"/>
  <c r="L204" i="42"/>
  <c r="I204" i="42"/>
  <c r="J204" i="42"/>
  <c r="K204" i="42"/>
  <c r="M205" i="42"/>
  <c r="L205" i="42"/>
  <c r="I205" i="42"/>
  <c r="J205" i="42"/>
  <c r="K205" i="42"/>
  <c r="M206" i="42"/>
  <c r="L206" i="42"/>
  <c r="I206" i="42"/>
  <c r="J206" i="42"/>
  <c r="K206" i="42"/>
  <c r="M207" i="42"/>
  <c r="L207" i="42"/>
  <c r="I207" i="42"/>
  <c r="J207" i="42"/>
  <c r="K207" i="42"/>
  <c r="M208" i="42"/>
  <c r="L208" i="42"/>
  <c r="I208" i="42"/>
  <c r="J208" i="42"/>
  <c r="K208" i="42"/>
  <c r="M209" i="42"/>
  <c r="F24" i="41"/>
  <c r="J26" i="13"/>
  <c r="L69" i="42"/>
  <c r="L68" i="42"/>
  <c r="L67" i="42"/>
  <c r="L66" i="42"/>
  <c r="L65" i="42"/>
  <c r="L64" i="42"/>
  <c r="L63" i="42"/>
  <c r="L62" i="42"/>
  <c r="L61" i="42"/>
  <c r="L60" i="42"/>
  <c r="K60" i="42"/>
  <c r="K61" i="42"/>
  <c r="K62" i="42"/>
  <c r="K63" i="42"/>
  <c r="K64" i="42"/>
  <c r="K65" i="42"/>
  <c r="K66" i="42"/>
  <c r="K67" i="42"/>
  <c r="K68" i="42"/>
  <c r="K69" i="42"/>
  <c r="M90" i="42"/>
  <c r="M91" i="42"/>
  <c r="M92" i="42"/>
  <c r="M93" i="42"/>
  <c r="M94" i="42"/>
  <c r="M95" i="42"/>
  <c r="M96" i="42"/>
  <c r="M97" i="42"/>
  <c r="M98" i="42"/>
  <c r="M99" i="42"/>
  <c r="F13" i="41"/>
  <c r="J15" i="13"/>
  <c r="D50" i="42"/>
  <c r="D51" i="42"/>
  <c r="D52" i="42"/>
  <c r="D53" i="42"/>
  <c r="D54" i="42"/>
  <c r="D55" i="42"/>
  <c r="D56" i="42"/>
  <c r="D57" i="42"/>
  <c r="D58" i="42"/>
  <c r="D59" i="42"/>
  <c r="D60" i="42"/>
  <c r="D61" i="42"/>
  <c r="D62" i="42"/>
  <c r="D63" i="42"/>
  <c r="D64" i="42"/>
  <c r="D65" i="42"/>
  <c r="D66" i="42"/>
  <c r="D67" i="42"/>
  <c r="D68" i="42"/>
  <c r="D69" i="42"/>
  <c r="D70" i="42"/>
  <c r="D71" i="42"/>
  <c r="D72" i="42"/>
  <c r="D73" i="42"/>
  <c r="D74" i="42"/>
  <c r="D75" i="42"/>
  <c r="D76" i="42"/>
  <c r="D77" i="42"/>
  <c r="D78" i="42"/>
  <c r="D79" i="42"/>
  <c r="F80" i="42"/>
  <c r="D80" i="42"/>
  <c r="F81" i="42"/>
  <c r="D81" i="42"/>
  <c r="F82" i="42"/>
  <c r="D82" i="42"/>
  <c r="F83" i="42"/>
  <c r="D83" i="42"/>
  <c r="F84" i="42"/>
  <c r="D84" i="42"/>
  <c r="F85" i="42"/>
  <c r="D85" i="42"/>
  <c r="F86" i="42"/>
  <c r="D86" i="42"/>
  <c r="F87" i="42"/>
  <c r="D87" i="42"/>
  <c r="F88" i="42"/>
  <c r="D88" i="42"/>
  <c r="F89" i="42"/>
  <c r="E12" i="41"/>
  <c r="I14" i="13"/>
  <c r="D89" i="42"/>
  <c r="F90" i="42"/>
  <c r="D90" i="42"/>
  <c r="F91" i="42"/>
  <c r="D91" i="42"/>
  <c r="F92" i="42"/>
  <c r="D92" i="42"/>
  <c r="F93" i="42"/>
  <c r="D93" i="42"/>
  <c r="F94" i="42"/>
  <c r="D94" i="42"/>
  <c r="F95" i="42"/>
  <c r="D95" i="42"/>
  <c r="F96" i="42"/>
  <c r="D96" i="42"/>
  <c r="F97" i="42"/>
  <c r="D97" i="42"/>
  <c r="F98" i="42"/>
  <c r="D98" i="42"/>
  <c r="F99" i="42"/>
  <c r="E13" i="41"/>
  <c r="I15" i="13"/>
  <c r="D99" i="42"/>
  <c r="F100" i="42"/>
  <c r="D100" i="42"/>
  <c r="F101" i="42"/>
  <c r="D101" i="42"/>
  <c r="F102" i="42"/>
  <c r="D102" i="42"/>
  <c r="F103" i="42"/>
  <c r="E14" i="41"/>
  <c r="I16" i="13"/>
  <c r="D103" i="42"/>
  <c r="D104" i="42"/>
  <c r="D105" i="42"/>
  <c r="D106" i="42"/>
  <c r="D107" i="42"/>
  <c r="D108" i="42"/>
  <c r="D109" i="42"/>
  <c r="F110" i="42"/>
  <c r="D110" i="42"/>
  <c r="F111" i="42"/>
  <c r="D111" i="42"/>
  <c r="F112" i="42"/>
  <c r="D112" i="42"/>
  <c r="F113" i="42"/>
  <c r="D113" i="42"/>
  <c r="F114" i="42"/>
  <c r="D114" i="42"/>
  <c r="F115" i="42"/>
  <c r="D115" i="42"/>
  <c r="F116" i="42"/>
  <c r="D116" i="42"/>
  <c r="F117" i="42"/>
  <c r="D117" i="42"/>
  <c r="F118" i="42"/>
  <c r="D118" i="42"/>
  <c r="F119" i="42"/>
  <c r="E15" i="41"/>
  <c r="I17" i="13"/>
  <c r="D119" i="42"/>
  <c r="F120" i="42"/>
  <c r="D120" i="42"/>
  <c r="F121" i="42"/>
  <c r="D121" i="42"/>
  <c r="F122" i="42"/>
  <c r="D122" i="42"/>
  <c r="F123" i="42"/>
  <c r="D123" i="42"/>
  <c r="F124" i="42"/>
  <c r="D124" i="42"/>
  <c r="F125" i="42"/>
  <c r="D125" i="42"/>
  <c r="F126" i="42"/>
  <c r="D126" i="42"/>
  <c r="F127" i="42"/>
  <c r="D127" i="42"/>
  <c r="F128" i="42"/>
  <c r="D128" i="42"/>
  <c r="F129" i="42"/>
  <c r="E16" i="41"/>
  <c r="I18" i="13"/>
  <c r="D129" i="42"/>
  <c r="F130" i="42"/>
  <c r="D130" i="42"/>
  <c r="F131" i="42"/>
  <c r="D131" i="42"/>
  <c r="F132" i="42"/>
  <c r="D132" i="42"/>
  <c r="F133" i="42"/>
  <c r="D133" i="42"/>
  <c r="F134" i="42"/>
  <c r="D134" i="42"/>
  <c r="F135" i="42"/>
  <c r="D135" i="42"/>
  <c r="F136" i="42"/>
  <c r="D136" i="42"/>
  <c r="F137" i="42"/>
  <c r="D137" i="42"/>
  <c r="F138" i="42"/>
  <c r="D138" i="42"/>
  <c r="F139" i="42"/>
  <c r="E17" i="41"/>
  <c r="I19" i="13"/>
  <c r="D139" i="42"/>
  <c r="F140" i="42"/>
  <c r="D140" i="42"/>
  <c r="F141" i="42"/>
  <c r="D141" i="42"/>
  <c r="F142" i="42"/>
  <c r="D142" i="42"/>
  <c r="F143" i="42"/>
  <c r="D143" i="42"/>
  <c r="F144" i="42"/>
  <c r="D144" i="42"/>
  <c r="F145" i="42"/>
  <c r="D145" i="42"/>
  <c r="F146" i="42"/>
  <c r="D146" i="42"/>
  <c r="F147" i="42"/>
  <c r="D147" i="42"/>
  <c r="F148" i="42"/>
  <c r="D148" i="42"/>
  <c r="F149" i="42"/>
  <c r="E18" i="41"/>
  <c r="I20" i="13"/>
  <c r="D149" i="42"/>
  <c r="F150" i="42"/>
  <c r="D150" i="42"/>
  <c r="F151" i="42"/>
  <c r="D151" i="42"/>
  <c r="F152" i="42"/>
  <c r="D152" i="42"/>
  <c r="F153" i="42"/>
  <c r="D153" i="42"/>
  <c r="F154" i="42"/>
  <c r="D154" i="42"/>
  <c r="F155" i="42"/>
  <c r="D155" i="42"/>
  <c r="F156" i="42"/>
  <c r="D156" i="42"/>
  <c r="F157" i="42"/>
  <c r="D157" i="42"/>
  <c r="F158" i="42"/>
  <c r="D158" i="42"/>
  <c r="F159" i="42"/>
  <c r="E19" i="41"/>
  <c r="I21" i="13"/>
  <c r="D159" i="42"/>
  <c r="F160" i="42"/>
  <c r="D160" i="42"/>
  <c r="F161" i="42"/>
  <c r="D161" i="42"/>
  <c r="F162" i="42"/>
  <c r="D162" i="42"/>
  <c r="F163" i="42"/>
  <c r="D163" i="42"/>
  <c r="F164" i="42"/>
  <c r="D164" i="42"/>
  <c r="F165" i="42"/>
  <c r="D165" i="42"/>
  <c r="F166" i="42"/>
  <c r="D166" i="42"/>
  <c r="F167" i="42"/>
  <c r="D167" i="42"/>
  <c r="F168" i="42"/>
  <c r="D168" i="42"/>
  <c r="F169" i="42"/>
  <c r="E20" i="41"/>
  <c r="I22" i="13"/>
  <c r="D169" i="42"/>
  <c r="F170" i="42"/>
  <c r="D170" i="42"/>
  <c r="F171" i="42"/>
  <c r="D171" i="42"/>
  <c r="F172" i="42"/>
  <c r="D172" i="42"/>
  <c r="F173" i="42"/>
  <c r="D173" i="42"/>
  <c r="F174" i="42"/>
  <c r="D174" i="42"/>
  <c r="F175" i="42"/>
  <c r="D175" i="42"/>
  <c r="F176" i="42"/>
  <c r="D176" i="42"/>
  <c r="F177" i="42"/>
  <c r="D177" i="42"/>
  <c r="F178" i="42"/>
  <c r="D178" i="42"/>
  <c r="F179" i="42"/>
  <c r="E21" i="41"/>
  <c r="I23" i="13"/>
  <c r="D179" i="42"/>
  <c r="F180" i="42"/>
  <c r="D180" i="42"/>
  <c r="F181" i="42"/>
  <c r="D181" i="42"/>
  <c r="F182" i="42"/>
  <c r="D182" i="42"/>
  <c r="F183" i="42"/>
  <c r="D183" i="42"/>
  <c r="F184" i="42"/>
  <c r="D184" i="42"/>
  <c r="F185" i="42"/>
  <c r="D185" i="42"/>
  <c r="F186" i="42"/>
  <c r="D186" i="42"/>
  <c r="F187" i="42"/>
  <c r="D187" i="42"/>
  <c r="F188" i="42"/>
  <c r="D188" i="42"/>
  <c r="F189" i="42"/>
  <c r="E22" i="41"/>
  <c r="I24" i="13"/>
  <c r="D189" i="42"/>
  <c r="F190" i="42"/>
  <c r="D190" i="42"/>
  <c r="F191" i="42"/>
  <c r="D191" i="42"/>
  <c r="F192" i="42"/>
  <c r="D192" i="42"/>
  <c r="F193" i="42"/>
  <c r="D193" i="42"/>
  <c r="F194" i="42"/>
  <c r="D194" i="42"/>
  <c r="F195" i="42"/>
  <c r="D195" i="42"/>
  <c r="F196" i="42"/>
  <c r="D196" i="42"/>
  <c r="F197" i="42"/>
  <c r="D197" i="42"/>
  <c r="F198" i="42"/>
  <c r="D198" i="42"/>
  <c r="F199" i="42"/>
  <c r="E23" i="41"/>
  <c r="I25" i="13"/>
  <c r="D199" i="42"/>
  <c r="F200" i="42"/>
  <c r="D200" i="42"/>
  <c r="F201" i="42"/>
  <c r="E201" i="42"/>
  <c r="B201" i="42"/>
  <c r="C201" i="42"/>
  <c r="D201" i="42"/>
  <c r="F202" i="42"/>
  <c r="E202" i="42"/>
  <c r="B202" i="42"/>
  <c r="C202" i="42"/>
  <c r="D202" i="42"/>
  <c r="F203" i="42"/>
  <c r="E203" i="42"/>
  <c r="B203" i="42"/>
  <c r="C203" i="42"/>
  <c r="D203" i="42"/>
  <c r="F204" i="42"/>
  <c r="E204" i="42"/>
  <c r="B204" i="42"/>
  <c r="C204" i="42"/>
  <c r="D204" i="42"/>
  <c r="F205" i="42"/>
  <c r="E205" i="42"/>
  <c r="B205" i="42"/>
  <c r="C205" i="42"/>
  <c r="D205" i="42"/>
  <c r="F206" i="42"/>
  <c r="E206" i="42"/>
  <c r="B206" i="42"/>
  <c r="C206" i="42"/>
  <c r="D206" i="42"/>
  <c r="F207" i="42"/>
  <c r="E207" i="42"/>
  <c r="B207" i="42"/>
  <c r="C207" i="42"/>
  <c r="D207" i="42"/>
  <c r="F208" i="42"/>
  <c r="E208" i="42"/>
  <c r="B208" i="42"/>
  <c r="C208" i="42"/>
  <c r="D208" i="42"/>
  <c r="F209" i="42"/>
  <c r="E24" i="41"/>
  <c r="I26" i="13"/>
  <c r="D40" i="42"/>
  <c r="D41" i="42"/>
  <c r="D42" i="42"/>
  <c r="D43" i="42"/>
  <c r="D44" i="42"/>
  <c r="D45" i="42"/>
  <c r="D46" i="42"/>
  <c r="D47" i="42"/>
  <c r="D48" i="42"/>
  <c r="D49" i="42"/>
  <c r="F70" i="42"/>
  <c r="F71" i="42"/>
  <c r="F72" i="42"/>
  <c r="F73" i="42"/>
  <c r="F74" i="42"/>
  <c r="F75" i="42"/>
  <c r="F76" i="42"/>
  <c r="F77" i="42"/>
  <c r="F78" i="42"/>
  <c r="F79" i="42"/>
  <c r="E11" i="41"/>
  <c r="I13" i="13"/>
  <c r="I16" i="41"/>
  <c r="C44" i="4"/>
  <c r="D44" i="4"/>
  <c r="E44" i="4"/>
  <c r="F44" i="4"/>
  <c r="G44" i="4"/>
  <c r="H44" i="4"/>
  <c r="I44" i="4"/>
  <c r="J44" i="4"/>
  <c r="K44" i="4"/>
  <c r="L44" i="4"/>
  <c r="C45" i="4"/>
  <c r="D45" i="4"/>
  <c r="E45" i="4"/>
  <c r="F45" i="4"/>
  <c r="G45" i="4"/>
  <c r="H45" i="4"/>
  <c r="I45" i="4"/>
  <c r="J45" i="4"/>
  <c r="K45" i="4"/>
  <c r="L45" i="4"/>
  <c r="C46" i="4"/>
  <c r="D46" i="4"/>
  <c r="E46" i="4"/>
  <c r="F46" i="4"/>
  <c r="G46" i="4"/>
  <c r="H46" i="4"/>
  <c r="I46" i="4"/>
  <c r="J46" i="4"/>
  <c r="K46" i="4"/>
  <c r="L46" i="4"/>
  <c r="C47" i="4"/>
  <c r="D47" i="4"/>
  <c r="E47" i="4"/>
  <c r="F47" i="4"/>
  <c r="G47" i="4"/>
  <c r="H47" i="4"/>
  <c r="I47" i="4"/>
  <c r="J47" i="4"/>
  <c r="K47" i="4"/>
  <c r="L47" i="4"/>
  <c r="C48" i="4"/>
  <c r="D48" i="4"/>
  <c r="E48" i="4"/>
  <c r="F48" i="4"/>
  <c r="G48" i="4"/>
  <c r="H48" i="4"/>
  <c r="I48" i="4"/>
  <c r="J48" i="4"/>
  <c r="K48" i="4"/>
  <c r="L48" i="4"/>
  <c r="C49" i="4"/>
  <c r="D49" i="4"/>
  <c r="E49" i="4"/>
  <c r="F49" i="4"/>
  <c r="G49" i="4"/>
  <c r="H49" i="4"/>
  <c r="I49" i="4"/>
  <c r="J49" i="4"/>
  <c r="K49" i="4"/>
  <c r="L49" i="4"/>
  <c r="C50" i="4"/>
  <c r="D50" i="4"/>
  <c r="E50" i="4"/>
  <c r="F50" i="4"/>
  <c r="G50" i="4"/>
  <c r="H50" i="4"/>
  <c r="I50" i="4"/>
  <c r="J50" i="4"/>
  <c r="K50" i="4"/>
  <c r="L50" i="4"/>
  <c r="C51" i="4"/>
  <c r="D51" i="4"/>
  <c r="E51" i="4"/>
  <c r="F51" i="4"/>
  <c r="G51" i="4"/>
  <c r="H51" i="4"/>
  <c r="I51" i="4"/>
  <c r="J51" i="4"/>
  <c r="K51" i="4"/>
  <c r="L51" i="4"/>
  <c r="C52" i="4"/>
  <c r="D52" i="4"/>
  <c r="E52" i="4"/>
  <c r="F52" i="4"/>
  <c r="G52" i="4"/>
  <c r="H52" i="4"/>
  <c r="I52" i="4"/>
  <c r="J52" i="4"/>
  <c r="K52" i="4"/>
  <c r="L52" i="4"/>
  <c r="C53" i="4"/>
  <c r="D53" i="4"/>
  <c r="E53" i="4"/>
  <c r="F53" i="4"/>
  <c r="G53" i="4"/>
  <c r="H53" i="4"/>
  <c r="I53" i="4"/>
  <c r="J53" i="4"/>
  <c r="K53" i="4"/>
  <c r="L53" i="4"/>
  <c r="C54" i="4"/>
  <c r="D54" i="4"/>
  <c r="E54" i="4"/>
  <c r="F54" i="4"/>
  <c r="G54" i="4"/>
  <c r="H54" i="4"/>
  <c r="I54" i="4"/>
  <c r="J54" i="4"/>
  <c r="K54" i="4"/>
  <c r="L54" i="4"/>
  <c r="C55" i="4"/>
  <c r="D55" i="4"/>
  <c r="E55" i="4"/>
  <c r="F55" i="4"/>
  <c r="G55" i="4"/>
  <c r="H55" i="4"/>
  <c r="I55" i="4"/>
  <c r="J55" i="4"/>
  <c r="K55" i="4"/>
  <c r="L55" i="4"/>
  <c r="C43" i="4"/>
  <c r="D43" i="4"/>
  <c r="E43" i="4"/>
  <c r="F43" i="4"/>
  <c r="G43" i="4"/>
  <c r="H43" i="4"/>
  <c r="I43" i="4"/>
  <c r="J43" i="4"/>
  <c r="K43" i="4"/>
  <c r="L43" i="4"/>
  <c r="C29" i="4"/>
  <c r="D29" i="13"/>
  <c r="H171" i="3"/>
  <c r="H19" i="3"/>
  <c r="M19" i="3"/>
  <c r="M10" i="16"/>
  <c r="A85" i="42"/>
  <c r="A84" i="42"/>
  <c r="A83" i="42"/>
  <c r="A82" i="42"/>
  <c r="A81" i="42"/>
  <c r="A80" i="42"/>
  <c r="A79" i="42"/>
  <c r="A78" i="42"/>
  <c r="A77" i="42"/>
  <c r="A76" i="42"/>
  <c r="A75" i="42"/>
  <c r="A74" i="42"/>
  <c r="A73" i="42"/>
  <c r="A72" i="42"/>
  <c r="A71" i="42"/>
  <c r="A70" i="42"/>
  <c r="A69" i="42"/>
  <c r="A68" i="42"/>
  <c r="A67" i="42"/>
  <c r="A66" i="42"/>
  <c r="A65" i="42"/>
  <c r="A64" i="42"/>
  <c r="A63" i="42"/>
  <c r="A62" i="42"/>
  <c r="A61" i="42"/>
  <c r="A60" i="42"/>
  <c r="A59" i="42"/>
  <c r="A58" i="42"/>
  <c r="A57" i="42"/>
  <c r="A56" i="42"/>
  <c r="A55" i="42"/>
  <c r="A54" i="42"/>
  <c r="A53" i="42"/>
  <c r="A52" i="42"/>
  <c r="A51" i="42"/>
  <c r="A50" i="42"/>
  <c r="A49" i="42"/>
  <c r="A48" i="42"/>
  <c r="A47" i="42"/>
  <c r="A46" i="42"/>
  <c r="A45" i="42"/>
  <c r="A44" i="42"/>
  <c r="A43" i="42"/>
  <c r="A42" i="42"/>
  <c r="A41" i="42"/>
  <c r="A40" i="42"/>
  <c r="A39" i="42"/>
  <c r="A38" i="42"/>
  <c r="A37" i="42"/>
  <c r="A36" i="42"/>
  <c r="A35" i="42"/>
  <c r="A34" i="42"/>
  <c r="A33" i="42"/>
  <c r="A32" i="42"/>
  <c r="A31" i="42"/>
  <c r="A30" i="42"/>
  <c r="A29" i="42"/>
  <c r="A28" i="42"/>
  <c r="A27" i="42"/>
  <c r="A26" i="42"/>
  <c r="A25" i="42"/>
  <c r="A24" i="42"/>
  <c r="A23" i="42"/>
  <c r="A22" i="42"/>
  <c r="A21" i="42"/>
  <c r="A20" i="42"/>
  <c r="A19" i="42"/>
  <c r="A18" i="42"/>
  <c r="A17" i="42"/>
  <c r="A16" i="42"/>
  <c r="A15" i="42"/>
  <c r="A14" i="42"/>
  <c r="A13" i="42"/>
  <c r="A12" i="42"/>
  <c r="A11" i="42"/>
  <c r="A10" i="42"/>
  <c r="D10" i="42"/>
  <c r="F10" i="42"/>
  <c r="H10" i="42"/>
  <c r="D11" i="42"/>
  <c r="F12" i="42"/>
  <c r="F11" i="42"/>
  <c r="D12" i="42"/>
  <c r="D13" i="42"/>
  <c r="F14" i="42"/>
  <c r="D14" i="42"/>
  <c r="D15" i="42"/>
  <c r="D16" i="42"/>
  <c r="F16" i="42"/>
  <c r="D17" i="42"/>
  <c r="D18" i="42"/>
  <c r="D19" i="42"/>
  <c r="D20" i="42"/>
  <c r="D21" i="42"/>
  <c r="D22" i="42"/>
  <c r="D23" i="42"/>
  <c r="D24" i="42"/>
  <c r="D25" i="42"/>
  <c r="D26" i="42"/>
  <c r="D27" i="42"/>
  <c r="D28" i="42"/>
  <c r="D29" i="42"/>
  <c r="D30" i="42"/>
  <c r="D31" i="42"/>
  <c r="D32" i="42"/>
  <c r="D33" i="42"/>
  <c r="D34" i="42"/>
  <c r="D35" i="42"/>
  <c r="D36" i="42"/>
  <c r="D37" i="42"/>
  <c r="D38" i="42"/>
  <c r="D39" i="42"/>
  <c r="F47" i="42"/>
  <c r="F18" i="42"/>
  <c r="F20" i="42"/>
  <c r="H20" i="42"/>
  <c r="F21" i="42"/>
  <c r="F24" i="42"/>
  <c r="F22" i="42"/>
  <c r="F25" i="42"/>
  <c r="F56" i="42"/>
  <c r="F26" i="42"/>
  <c r="F27" i="42"/>
  <c r="F28" i="42"/>
  <c r="F29" i="42"/>
  <c r="F30" i="42"/>
  <c r="H30" i="42"/>
  <c r="F33" i="42"/>
  <c r="F31" i="42"/>
  <c r="F64" i="42"/>
  <c r="F35" i="42"/>
  <c r="F37" i="42"/>
  <c r="F68" i="42"/>
  <c r="F39" i="42"/>
  <c r="H40" i="42"/>
  <c r="F43" i="42"/>
  <c r="F41" i="42"/>
  <c r="F45" i="42"/>
  <c r="K45" i="42"/>
  <c r="F46" i="42"/>
  <c r="K46" i="42"/>
  <c r="K47" i="42"/>
  <c r="F48" i="42"/>
  <c r="K48" i="42"/>
  <c r="F49" i="42"/>
  <c r="K49" i="42"/>
  <c r="F50" i="42"/>
  <c r="H50" i="42"/>
  <c r="K50" i="42"/>
  <c r="F51" i="42"/>
  <c r="K51" i="42"/>
  <c r="K52" i="42"/>
  <c r="F53" i="42"/>
  <c r="K53" i="42"/>
  <c r="F54" i="42"/>
  <c r="K54" i="42"/>
  <c r="F55" i="42"/>
  <c r="K55" i="42"/>
  <c r="K56" i="42"/>
  <c r="F57" i="42"/>
  <c r="K57" i="42"/>
  <c r="F58" i="42"/>
  <c r="K58" i="42"/>
  <c r="F59" i="42"/>
  <c r="K59" i="42"/>
  <c r="F60" i="42"/>
  <c r="H60" i="42"/>
  <c r="F61" i="42"/>
  <c r="F62" i="42"/>
  <c r="F63" i="42"/>
  <c r="F65" i="42"/>
  <c r="F66" i="42"/>
  <c r="F67" i="42"/>
  <c r="F69" i="42"/>
  <c r="H70" i="42"/>
  <c r="H80" i="42"/>
  <c r="H86" i="42"/>
  <c r="A87" i="42"/>
  <c r="H87" i="42"/>
  <c r="A88" i="42"/>
  <c r="H88" i="42"/>
  <c r="A89" i="42"/>
  <c r="H89" i="42"/>
  <c r="H90" i="42"/>
  <c r="A91" i="42"/>
  <c r="A92" i="42"/>
  <c r="A93" i="42"/>
  <c r="A94" i="42"/>
  <c r="A95" i="42"/>
  <c r="A96" i="42"/>
  <c r="A97" i="42"/>
  <c r="A98" i="42"/>
  <c r="A99" i="42"/>
  <c r="A100" i="42"/>
  <c r="A101" i="42"/>
  <c r="A102" i="42"/>
  <c r="A103" i="42"/>
  <c r="A104" i="42"/>
  <c r="A105" i="42"/>
  <c r="A106" i="42"/>
  <c r="A107" i="42"/>
  <c r="A108" i="42"/>
  <c r="A109" i="42"/>
  <c r="A110" i="42"/>
  <c r="A111" i="42"/>
  <c r="A112" i="42"/>
  <c r="A113" i="42"/>
  <c r="A114" i="42"/>
  <c r="A115" i="42"/>
  <c r="A116" i="42"/>
  <c r="A117" i="42"/>
  <c r="A118" i="42"/>
  <c r="A119" i="42"/>
  <c r="A120" i="42"/>
  <c r="A121" i="42"/>
  <c r="A122" i="42"/>
  <c r="A123" i="42"/>
  <c r="A124" i="42"/>
  <c r="A125" i="42"/>
  <c r="A126" i="42"/>
  <c r="A127" i="42"/>
  <c r="A128" i="42"/>
  <c r="A129" i="42"/>
  <c r="A130" i="42"/>
  <c r="A131" i="42"/>
  <c r="A132" i="42"/>
  <c r="A133" i="42"/>
  <c r="A134" i="42"/>
  <c r="A135" i="42"/>
  <c r="A136" i="42"/>
  <c r="A137" i="42"/>
  <c r="A138" i="42"/>
  <c r="H91" i="42"/>
  <c r="H92" i="42"/>
  <c r="H93" i="42"/>
  <c r="H94" i="42"/>
  <c r="H95" i="42"/>
  <c r="H96" i="42"/>
  <c r="H97" i="42"/>
  <c r="H98" i="42"/>
  <c r="H99" i="42"/>
  <c r="H100" i="42"/>
  <c r="H101" i="42"/>
  <c r="H102" i="42"/>
  <c r="H103" i="42"/>
  <c r="F104" i="42"/>
  <c r="F105" i="42"/>
  <c r="F106" i="42"/>
  <c r="F107" i="42"/>
  <c r="F108" i="42"/>
  <c r="F109" i="42"/>
  <c r="H111" i="42"/>
  <c r="H112" i="42"/>
  <c r="H115" i="42"/>
  <c r="H116" i="42"/>
  <c r="H117" i="42"/>
  <c r="H118" i="42"/>
  <c r="H119" i="42"/>
  <c r="H120" i="42"/>
  <c r="H121" i="42"/>
  <c r="H122" i="42"/>
  <c r="H123" i="42"/>
  <c r="H124" i="42"/>
  <c r="H125" i="42"/>
  <c r="H126" i="42"/>
  <c r="H127" i="42"/>
  <c r="H128" i="42"/>
  <c r="H129" i="42"/>
  <c r="H130" i="42"/>
  <c r="H131" i="42"/>
  <c r="H132" i="42"/>
  <c r="H133" i="42"/>
  <c r="H134" i="42"/>
  <c r="H135" i="42"/>
  <c r="H136" i="42"/>
  <c r="H137" i="42"/>
  <c r="H138" i="42"/>
  <c r="H139" i="42"/>
  <c r="A140" i="42"/>
  <c r="H140" i="42"/>
  <c r="A141" i="42"/>
  <c r="A142" i="42"/>
  <c r="A143" i="42"/>
  <c r="A144" i="42"/>
  <c r="A145" i="42"/>
  <c r="A146" i="42"/>
  <c r="A147" i="42"/>
  <c r="A148" i="42"/>
  <c r="A149" i="42"/>
  <c r="A150" i="42"/>
  <c r="A151" i="42"/>
  <c r="A152" i="42"/>
  <c r="A153" i="42"/>
  <c r="A154" i="42"/>
  <c r="A155" i="42"/>
  <c r="A156" i="42"/>
  <c r="A157" i="42"/>
  <c r="A158" i="42"/>
  <c r="A159" i="42"/>
  <c r="A160" i="42"/>
  <c r="H141" i="42"/>
  <c r="H142" i="42"/>
  <c r="H143" i="42"/>
  <c r="H144" i="42"/>
  <c r="H145" i="42"/>
  <c r="H146" i="42"/>
  <c r="H147" i="42"/>
  <c r="H148" i="42"/>
  <c r="H149" i="42"/>
  <c r="H150" i="42"/>
  <c r="H152" i="42"/>
  <c r="H154" i="42"/>
  <c r="H167" i="42"/>
  <c r="H174" i="42"/>
  <c r="H177" i="42"/>
  <c r="H184" i="42"/>
  <c r="A189" i="42"/>
  <c r="A190" i="42"/>
  <c r="A191" i="42"/>
  <c r="A192" i="42"/>
  <c r="A193" i="42"/>
  <c r="A194" i="42"/>
  <c r="A195" i="42"/>
  <c r="A196" i="42"/>
  <c r="A197" i="42"/>
  <c r="H190" i="42"/>
  <c r="H196" i="42"/>
  <c r="A202" i="42"/>
  <c r="A203" i="42"/>
  <c r="A204" i="42"/>
  <c r="A205" i="42"/>
  <c r="A206" i="42"/>
  <c r="A207" i="42"/>
  <c r="A208" i="42"/>
  <c r="A209" i="42"/>
  <c r="C209" i="42"/>
  <c r="J209" i="42"/>
  <c r="O209" i="42"/>
  <c r="R209" i="42"/>
  <c r="B8" i="41"/>
  <c r="B9" i="41"/>
  <c r="B10" i="41"/>
  <c r="E10" i="41"/>
  <c r="B11" i="41"/>
  <c r="B12" i="41"/>
  <c r="B13" i="41"/>
  <c r="C13" i="41"/>
  <c r="D13" i="41"/>
  <c r="B14" i="41"/>
  <c r="C14" i="41"/>
  <c r="D14" i="41"/>
  <c r="B15" i="41"/>
  <c r="C15" i="41"/>
  <c r="B16" i="41"/>
  <c r="C16" i="41"/>
  <c r="B17" i="41"/>
  <c r="C17" i="41"/>
  <c r="B18" i="41"/>
  <c r="C18" i="41"/>
  <c r="B19" i="41"/>
  <c r="C19" i="41"/>
  <c r="B20" i="41"/>
  <c r="C20" i="41"/>
  <c r="B21" i="41"/>
  <c r="C21" i="41"/>
  <c r="B22" i="41"/>
  <c r="C22" i="41"/>
  <c r="B23" i="41"/>
  <c r="C23" i="41"/>
  <c r="A24" i="41"/>
  <c r="B24" i="41"/>
  <c r="C24" i="41"/>
  <c r="P8" i="35"/>
  <c r="Q8" i="35"/>
  <c r="R8" i="35"/>
  <c r="S11" i="35"/>
  <c r="AB19" i="35"/>
  <c r="AB18" i="35"/>
  <c r="S15" i="35"/>
  <c r="T8" i="35"/>
  <c r="A18" i="35"/>
  <c r="A17" i="35"/>
  <c r="A16" i="35"/>
  <c r="A15" i="35"/>
  <c r="A14" i="35"/>
  <c r="A13" i="35"/>
  <c r="A12" i="35"/>
  <c r="A11" i="35"/>
  <c r="O18" i="35"/>
  <c r="O17" i="35"/>
  <c r="O16" i="35"/>
  <c r="O15" i="35"/>
  <c r="O14" i="35"/>
  <c r="O13" i="35"/>
  <c r="O12" i="35"/>
  <c r="O11" i="35"/>
  <c r="S16" i="35"/>
  <c r="S17" i="35"/>
  <c r="S18" i="35"/>
  <c r="S19" i="35"/>
  <c r="S20" i="35"/>
  <c r="S21" i="35"/>
  <c r="S22" i="35"/>
  <c r="S23" i="35"/>
  <c r="S24" i="35"/>
  <c r="U24" i="35"/>
  <c r="V24" i="35"/>
  <c r="W24" i="35"/>
  <c r="X24" i="35"/>
  <c r="AB31" i="35"/>
  <c r="S25" i="35"/>
  <c r="AB32" i="35"/>
  <c r="AB33" i="35"/>
  <c r="S26" i="35"/>
  <c r="A30" i="35"/>
  <c r="A31" i="35"/>
  <c r="A32" i="35"/>
  <c r="A33" i="35"/>
  <c r="A34" i="35"/>
  <c r="A35" i="35"/>
  <c r="A36" i="35"/>
  <c r="A37" i="35"/>
  <c r="A38" i="35"/>
  <c r="A39" i="35"/>
  <c r="O30" i="35"/>
  <c r="O31" i="35"/>
  <c r="O32" i="35"/>
  <c r="O33" i="35"/>
  <c r="O34" i="35"/>
  <c r="O35" i="35"/>
  <c r="O36" i="35"/>
  <c r="O37" i="35"/>
  <c r="O38" i="35"/>
  <c r="O39" i="35"/>
  <c r="L39" i="35"/>
  <c r="M39" i="35"/>
  <c r="C20" i="19"/>
  <c r="C12" i="19"/>
  <c r="C13" i="19"/>
  <c r="C14" i="19"/>
  <c r="C15" i="19"/>
  <c r="C16" i="19"/>
  <c r="C17" i="19"/>
  <c r="C18" i="19"/>
  <c r="C19" i="19"/>
  <c r="Q19" i="3"/>
  <c r="H170" i="3"/>
  <c r="H9" i="3"/>
  <c r="M9" i="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08" i="13"/>
  <c r="D109" i="13"/>
  <c r="D110" i="13"/>
  <c r="D111" i="13"/>
  <c r="D112" i="13"/>
  <c r="D113" i="13"/>
  <c r="D114" i="13"/>
  <c r="D115" i="13"/>
  <c r="D116" i="13"/>
  <c r="D117" i="13"/>
  <c r="D118" i="13"/>
  <c r="D119" i="13"/>
  <c r="D120" i="13"/>
  <c r="D20" i="13"/>
  <c r="D19" i="13"/>
  <c r="D12" i="13"/>
  <c r="D11" i="13"/>
  <c r="D13" i="13"/>
  <c r="D14" i="13"/>
  <c r="D15" i="13"/>
  <c r="D16" i="13"/>
  <c r="D17" i="13"/>
  <c r="D18" i="13"/>
  <c r="I170" i="3"/>
  <c r="P170" i="3"/>
  <c r="Q170" i="3"/>
  <c r="I171" i="3"/>
  <c r="P171" i="3"/>
  <c r="Q171" i="3"/>
  <c r="P158" i="3"/>
  <c r="P159" i="3"/>
  <c r="P181" i="3"/>
  <c r="P180" i="3"/>
  <c r="P179" i="3"/>
  <c r="P178" i="3"/>
  <c r="P177" i="3"/>
  <c r="P176" i="3"/>
  <c r="P175" i="3"/>
  <c r="P174" i="3"/>
  <c r="P173" i="3"/>
  <c r="P172" i="3"/>
  <c r="M171" i="3"/>
  <c r="M170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B11" i="13"/>
  <c r="B10" i="6"/>
  <c r="C12" i="6"/>
  <c r="C13" i="6"/>
  <c r="C14" i="6"/>
  <c r="C15" i="6"/>
  <c r="C16" i="6"/>
  <c r="C17" i="6"/>
  <c r="C18" i="6"/>
  <c r="C19" i="6"/>
  <c r="H34" i="16"/>
  <c r="H33" i="16"/>
  <c r="B6" i="5"/>
  <c r="B25" i="4"/>
  <c r="B24" i="4"/>
  <c r="B7" i="5"/>
  <c r="C19" i="5"/>
  <c r="B19" i="5"/>
  <c r="F10" i="2"/>
  <c r="F11" i="2"/>
  <c r="H10" i="2"/>
  <c r="H11" i="2"/>
  <c r="I10" i="2"/>
  <c r="I11" i="2"/>
  <c r="J10" i="2"/>
  <c r="J11" i="2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10" i="14"/>
  <c r="E9" i="14"/>
  <c r="B150" i="14"/>
  <c r="B151" i="14"/>
  <c r="B152" i="14"/>
  <c r="B69" i="6"/>
  <c r="B70" i="6"/>
  <c r="B71" i="6"/>
  <c r="D139" i="13"/>
  <c r="D140" i="13"/>
  <c r="D141" i="13"/>
  <c r="D142" i="13"/>
  <c r="D143" i="13"/>
  <c r="D144" i="13"/>
  <c r="D145" i="13"/>
  <c r="D146" i="13"/>
  <c r="D147" i="13"/>
  <c r="D148" i="13"/>
  <c r="D149" i="13"/>
  <c r="D150" i="13"/>
  <c r="D151" i="13"/>
  <c r="D152" i="13"/>
  <c r="D153" i="13"/>
  <c r="D154" i="13"/>
  <c r="D155" i="13"/>
  <c r="D156" i="13"/>
  <c r="D157" i="13"/>
  <c r="D158" i="13"/>
  <c r="D159" i="13"/>
  <c r="D160" i="13"/>
  <c r="D161" i="13"/>
  <c r="D162" i="13"/>
  <c r="D163" i="13"/>
  <c r="D164" i="13"/>
  <c r="D165" i="13"/>
  <c r="D166" i="13"/>
  <c r="D167" i="13"/>
  <c r="D168" i="13"/>
  <c r="B170" i="13"/>
  <c r="B171" i="13"/>
  <c r="B172" i="13"/>
  <c r="C170" i="13"/>
  <c r="C171" i="13"/>
  <c r="A171" i="13"/>
  <c r="A172" i="13"/>
  <c r="D169" i="13"/>
  <c r="D138" i="13"/>
  <c r="D137" i="13"/>
  <c r="D136" i="13"/>
  <c r="A158" i="13"/>
  <c r="A159" i="13"/>
  <c r="A160" i="13"/>
  <c r="A161" i="13"/>
  <c r="A162" i="13"/>
  <c r="A163" i="13"/>
  <c r="A164" i="13"/>
  <c r="A165" i="13"/>
  <c r="A16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B59" i="7"/>
  <c r="B60" i="7"/>
  <c r="C59" i="7"/>
  <c r="D59" i="7"/>
  <c r="C60" i="7"/>
  <c r="C61" i="7"/>
  <c r="D10" i="7"/>
  <c r="A60" i="7"/>
  <c r="A61" i="7"/>
  <c r="A47" i="7"/>
  <c r="A48" i="7"/>
  <c r="A49" i="7"/>
  <c r="A50" i="7"/>
  <c r="A51" i="7"/>
  <c r="A52" i="7"/>
  <c r="A53" i="7"/>
  <c r="A54" i="7"/>
  <c r="A55" i="7"/>
  <c r="N89" i="11"/>
  <c r="G89" i="11"/>
  <c r="G88" i="11"/>
  <c r="K87" i="11"/>
  <c r="G87" i="11"/>
  <c r="K86" i="11"/>
  <c r="N86" i="11"/>
  <c r="G86" i="11"/>
  <c r="K85" i="11"/>
  <c r="N85" i="11"/>
  <c r="G85" i="11"/>
  <c r="K84" i="11"/>
  <c r="N84" i="11"/>
  <c r="G84" i="11"/>
  <c r="K83" i="11"/>
  <c r="N83" i="11"/>
  <c r="G83" i="11"/>
  <c r="K82" i="11"/>
  <c r="N82" i="11"/>
  <c r="G82" i="11"/>
  <c r="K81" i="11"/>
  <c r="N81" i="11"/>
  <c r="K80" i="11"/>
  <c r="N80" i="11"/>
  <c r="G80" i="11"/>
  <c r="N79" i="11"/>
  <c r="K79" i="11"/>
  <c r="K78" i="11"/>
  <c r="N78" i="11"/>
  <c r="A78" i="11"/>
  <c r="A79" i="11"/>
  <c r="A80" i="11"/>
  <c r="A81" i="11"/>
  <c r="A82" i="11"/>
  <c r="A83" i="11"/>
  <c r="A84" i="11"/>
  <c r="A85" i="11"/>
  <c r="A86" i="11"/>
  <c r="N77" i="11"/>
  <c r="K77" i="11"/>
  <c r="G77" i="11"/>
  <c r="K76" i="11"/>
  <c r="N76" i="11"/>
  <c r="G76" i="11"/>
  <c r="N75" i="11"/>
  <c r="K74" i="11"/>
  <c r="G74" i="11"/>
  <c r="K73" i="11"/>
  <c r="N73" i="11"/>
  <c r="G73" i="11"/>
  <c r="N72" i="11"/>
  <c r="G72" i="11"/>
  <c r="G71" i="11"/>
  <c r="Q71" i="11"/>
  <c r="P71" i="11"/>
  <c r="K70" i="11"/>
  <c r="G70" i="11"/>
  <c r="K69" i="11"/>
  <c r="N69" i="11"/>
  <c r="G69" i="11"/>
  <c r="N68" i="11"/>
  <c r="G67" i="11"/>
  <c r="K66" i="11"/>
  <c r="G66" i="11"/>
  <c r="K65" i="11"/>
  <c r="N65" i="11"/>
  <c r="G65" i="11"/>
  <c r="N64" i="11"/>
  <c r="G64" i="11"/>
  <c r="G63" i="11"/>
  <c r="K62" i="11"/>
  <c r="G62" i="11"/>
  <c r="K61" i="11"/>
  <c r="N61" i="11"/>
  <c r="N60" i="11"/>
  <c r="G59" i="11"/>
  <c r="Q59" i="11"/>
  <c r="P59" i="11"/>
  <c r="K58" i="11"/>
  <c r="G58" i="11"/>
  <c r="K57" i="11"/>
  <c r="N57" i="11"/>
  <c r="N56" i="11"/>
  <c r="G56" i="11"/>
  <c r="P56" i="11"/>
  <c r="G55" i="11"/>
  <c r="G54" i="11"/>
  <c r="K53" i="11"/>
  <c r="N53" i="11"/>
  <c r="G53" i="11"/>
  <c r="N52" i="11"/>
  <c r="G52" i="11"/>
  <c r="G51" i="11"/>
  <c r="K50" i="11"/>
  <c r="G50" i="11"/>
  <c r="K49" i="11"/>
  <c r="N49" i="11"/>
  <c r="G49" i="11"/>
  <c r="K48" i="11"/>
  <c r="N48" i="11"/>
  <c r="G48" i="11"/>
  <c r="K47" i="11"/>
  <c r="N47" i="11"/>
  <c r="G47" i="11"/>
  <c r="K46" i="11"/>
  <c r="N46" i="11"/>
  <c r="K45" i="11"/>
  <c r="N45" i="11"/>
  <c r="K44" i="11"/>
  <c r="N44" i="11"/>
  <c r="G44" i="11"/>
  <c r="K43" i="11"/>
  <c r="N43" i="11"/>
  <c r="K42" i="11"/>
  <c r="N42" i="11"/>
  <c r="K41" i="11"/>
  <c r="N41" i="11"/>
  <c r="K40" i="11"/>
  <c r="N40" i="11"/>
  <c r="K39" i="11"/>
  <c r="N39" i="11"/>
  <c r="K38" i="11"/>
  <c r="N38" i="11"/>
  <c r="K37" i="11"/>
  <c r="N37" i="11"/>
  <c r="K36" i="11"/>
  <c r="N36" i="11"/>
  <c r="K35" i="11"/>
  <c r="N35" i="11"/>
  <c r="K34" i="11"/>
  <c r="N34" i="11"/>
  <c r="K33" i="11"/>
  <c r="N33" i="11"/>
  <c r="K32" i="11"/>
  <c r="N32" i="11"/>
  <c r="K31" i="11"/>
  <c r="N31" i="11"/>
  <c r="K30" i="11"/>
  <c r="N30" i="11"/>
  <c r="K29" i="11"/>
  <c r="N29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N28" i="11"/>
  <c r="K28" i="11"/>
  <c r="K27" i="11"/>
  <c r="G27" i="11"/>
  <c r="N26" i="11"/>
  <c r="G26" i="11"/>
  <c r="N25" i="11"/>
  <c r="G25" i="11"/>
  <c r="N24" i="11"/>
  <c r="K24" i="11"/>
  <c r="K23" i="11"/>
  <c r="N23" i="11"/>
  <c r="K22" i="11"/>
  <c r="K21" i="11"/>
  <c r="N21" i="11"/>
  <c r="K20" i="11"/>
  <c r="K19" i="11"/>
  <c r="N19" i="11"/>
  <c r="N18" i="11"/>
  <c r="K17" i="11"/>
  <c r="N17" i="11"/>
  <c r="K16" i="11"/>
  <c r="N16" i="11"/>
  <c r="N15" i="11"/>
  <c r="K15" i="11"/>
  <c r="N14" i="11"/>
  <c r="K14" i="11"/>
  <c r="K13" i="11"/>
  <c r="N13" i="11"/>
  <c r="K12" i="11"/>
  <c r="N12" i="11"/>
  <c r="N11" i="11"/>
  <c r="K11" i="11"/>
  <c r="K10" i="11"/>
  <c r="N10" i="11"/>
  <c r="N9" i="11"/>
  <c r="K9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K8" i="11"/>
  <c r="N8" i="11"/>
  <c r="Q76" i="11"/>
  <c r="P58" i="11"/>
  <c r="P70" i="11"/>
  <c r="P74" i="11"/>
  <c r="K18" i="11"/>
  <c r="Q47" i="11"/>
  <c r="N50" i="11"/>
  <c r="K51" i="11"/>
  <c r="N54" i="11"/>
  <c r="K55" i="11"/>
  <c r="N58" i="11"/>
  <c r="K59" i="11"/>
  <c r="N62" i="11"/>
  <c r="K63" i="11"/>
  <c r="N66" i="11"/>
  <c r="K67" i="11"/>
  <c r="Q69" i="11"/>
  <c r="N70" i="11"/>
  <c r="K71" i="11"/>
  <c r="N74" i="11"/>
  <c r="G75" i="11"/>
  <c r="P75" i="11"/>
  <c r="K75" i="11"/>
  <c r="P76" i="11"/>
  <c r="N87" i="11"/>
  <c r="K88" i="11"/>
  <c r="K25" i="11"/>
  <c r="P47" i="11"/>
  <c r="N51" i="11"/>
  <c r="K52" i="11"/>
  <c r="N55" i="11"/>
  <c r="K56" i="11"/>
  <c r="Q58" i="11"/>
  <c r="N59" i="11"/>
  <c r="K60" i="11"/>
  <c r="N63" i="11"/>
  <c r="K64" i="11"/>
  <c r="N67" i="11"/>
  <c r="K68" i="11"/>
  <c r="P69" i="11"/>
  <c r="Q70" i="11"/>
  <c r="N71" i="11"/>
  <c r="K72" i="11"/>
  <c r="Q74" i="11"/>
  <c r="N88" i="11"/>
  <c r="K89" i="11"/>
  <c r="G28" i="11"/>
  <c r="P28" i="11"/>
  <c r="G29" i="11"/>
  <c r="P29" i="11"/>
  <c r="Q29" i="11"/>
  <c r="G30" i="11"/>
  <c r="Q30" i="11"/>
  <c r="G31" i="11"/>
  <c r="Q31" i="11"/>
  <c r="G32" i="11"/>
  <c r="P32" i="11"/>
  <c r="G33" i="11"/>
  <c r="Q33" i="11"/>
  <c r="P33" i="11"/>
  <c r="G34" i="11"/>
  <c r="P34" i="11"/>
  <c r="G35" i="11"/>
  <c r="P35" i="11"/>
  <c r="G36" i="11"/>
  <c r="P36" i="11"/>
  <c r="G37" i="11"/>
  <c r="P37" i="11"/>
  <c r="G38" i="11"/>
  <c r="P38" i="11"/>
  <c r="G39" i="11"/>
  <c r="P39" i="11"/>
  <c r="G40" i="11"/>
  <c r="P40" i="11"/>
  <c r="G41" i="11"/>
  <c r="P41" i="11"/>
  <c r="G42" i="11"/>
  <c r="P42" i="11"/>
  <c r="G43" i="11"/>
  <c r="P43" i="11"/>
  <c r="Q40" i="11"/>
  <c r="Q36" i="11"/>
  <c r="Q32" i="11"/>
  <c r="Q28" i="11"/>
  <c r="P30" i="11"/>
  <c r="Q41" i="11"/>
  <c r="Q37" i="11"/>
  <c r="Q75" i="11"/>
  <c r="P31" i="11"/>
  <c r="Q42" i="11"/>
  <c r="Q38" i="11"/>
  <c r="Q34" i="11"/>
  <c r="Q43" i="11"/>
  <c r="Q39" i="11"/>
  <c r="Q35" i="11"/>
  <c r="C32" i="4"/>
  <c r="D32" i="4"/>
  <c r="E32" i="4"/>
  <c r="F32" i="4"/>
  <c r="G32" i="4"/>
  <c r="H32" i="4"/>
  <c r="I32" i="4"/>
  <c r="J32" i="4"/>
  <c r="K32" i="4"/>
  <c r="C33" i="4"/>
  <c r="D33" i="4"/>
  <c r="E33" i="4"/>
  <c r="F33" i="4"/>
  <c r="G33" i="4"/>
  <c r="H33" i="4"/>
  <c r="I33" i="4"/>
  <c r="J33" i="4"/>
  <c r="K33" i="4"/>
  <c r="C34" i="4"/>
  <c r="D34" i="4"/>
  <c r="E34" i="4"/>
  <c r="F34" i="4"/>
  <c r="G34" i="4"/>
  <c r="H34" i="4"/>
  <c r="I34" i="4"/>
  <c r="J34" i="4"/>
  <c r="K34" i="4"/>
  <c r="C35" i="4"/>
  <c r="D35" i="4"/>
  <c r="E35" i="4"/>
  <c r="F35" i="4"/>
  <c r="G35" i="4"/>
  <c r="H35" i="4"/>
  <c r="I35" i="4"/>
  <c r="J35" i="4"/>
  <c r="K35" i="4"/>
  <c r="C36" i="4"/>
  <c r="D36" i="4"/>
  <c r="E36" i="4"/>
  <c r="F36" i="4"/>
  <c r="G36" i="4"/>
  <c r="H36" i="4"/>
  <c r="I36" i="4"/>
  <c r="J36" i="4"/>
  <c r="K36" i="4"/>
  <c r="C37" i="4"/>
  <c r="D37" i="4"/>
  <c r="E37" i="4"/>
  <c r="F37" i="4"/>
  <c r="G37" i="4"/>
  <c r="H37" i="4"/>
  <c r="I37" i="4"/>
  <c r="J37" i="4"/>
  <c r="K37" i="4"/>
  <c r="B37" i="4"/>
  <c r="B36" i="4"/>
  <c r="B35" i="4"/>
  <c r="B34" i="4"/>
  <c r="B33" i="4"/>
  <c r="B32" i="4"/>
  <c r="C31" i="4"/>
  <c r="D31" i="4"/>
  <c r="E31" i="4"/>
  <c r="F31" i="4"/>
  <c r="G31" i="4"/>
  <c r="H31" i="4"/>
  <c r="I31" i="4"/>
  <c r="J31" i="4"/>
  <c r="K31" i="4"/>
  <c r="B31" i="4"/>
  <c r="C30" i="4"/>
  <c r="D30" i="4"/>
  <c r="E30" i="4"/>
  <c r="F30" i="4"/>
  <c r="G30" i="4"/>
  <c r="H30" i="4"/>
  <c r="I30" i="4"/>
  <c r="J30" i="4"/>
  <c r="K30" i="4"/>
  <c r="B30" i="4"/>
  <c r="D29" i="4"/>
  <c r="E29" i="4"/>
  <c r="F29" i="4"/>
  <c r="G29" i="4"/>
  <c r="H29" i="4"/>
  <c r="I29" i="4"/>
  <c r="J29" i="4"/>
  <c r="K29" i="4"/>
  <c r="B29" i="4"/>
  <c r="C28" i="4"/>
  <c r="D28" i="4"/>
  <c r="E28" i="4"/>
  <c r="F28" i="4"/>
  <c r="G28" i="4"/>
  <c r="H28" i="4"/>
  <c r="I28" i="4"/>
  <c r="J28" i="4"/>
  <c r="K28" i="4"/>
  <c r="B28" i="4"/>
  <c r="C27" i="4"/>
  <c r="D27" i="4"/>
  <c r="E27" i="4"/>
  <c r="F27" i="4"/>
  <c r="G27" i="4"/>
  <c r="H27" i="4"/>
  <c r="I27" i="4"/>
  <c r="J27" i="4"/>
  <c r="K27" i="4"/>
  <c r="B27" i="4"/>
  <c r="C26" i="4"/>
  <c r="D26" i="4"/>
  <c r="E26" i="4"/>
  <c r="F26" i="4"/>
  <c r="G26" i="4"/>
  <c r="H26" i="4"/>
  <c r="I26" i="4"/>
  <c r="J26" i="4"/>
  <c r="K26" i="4"/>
  <c r="B26" i="4"/>
  <c r="A17" i="2"/>
  <c r="A18" i="2"/>
  <c r="C11" i="2"/>
  <c r="B11" i="2"/>
  <c r="C10" i="2"/>
  <c r="C13" i="2"/>
  <c r="C14" i="2"/>
  <c r="B10" i="2"/>
  <c r="B13" i="2"/>
  <c r="B14" i="2"/>
  <c r="Q26" i="11"/>
  <c r="P26" i="11"/>
  <c r="Q50" i="11"/>
  <c r="P50" i="11"/>
  <c r="Q52" i="11"/>
  <c r="P52" i="11"/>
  <c r="Q53" i="11"/>
  <c r="P53" i="11"/>
  <c r="P55" i="11"/>
  <c r="Q55" i="11"/>
  <c r="Q62" i="11"/>
  <c r="P62" i="11"/>
  <c r="Q67" i="11"/>
  <c r="P67" i="11"/>
  <c r="Q82" i="11"/>
  <c r="P82" i="11"/>
  <c r="Q84" i="11"/>
  <c r="P84" i="11"/>
  <c r="Q85" i="11"/>
  <c r="P85" i="11"/>
  <c r="Q48" i="11"/>
  <c r="P48" i="11"/>
  <c r="Q64" i="11"/>
  <c r="P64" i="11"/>
  <c r="Q65" i="11"/>
  <c r="P65" i="11"/>
  <c r="Q73" i="11"/>
  <c r="P73" i="11"/>
  <c r="P77" i="11"/>
  <c r="Q77" i="11"/>
  <c r="P80" i="11"/>
  <c r="Q80" i="11"/>
  <c r="P88" i="11"/>
  <c r="Q88" i="11"/>
  <c r="P25" i="11"/>
  <c r="Q25" i="11"/>
  <c r="P27" i="11"/>
  <c r="Q27" i="11"/>
  <c r="Q49" i="11"/>
  <c r="P49" i="11"/>
  <c r="P51" i="11"/>
  <c r="Q51" i="11"/>
  <c r="P54" i="11"/>
  <c r="Q54" i="11"/>
  <c r="Q66" i="11"/>
  <c r="P66" i="11"/>
  <c r="Q83" i="11"/>
  <c r="P83" i="11"/>
  <c r="Q86" i="11"/>
  <c r="P86" i="11"/>
  <c r="P89" i="11"/>
  <c r="Q89" i="11"/>
  <c r="Q56" i="11"/>
  <c r="Q44" i="11"/>
  <c r="P44" i="11"/>
  <c r="Q63" i="11"/>
  <c r="P63" i="11"/>
  <c r="Q72" i="11"/>
  <c r="P72" i="11"/>
  <c r="Q87" i="11"/>
  <c r="P87" i="11"/>
  <c r="N20" i="11"/>
  <c r="N22" i="11"/>
  <c r="K26" i="11"/>
  <c r="N27" i="11"/>
  <c r="G45" i="11"/>
  <c r="G60" i="11"/>
  <c r="P60" i="11"/>
  <c r="G61" i="11"/>
  <c r="G68" i="11"/>
  <c r="P68" i="11"/>
  <c r="G79" i="11"/>
  <c r="K54" i="11"/>
  <c r="G78" i="11"/>
  <c r="P78" i="11"/>
  <c r="G81" i="11"/>
  <c r="Q81" i="11"/>
  <c r="G46" i="11"/>
  <c r="G57" i="11"/>
  <c r="Q57" i="11"/>
  <c r="P81" i="11"/>
  <c r="Q68" i="11"/>
  <c r="P46" i="11"/>
  <c r="Q46" i="11"/>
  <c r="Q79" i="11"/>
  <c r="P79" i="11"/>
  <c r="Q45" i="11"/>
  <c r="P45" i="11"/>
  <c r="P57" i="11"/>
  <c r="Q60" i="11"/>
  <c r="Q78" i="11"/>
  <c r="Q61" i="11"/>
  <c r="P61" i="11"/>
  <c r="C172" i="13"/>
  <c r="D171" i="13"/>
  <c r="D172" i="13"/>
  <c r="H12" i="2"/>
  <c r="I12" i="2"/>
  <c r="D10" i="6"/>
  <c r="F10" i="6"/>
  <c r="M9" i="16"/>
  <c r="D10" i="19"/>
  <c r="F10" i="19"/>
  <c r="E11" i="13"/>
  <c r="AB34" i="35"/>
  <c r="S31" i="35"/>
  <c r="S32" i="35"/>
  <c r="S27" i="35"/>
  <c r="D60" i="7"/>
  <c r="B61" i="7"/>
  <c r="D61" i="7"/>
  <c r="P160" i="3"/>
  <c r="P161" i="3"/>
  <c r="P162" i="3"/>
  <c r="P183" i="3"/>
  <c r="P182" i="3"/>
  <c r="E11" i="6"/>
  <c r="G11" i="6"/>
  <c r="Q10" i="16"/>
  <c r="E11" i="19"/>
  <c r="G11" i="19"/>
  <c r="F12" i="13"/>
  <c r="S14" i="35"/>
  <c r="D170" i="13"/>
  <c r="Q9" i="3"/>
  <c r="S13" i="35"/>
  <c r="S12" i="35"/>
  <c r="S10" i="35"/>
  <c r="S9" i="35"/>
  <c r="S8" i="35"/>
  <c r="F44" i="42"/>
  <c r="F42" i="42"/>
  <c r="F23" i="42"/>
  <c r="F52" i="42"/>
  <c r="E9" i="41"/>
  <c r="F40" i="42"/>
  <c r="F38" i="42"/>
  <c r="F36" i="42"/>
  <c r="F34" i="42"/>
  <c r="F32" i="42"/>
  <c r="F19" i="42"/>
  <c r="F17" i="42"/>
  <c r="F15" i="42"/>
  <c r="F13" i="42"/>
  <c r="E209" i="42"/>
  <c r="E8" i="41"/>
  <c r="S104" i="42"/>
  <c r="E10" i="19"/>
  <c r="G10" i="19"/>
  <c r="F11" i="13"/>
  <c r="E10" i="6"/>
  <c r="G10" i="6"/>
  <c r="Q9" i="16"/>
  <c r="B18" i="1"/>
  <c r="B14" i="1"/>
  <c r="B19" i="1"/>
  <c r="B12" i="1"/>
  <c r="B21" i="1"/>
  <c r="D14" i="2"/>
  <c r="J12" i="2"/>
  <c r="J13" i="2"/>
  <c r="I13" i="2"/>
  <c r="F13" i="2"/>
  <c r="S30" i="35"/>
  <c r="D11" i="19"/>
  <c r="F11" i="19"/>
  <c r="E12" i="13"/>
  <c r="D11" i="6"/>
  <c r="F11" i="6"/>
  <c r="S29" i="35"/>
  <c r="S28" i="35"/>
  <c r="H13" i="2"/>
  <c r="F11" i="1"/>
  <c r="F13" i="1"/>
  <c r="F15" i="1"/>
  <c r="F17" i="1"/>
  <c r="F19" i="1"/>
  <c r="F21" i="1"/>
  <c r="F23" i="1"/>
  <c r="F10" i="1"/>
  <c r="F12" i="1"/>
  <c r="F14" i="1"/>
  <c r="F16" i="1"/>
  <c r="F18" i="1"/>
  <c r="F20" i="1"/>
  <c r="F22" i="1"/>
  <c r="H14" i="2"/>
  <c r="C11" i="1"/>
  <c r="C13" i="1"/>
  <c r="C15" i="1"/>
  <c r="C17" i="1"/>
  <c r="C19" i="1"/>
  <c r="C21" i="1"/>
  <c r="C23" i="1"/>
  <c r="C10" i="1"/>
  <c r="C12" i="1"/>
  <c r="C16" i="1"/>
  <c r="C18" i="1"/>
  <c r="C20" i="1"/>
  <c r="C22" i="1"/>
  <c r="E14" i="2"/>
  <c r="H12" i="1"/>
  <c r="H14" i="1"/>
  <c r="H16" i="1"/>
  <c r="H18" i="1"/>
  <c r="H20" i="1"/>
  <c r="H22" i="1"/>
  <c r="H11" i="1"/>
  <c r="H13" i="1"/>
  <c r="H15" i="1"/>
  <c r="H17" i="1"/>
  <c r="H19" i="1"/>
  <c r="H21" i="1"/>
  <c r="H23" i="1"/>
  <c r="H10" i="1"/>
  <c r="J14" i="2"/>
  <c r="B13" i="1"/>
  <c r="B16" i="1"/>
  <c r="B22" i="1"/>
  <c r="P209" i="42"/>
  <c r="Q209" i="42"/>
  <c r="B23" i="1"/>
  <c r="D12" i="1"/>
  <c r="D14" i="1"/>
  <c r="D16" i="1"/>
  <c r="D18" i="1"/>
  <c r="D20" i="1"/>
  <c r="D22" i="1"/>
  <c r="D11" i="1"/>
  <c r="D13" i="1"/>
  <c r="D15" i="1"/>
  <c r="D17" i="1"/>
  <c r="D19" i="1"/>
  <c r="D21" i="1"/>
  <c r="D23" i="1"/>
  <c r="D10" i="1"/>
  <c r="F14" i="2"/>
  <c r="E10" i="1"/>
  <c r="E12" i="1"/>
  <c r="G24" i="2"/>
  <c r="E14" i="1"/>
  <c r="G26" i="2"/>
  <c r="E16" i="1"/>
  <c r="G28" i="2"/>
  <c r="E18" i="1"/>
  <c r="G30" i="2"/>
  <c r="E20" i="1"/>
  <c r="G32" i="2"/>
  <c r="E22" i="1"/>
  <c r="G34" i="2"/>
  <c r="E11" i="1"/>
  <c r="E13" i="1"/>
  <c r="G25" i="2"/>
  <c r="E15" i="1"/>
  <c r="G27" i="2"/>
  <c r="E17" i="1"/>
  <c r="G29" i="2"/>
  <c r="E19" i="1"/>
  <c r="G31" i="2"/>
  <c r="E21" i="1"/>
  <c r="G33" i="2"/>
  <c r="E23" i="1"/>
  <c r="G35" i="2"/>
  <c r="G14" i="2"/>
  <c r="G11" i="1"/>
  <c r="G13" i="1"/>
  <c r="I25" i="2"/>
  <c r="G15" i="1"/>
  <c r="I27" i="2"/>
  <c r="G17" i="1"/>
  <c r="I29" i="2"/>
  <c r="G19" i="1"/>
  <c r="I31" i="2"/>
  <c r="G21" i="1"/>
  <c r="I33" i="2"/>
  <c r="G23" i="1"/>
  <c r="I35" i="2"/>
  <c r="G10" i="1"/>
  <c r="G12" i="1"/>
  <c r="I24" i="2"/>
  <c r="G14" i="1"/>
  <c r="I26" i="2"/>
  <c r="G16" i="1"/>
  <c r="I28" i="2"/>
  <c r="G18" i="1"/>
  <c r="I30" i="2"/>
  <c r="G20" i="1"/>
  <c r="I32" i="2"/>
  <c r="G22" i="1"/>
  <c r="I34" i="2"/>
  <c r="I14" i="2"/>
  <c r="B17" i="1"/>
  <c r="B20" i="1"/>
  <c r="B15" i="1"/>
  <c r="B11" i="1"/>
  <c r="L209" i="42"/>
  <c r="C42" i="16"/>
  <c r="C172" i="3"/>
  <c r="C181" i="3"/>
  <c r="F33" i="2"/>
  <c r="F25" i="2"/>
  <c r="F30" i="2"/>
  <c r="C182" i="3"/>
  <c r="D34" i="2"/>
  <c r="C45" i="16"/>
  <c r="J29" i="2"/>
  <c r="J34" i="2"/>
  <c r="J26" i="2"/>
  <c r="E34" i="2"/>
  <c r="E26" i="2"/>
  <c r="E33" i="2"/>
  <c r="E25" i="2"/>
  <c r="H32" i="2"/>
  <c r="H24" i="2"/>
  <c r="H31" i="2"/>
  <c r="D30" i="2"/>
  <c r="D32" i="2"/>
  <c r="C180" i="3"/>
  <c r="C43" i="16"/>
  <c r="D29" i="2"/>
  <c r="C177" i="3"/>
  <c r="C40" i="16"/>
  <c r="C37" i="16"/>
  <c r="C179" i="3"/>
  <c r="D24" i="2"/>
  <c r="F31" i="2"/>
  <c r="F28" i="2"/>
  <c r="D28" i="2"/>
  <c r="C176" i="3"/>
  <c r="C39" i="16"/>
  <c r="J35" i="2"/>
  <c r="J27" i="2"/>
  <c r="J32" i="2"/>
  <c r="J24" i="2"/>
  <c r="E32" i="2"/>
  <c r="E24" i="2"/>
  <c r="E31" i="2"/>
  <c r="H30" i="2"/>
  <c r="H29" i="2"/>
  <c r="C34" i="16"/>
  <c r="C171" i="3"/>
  <c r="C174" i="3"/>
  <c r="D31" i="2"/>
  <c r="C44" i="16"/>
  <c r="F29" i="2"/>
  <c r="F34" i="2"/>
  <c r="F26" i="2"/>
  <c r="D35" i="2"/>
  <c r="C183" i="3"/>
  <c r="C46" i="16"/>
  <c r="S105" i="42"/>
  <c r="S106" i="42"/>
  <c r="D25" i="2"/>
  <c r="C173" i="3"/>
  <c r="C36" i="16"/>
  <c r="J33" i="2"/>
  <c r="J25" i="2"/>
  <c r="J30" i="2"/>
  <c r="E30" i="2"/>
  <c r="E29" i="2"/>
  <c r="H28" i="2"/>
  <c r="H35" i="2"/>
  <c r="H27" i="2"/>
  <c r="C41" i="16"/>
  <c r="D27" i="2"/>
  <c r="C175" i="3"/>
  <c r="C38" i="16"/>
  <c r="D26" i="2"/>
  <c r="C35" i="16"/>
  <c r="D33" i="2"/>
  <c r="F35" i="2"/>
  <c r="F27" i="2"/>
  <c r="F32" i="2"/>
  <c r="F24" i="2"/>
  <c r="C33" i="16"/>
  <c r="C170" i="3"/>
  <c r="J31" i="2"/>
  <c r="J28" i="2"/>
  <c r="E28" i="2"/>
  <c r="E35" i="2"/>
  <c r="E27" i="2"/>
  <c r="H34" i="2"/>
  <c r="H26" i="2"/>
  <c r="H33" i="2"/>
  <c r="H25" i="2"/>
  <c r="C178" i="3"/>
  <c r="H181" i="3"/>
  <c r="H44" i="16"/>
  <c r="H173" i="3"/>
  <c r="H36" i="16"/>
  <c r="H180" i="3"/>
  <c r="H43" i="16"/>
  <c r="I209" i="42"/>
  <c r="K209" i="42"/>
  <c r="H175" i="3"/>
  <c r="H38" i="16"/>
  <c r="S107" i="42"/>
  <c r="H183" i="3"/>
  <c r="H46" i="16"/>
  <c r="H177" i="3"/>
  <c r="H40" i="16"/>
  <c r="H178" i="3"/>
  <c r="H41" i="16"/>
  <c r="H182" i="3"/>
  <c r="H45" i="16"/>
  <c r="H174" i="3"/>
  <c r="H37" i="16"/>
  <c r="H179" i="3"/>
  <c r="H42" i="16"/>
  <c r="H176" i="3"/>
  <c r="H39" i="16"/>
  <c r="B220" i="3"/>
  <c r="L220" i="3"/>
  <c r="H141" i="3"/>
  <c r="F221" i="3"/>
  <c r="L221" i="3"/>
  <c r="H142" i="3"/>
  <c r="F222" i="3"/>
  <c r="L222" i="3"/>
  <c r="H143" i="3"/>
  <c r="M176" i="3"/>
  <c r="Q176" i="3"/>
  <c r="F224" i="3"/>
  <c r="L224" i="3"/>
  <c r="H145" i="3"/>
  <c r="F225" i="3"/>
  <c r="L225" i="3"/>
  <c r="H146" i="3"/>
  <c r="B223" i="3"/>
  <c r="L223" i="3"/>
  <c r="H144" i="3"/>
  <c r="M177" i="3"/>
  <c r="Q177" i="3"/>
  <c r="B241" i="3"/>
  <c r="L241" i="3"/>
  <c r="H162" i="3"/>
  <c r="M183" i="3"/>
  <c r="Q183" i="3"/>
  <c r="F233" i="3"/>
  <c r="L233" i="3"/>
  <c r="H154" i="3"/>
  <c r="F234" i="3"/>
  <c r="L234" i="3"/>
  <c r="H155" i="3"/>
  <c r="B232" i="3"/>
  <c r="L232" i="3"/>
  <c r="H153" i="3"/>
  <c r="M180" i="3"/>
  <c r="Q180" i="3"/>
  <c r="F215" i="3"/>
  <c r="L215" i="3"/>
  <c r="H136" i="3"/>
  <c r="F216" i="3"/>
  <c r="L216" i="3"/>
  <c r="H137" i="3"/>
  <c r="B214" i="3"/>
  <c r="L214" i="3"/>
  <c r="H135" i="3"/>
  <c r="M174" i="3"/>
  <c r="Q174" i="3"/>
  <c r="B235" i="3"/>
  <c r="L235" i="3"/>
  <c r="H156" i="3"/>
  <c r="F236" i="3"/>
  <c r="L236" i="3"/>
  <c r="H157" i="3"/>
  <c r="F237" i="3"/>
  <c r="L237" i="3"/>
  <c r="H158" i="3"/>
  <c r="M181" i="3"/>
  <c r="Q181" i="3"/>
  <c r="B226" i="3"/>
  <c r="L226" i="3"/>
  <c r="H147" i="3"/>
  <c r="F227" i="3"/>
  <c r="L227" i="3"/>
  <c r="H148" i="3"/>
  <c r="F228" i="3"/>
  <c r="L228" i="3"/>
  <c r="H149" i="3"/>
  <c r="M178" i="3"/>
  <c r="Q178" i="3"/>
  <c r="B217" i="3"/>
  <c r="L217" i="3"/>
  <c r="H138" i="3"/>
  <c r="F218" i="3"/>
  <c r="L218" i="3"/>
  <c r="H139" i="3"/>
  <c r="F219" i="3"/>
  <c r="L219" i="3"/>
  <c r="H140" i="3"/>
  <c r="M175" i="3"/>
  <c r="Q175" i="3"/>
  <c r="B229" i="3"/>
  <c r="L229" i="3"/>
  <c r="H150" i="3"/>
  <c r="F230" i="3"/>
  <c r="L230" i="3"/>
  <c r="H151" i="3"/>
  <c r="F231" i="3"/>
  <c r="L231" i="3"/>
  <c r="H152" i="3"/>
  <c r="M179" i="3"/>
  <c r="Q179" i="3"/>
  <c r="B238" i="3"/>
  <c r="L238" i="3"/>
  <c r="H159" i="3"/>
  <c r="F240" i="3"/>
  <c r="L240" i="3"/>
  <c r="H161" i="3"/>
  <c r="F239" i="3"/>
  <c r="L239" i="3"/>
  <c r="H160" i="3"/>
  <c r="M182" i="3"/>
  <c r="Q182" i="3"/>
  <c r="B211" i="3"/>
  <c r="L211" i="3"/>
  <c r="H132" i="3"/>
  <c r="F212" i="3"/>
  <c r="L212" i="3"/>
  <c r="H133" i="3"/>
  <c r="F213" i="3"/>
  <c r="L213" i="3"/>
  <c r="H134" i="3"/>
  <c r="M173" i="3"/>
  <c r="Q173" i="3"/>
  <c r="M132" i="3"/>
  <c r="Q132" i="3"/>
  <c r="E41" i="6"/>
  <c r="G41" i="6"/>
  <c r="F142" i="13"/>
  <c r="M147" i="3"/>
  <c r="Q147" i="3"/>
  <c r="E56" i="6"/>
  <c r="G56" i="6"/>
  <c r="F157" i="13"/>
  <c r="M156" i="3"/>
  <c r="Q156" i="3"/>
  <c r="E65" i="6"/>
  <c r="G65" i="6"/>
  <c r="F166" i="13"/>
  <c r="M137" i="3"/>
  <c r="Q137" i="3"/>
  <c r="E46" i="6"/>
  <c r="G46" i="6"/>
  <c r="F147" i="13"/>
  <c r="M153" i="3"/>
  <c r="Q153" i="3"/>
  <c r="E62" i="6"/>
  <c r="G62" i="6"/>
  <c r="F163" i="13"/>
  <c r="M160" i="3"/>
  <c r="Q160" i="3"/>
  <c r="M152" i="3"/>
  <c r="Q152" i="3"/>
  <c r="E61" i="6"/>
  <c r="G61" i="6"/>
  <c r="F162" i="13"/>
  <c r="M140" i="3"/>
  <c r="Q140" i="3"/>
  <c r="E49" i="6"/>
  <c r="G49" i="6"/>
  <c r="F150" i="13"/>
  <c r="M136" i="3"/>
  <c r="Q136" i="3"/>
  <c r="E45" i="6"/>
  <c r="G45" i="6"/>
  <c r="F146" i="13"/>
  <c r="M155" i="3"/>
  <c r="Q155" i="3"/>
  <c r="E64" i="6"/>
  <c r="G64" i="6"/>
  <c r="F165" i="13"/>
  <c r="M144" i="3"/>
  <c r="Q144" i="3"/>
  <c r="E53" i="6"/>
  <c r="G53" i="6"/>
  <c r="F154" i="13"/>
  <c r="M143" i="3"/>
  <c r="Q143" i="3"/>
  <c r="E52" i="6"/>
  <c r="G52" i="6"/>
  <c r="F153" i="13"/>
  <c r="M134" i="3"/>
  <c r="Q134" i="3"/>
  <c r="E43" i="6"/>
  <c r="G43" i="6"/>
  <c r="F144" i="13"/>
  <c r="M161" i="3"/>
  <c r="Q161" i="3"/>
  <c r="E70" i="6"/>
  <c r="G70" i="6"/>
  <c r="F171" i="13"/>
  <c r="M151" i="3"/>
  <c r="Q151" i="3"/>
  <c r="E60" i="6"/>
  <c r="G60" i="6"/>
  <c r="F161" i="13"/>
  <c r="M139" i="3"/>
  <c r="Q139" i="3"/>
  <c r="M149" i="3"/>
  <c r="Q149" i="3"/>
  <c r="M158" i="3"/>
  <c r="Q158" i="3"/>
  <c r="E67" i="6"/>
  <c r="G67" i="6"/>
  <c r="F168" i="13"/>
  <c r="M154" i="3"/>
  <c r="Q154" i="3"/>
  <c r="E63" i="6"/>
  <c r="G63" i="6"/>
  <c r="F164" i="13"/>
  <c r="M162" i="3"/>
  <c r="Q162" i="3"/>
  <c r="E71" i="6"/>
  <c r="G71" i="6"/>
  <c r="F172" i="13"/>
  <c r="M146" i="3"/>
  <c r="Q146" i="3"/>
  <c r="E55" i="6"/>
  <c r="G55" i="6"/>
  <c r="F156" i="13"/>
  <c r="M142" i="3"/>
  <c r="Q142" i="3"/>
  <c r="E51" i="6"/>
  <c r="G51" i="6"/>
  <c r="F152" i="13"/>
  <c r="M133" i="3"/>
  <c r="Q133" i="3"/>
  <c r="E42" i="6"/>
  <c r="G42" i="6"/>
  <c r="F143" i="13"/>
  <c r="M159" i="3"/>
  <c r="Q159" i="3"/>
  <c r="E68" i="6"/>
  <c r="G68" i="6"/>
  <c r="M150" i="3"/>
  <c r="Q150" i="3"/>
  <c r="E59" i="6"/>
  <c r="G59" i="6"/>
  <c r="F160" i="13"/>
  <c r="M138" i="3"/>
  <c r="Q138" i="3"/>
  <c r="E47" i="6"/>
  <c r="G47" i="6"/>
  <c r="F148" i="13"/>
  <c r="M148" i="3"/>
  <c r="Q148" i="3"/>
  <c r="E57" i="6"/>
  <c r="G57" i="6"/>
  <c r="F158" i="13"/>
  <c r="M157" i="3"/>
  <c r="Q157" i="3"/>
  <c r="E66" i="6"/>
  <c r="G66" i="6"/>
  <c r="F167" i="13"/>
  <c r="M135" i="3"/>
  <c r="Q135" i="3"/>
  <c r="E44" i="6"/>
  <c r="G44" i="6"/>
  <c r="F145" i="13"/>
  <c r="S108" i="42"/>
  <c r="M145" i="3"/>
  <c r="Q145" i="3"/>
  <c r="E54" i="6"/>
  <c r="G54" i="6"/>
  <c r="F155" i="13"/>
  <c r="M141" i="3"/>
  <c r="Q141" i="3"/>
  <c r="E50" i="6"/>
  <c r="G50" i="6"/>
  <c r="F151" i="13"/>
  <c r="D44" i="6"/>
  <c r="F44" i="6"/>
  <c r="D125" i="14"/>
  <c r="E125" i="14"/>
  <c r="D152" i="14"/>
  <c r="E152" i="14"/>
  <c r="D71" i="6"/>
  <c r="F71" i="6"/>
  <c r="B209" i="42"/>
  <c r="D209" i="42"/>
  <c r="E58" i="6"/>
  <c r="G58" i="6"/>
  <c r="Q23" i="16"/>
  <c r="D43" i="6"/>
  <c r="F43" i="6"/>
  <c r="D124" i="14"/>
  <c r="E124" i="14"/>
  <c r="D53" i="6"/>
  <c r="F53" i="6"/>
  <c r="D134" i="14"/>
  <c r="E134" i="14"/>
  <c r="M109" i="42"/>
  <c r="D54" i="6"/>
  <c r="F54" i="6"/>
  <c r="D135" i="14"/>
  <c r="E135" i="14"/>
  <c r="D57" i="6"/>
  <c r="F57" i="6"/>
  <c r="D138" i="14"/>
  <c r="E138" i="14"/>
  <c r="D59" i="6"/>
  <c r="F59" i="6"/>
  <c r="D140" i="14"/>
  <c r="E140" i="14"/>
  <c r="D42" i="6"/>
  <c r="F42" i="6"/>
  <c r="D123" i="14"/>
  <c r="E123" i="14"/>
  <c r="D58" i="6"/>
  <c r="F58" i="6"/>
  <c r="D139" i="14"/>
  <c r="E139" i="14"/>
  <c r="M23" i="16"/>
  <c r="D60" i="6"/>
  <c r="F60" i="6"/>
  <c r="D141" i="14"/>
  <c r="E141" i="14"/>
  <c r="D49" i="6"/>
  <c r="F49" i="6"/>
  <c r="D130" i="14"/>
  <c r="E130" i="14"/>
  <c r="E69" i="6"/>
  <c r="G69" i="6"/>
  <c r="F170" i="13"/>
  <c r="Q24" i="16"/>
  <c r="D62" i="6"/>
  <c r="F62" i="6"/>
  <c r="D143" i="14"/>
  <c r="E143" i="14"/>
  <c r="D46" i="6"/>
  <c r="F46" i="6"/>
  <c r="D127" i="14"/>
  <c r="E127" i="14"/>
  <c r="D65" i="6"/>
  <c r="F65" i="6"/>
  <c r="D146" i="14"/>
  <c r="E146" i="14"/>
  <c r="D50" i="6"/>
  <c r="F50" i="6"/>
  <c r="D131" i="14"/>
  <c r="E131" i="14"/>
  <c r="D66" i="6"/>
  <c r="F66" i="6"/>
  <c r="D147" i="14"/>
  <c r="E147" i="14"/>
  <c r="G25" i="19"/>
  <c r="F169" i="13"/>
  <c r="D55" i="6"/>
  <c r="F55" i="6"/>
  <c r="D136" i="14"/>
  <c r="E136" i="14"/>
  <c r="D63" i="6"/>
  <c r="F63" i="6"/>
  <c r="D144" i="14"/>
  <c r="E144" i="14"/>
  <c r="E48" i="6"/>
  <c r="G48" i="6"/>
  <c r="Q22" i="16"/>
  <c r="D70" i="6"/>
  <c r="F70" i="6"/>
  <c r="D151" i="14"/>
  <c r="E151" i="14"/>
  <c r="D52" i="6"/>
  <c r="F52" i="6"/>
  <c r="D133" i="14"/>
  <c r="E133" i="14"/>
  <c r="D64" i="6"/>
  <c r="F64" i="6"/>
  <c r="D145" i="14"/>
  <c r="E145" i="14"/>
  <c r="D45" i="6"/>
  <c r="F45" i="6"/>
  <c r="D126" i="14"/>
  <c r="E126" i="14"/>
  <c r="D69" i="6"/>
  <c r="F69" i="6"/>
  <c r="D150" i="14"/>
  <c r="E150" i="14"/>
  <c r="M24" i="16"/>
  <c r="D41" i="6"/>
  <c r="F41" i="6"/>
  <c r="D122" i="14"/>
  <c r="E122" i="14"/>
  <c r="S109" i="42"/>
  <c r="D47" i="6"/>
  <c r="F47" i="6"/>
  <c r="D128" i="14"/>
  <c r="E128" i="14"/>
  <c r="D68" i="6"/>
  <c r="F68" i="6"/>
  <c r="D149" i="14"/>
  <c r="E149" i="14"/>
  <c r="D51" i="6"/>
  <c r="F51" i="6"/>
  <c r="D132" i="14"/>
  <c r="E132" i="14"/>
  <c r="D67" i="6"/>
  <c r="F67" i="6"/>
  <c r="D148" i="14"/>
  <c r="E148" i="14"/>
  <c r="D48" i="6"/>
  <c r="F48" i="6"/>
  <c r="D129" i="14"/>
  <c r="E129" i="14"/>
  <c r="M22" i="16"/>
  <c r="D61" i="6"/>
  <c r="F61" i="6"/>
  <c r="D142" i="14"/>
  <c r="E142" i="14"/>
  <c r="D56" i="6"/>
  <c r="F56" i="6"/>
  <c r="D137" i="14"/>
  <c r="E137" i="14"/>
  <c r="E46" i="7"/>
  <c r="E157" i="13"/>
  <c r="E149" i="13"/>
  <c r="E38" i="7"/>
  <c r="F23" i="19"/>
  <c r="E168" i="13"/>
  <c r="E57" i="7"/>
  <c r="E41" i="7"/>
  <c r="E152" i="13"/>
  <c r="E146" i="13"/>
  <c r="E35" i="7"/>
  <c r="E153" i="13"/>
  <c r="E42" i="7"/>
  <c r="E60" i="7"/>
  <c r="E171" i="13"/>
  <c r="E166" i="13"/>
  <c r="E55" i="7"/>
  <c r="E163" i="13"/>
  <c r="E52" i="7"/>
  <c r="E159" i="13"/>
  <c r="E48" i="7"/>
  <c r="F24" i="19"/>
  <c r="M108" i="42"/>
  <c r="E58" i="7"/>
  <c r="F25" i="19"/>
  <c r="E169" i="13"/>
  <c r="E142" i="13"/>
  <c r="E31" i="7"/>
  <c r="E164" i="13"/>
  <c r="E53" i="7"/>
  <c r="E161" i="13"/>
  <c r="E50" i="7"/>
  <c r="E143" i="13"/>
  <c r="E32" i="7"/>
  <c r="E158" i="13"/>
  <c r="E47" i="7"/>
  <c r="E145" i="13"/>
  <c r="E34" i="7"/>
  <c r="E162" i="13"/>
  <c r="E51" i="7"/>
  <c r="E170" i="13"/>
  <c r="E59" i="7"/>
  <c r="E54" i="7"/>
  <c r="E165" i="13"/>
  <c r="E147" i="13"/>
  <c r="E36" i="7"/>
  <c r="E150" i="13"/>
  <c r="E39" i="7"/>
  <c r="E154" i="13"/>
  <c r="E43" i="7"/>
  <c r="E33" i="7"/>
  <c r="E144" i="13"/>
  <c r="G24" i="19"/>
  <c r="F159" i="13"/>
  <c r="E172" i="13"/>
  <c r="E61" i="7"/>
  <c r="E37" i="7"/>
  <c r="E148" i="13"/>
  <c r="G23" i="19"/>
  <c r="F149" i="13"/>
  <c r="E156" i="13"/>
  <c r="E45" i="7"/>
  <c r="E167" i="13"/>
  <c r="E56" i="7"/>
  <c r="E151" i="13"/>
  <c r="E40" i="7"/>
  <c r="E160" i="13"/>
  <c r="E49" i="7"/>
  <c r="E155" i="13"/>
  <c r="E44" i="7"/>
  <c r="J20" i="41"/>
  <c r="I20" i="41"/>
  <c r="I22" i="41"/>
  <c r="J22" i="41"/>
  <c r="I24" i="41"/>
  <c r="J24" i="41"/>
  <c r="J23" i="41"/>
  <c r="I23" i="41"/>
  <c r="I21" i="41"/>
  <c r="J21" i="41"/>
  <c r="H172" i="13"/>
  <c r="M107" i="42"/>
  <c r="G172" i="13"/>
  <c r="M106" i="42"/>
  <c r="J15" i="41"/>
  <c r="I15" i="41"/>
  <c r="J16" i="41"/>
  <c r="M105" i="42"/>
  <c r="I17" i="41"/>
  <c r="J17" i="41"/>
  <c r="J18" i="41"/>
  <c r="I18" i="41"/>
  <c r="I19" i="41"/>
  <c r="J19" i="41"/>
  <c r="M104" i="42"/>
  <c r="I14" i="41"/>
  <c r="J14" i="41"/>
  <c r="L59" i="42"/>
  <c r="I13" i="41"/>
  <c r="J13" i="41"/>
  <c r="L58" i="42"/>
  <c r="M89" i="42"/>
  <c r="L57" i="42"/>
  <c r="M88" i="42"/>
  <c r="L56" i="42"/>
  <c r="M87" i="42"/>
  <c r="L55" i="42"/>
  <c r="M86" i="42"/>
  <c r="L54" i="42"/>
  <c r="M85" i="42"/>
  <c r="L53" i="42"/>
  <c r="M84" i="42"/>
  <c r="L52" i="42"/>
  <c r="M83" i="42"/>
  <c r="M82" i="42"/>
  <c r="L51" i="42"/>
  <c r="L50" i="42"/>
  <c r="M81" i="42"/>
  <c r="L49" i="42"/>
  <c r="M80" i="42"/>
  <c r="L48" i="42"/>
  <c r="M79" i="42"/>
  <c r="L47" i="42"/>
  <c r="M78" i="42"/>
  <c r="L46" i="42"/>
  <c r="M77" i="42"/>
  <c r="L45" i="42"/>
  <c r="M75" i="42"/>
  <c r="M76" i="42"/>
  <c r="H35" i="16"/>
  <c r="H172" i="3"/>
  <c r="M172" i="3"/>
  <c r="Q172" i="3"/>
  <c r="F194" i="3"/>
  <c r="L194" i="3"/>
  <c r="H115" i="3"/>
  <c r="M115" i="3"/>
  <c r="D105" i="14"/>
  <c r="E105" i="14"/>
  <c r="F200" i="3"/>
  <c r="L200" i="3"/>
  <c r="H121" i="3"/>
  <c r="M121" i="3"/>
  <c r="D111" i="14"/>
  <c r="E111" i="14"/>
  <c r="F195" i="3"/>
  <c r="L195" i="3"/>
  <c r="H116" i="3"/>
  <c r="M116" i="3"/>
  <c r="D106" i="14"/>
  <c r="E106" i="14"/>
  <c r="F201" i="3"/>
  <c r="L201" i="3"/>
  <c r="H122" i="3"/>
  <c r="M122" i="3"/>
  <c r="D112" i="14"/>
  <c r="E112" i="14"/>
  <c r="F208" i="3"/>
  <c r="L208" i="3"/>
  <c r="H129" i="3"/>
  <c r="M129" i="3"/>
  <c r="D119" i="14"/>
  <c r="E119" i="14"/>
  <c r="F209" i="3"/>
  <c r="L209" i="3"/>
  <c r="H130" i="3"/>
  <c r="M130" i="3"/>
  <c r="F210" i="3"/>
  <c r="L210" i="3"/>
  <c r="H131" i="3"/>
  <c r="M131" i="3"/>
  <c r="M21" i="16"/>
  <c r="F196" i="3"/>
  <c r="L196" i="3"/>
  <c r="H117" i="3"/>
  <c r="M117" i="3"/>
  <c r="D107" i="14"/>
  <c r="E107" i="14"/>
  <c r="F199" i="3"/>
  <c r="L199" i="3"/>
  <c r="H120" i="3"/>
  <c r="M120" i="3"/>
  <c r="D110" i="14"/>
  <c r="E110" i="14"/>
  <c r="F202" i="3"/>
  <c r="L202" i="3"/>
  <c r="H123" i="3"/>
  <c r="M123" i="3"/>
  <c r="D113" i="14"/>
  <c r="E113" i="14"/>
  <c r="D120" i="14"/>
  <c r="E120" i="14"/>
  <c r="F207" i="3"/>
  <c r="L207" i="3"/>
  <c r="H128" i="3"/>
  <c r="M128" i="3"/>
  <c r="D118" i="14"/>
  <c r="E118" i="14"/>
  <c r="F198" i="3"/>
  <c r="L198" i="3"/>
  <c r="H119" i="3"/>
  <c r="Q119" i="3"/>
  <c r="Q120" i="3"/>
  <c r="Q121" i="3"/>
  <c r="Q122" i="3"/>
  <c r="Q123" i="3"/>
  <c r="F203" i="3"/>
  <c r="L203" i="3"/>
  <c r="H124" i="3"/>
  <c r="Q124" i="3"/>
  <c r="F204" i="3"/>
  <c r="L204" i="3"/>
  <c r="H125" i="3"/>
  <c r="Q125" i="3"/>
  <c r="F205" i="3"/>
  <c r="L205" i="3"/>
  <c r="H126" i="3"/>
  <c r="Q126" i="3"/>
  <c r="F206" i="3"/>
  <c r="L206" i="3"/>
  <c r="H127" i="3"/>
  <c r="Q127" i="3"/>
  <c r="Q128" i="3"/>
  <c r="Q20" i="16"/>
  <c r="M124" i="3"/>
  <c r="D114" i="14"/>
  <c r="E114" i="14"/>
  <c r="M125" i="3"/>
  <c r="D115" i="14"/>
  <c r="E115" i="14"/>
  <c r="F191" i="3"/>
  <c r="L191" i="3"/>
  <c r="H112" i="3"/>
  <c r="M112" i="3"/>
  <c r="D102" i="14"/>
  <c r="E102" i="14"/>
  <c r="M126" i="3"/>
  <c r="D116" i="14"/>
  <c r="E116" i="14"/>
  <c r="F192" i="3"/>
  <c r="L192" i="3"/>
  <c r="H113" i="3"/>
  <c r="M113" i="3"/>
  <c r="D103" i="14"/>
  <c r="E103" i="14"/>
  <c r="F193" i="3"/>
  <c r="L193" i="3"/>
  <c r="H114" i="3"/>
  <c r="M114" i="3"/>
  <c r="D104" i="14"/>
  <c r="E104" i="14"/>
  <c r="D121" i="14"/>
  <c r="E121" i="14"/>
  <c r="M119" i="3"/>
  <c r="D109" i="14"/>
  <c r="E109" i="14"/>
  <c r="M127" i="3"/>
  <c r="M20" i="16"/>
  <c r="D117" i="14"/>
  <c r="E117" i="14"/>
  <c r="F197" i="3"/>
  <c r="L197" i="3"/>
  <c r="H118" i="3"/>
  <c r="M118" i="3"/>
  <c r="D108" i="14"/>
  <c r="E108" i="14"/>
  <c r="Q129" i="3"/>
  <c r="Q130" i="3"/>
  <c r="Q131" i="3"/>
  <c r="Q21" i="16"/>
  <c r="E38" i="6"/>
  <c r="G38" i="6"/>
  <c r="E39" i="6"/>
  <c r="G39" i="6"/>
  <c r="E40" i="6"/>
  <c r="G40" i="6"/>
  <c r="G22" i="19"/>
  <c r="B190" i="3"/>
  <c r="L190" i="3"/>
  <c r="H111" i="3"/>
  <c r="M111" i="3"/>
  <c r="D101" i="14"/>
  <c r="D19" i="14"/>
  <c r="E19" i="14"/>
  <c r="D17" i="14"/>
  <c r="E17" i="14"/>
  <c r="D15" i="14"/>
  <c r="E15" i="14"/>
  <c r="D13" i="14"/>
  <c r="E13" i="14"/>
  <c r="D11" i="14"/>
  <c r="E11" i="14"/>
  <c r="D99" i="14"/>
  <c r="E99" i="14"/>
  <c r="D97" i="14"/>
  <c r="E97" i="14"/>
  <c r="D95" i="14"/>
  <c r="E95" i="14"/>
  <c r="D93" i="14"/>
  <c r="E93" i="14"/>
  <c r="D91" i="14"/>
  <c r="E91" i="14"/>
  <c r="D89" i="14"/>
  <c r="E89" i="14"/>
  <c r="D87" i="14"/>
  <c r="E87" i="14"/>
  <c r="D85" i="14"/>
  <c r="E85" i="14"/>
  <c r="D83" i="14"/>
  <c r="E83" i="14"/>
  <c r="D81" i="14"/>
  <c r="E81" i="14"/>
  <c r="D79" i="14"/>
  <c r="E79" i="14"/>
  <c r="D77" i="14"/>
  <c r="E77" i="14"/>
  <c r="D75" i="14"/>
  <c r="E75" i="14"/>
  <c r="D73" i="14"/>
  <c r="E73" i="14"/>
  <c r="D71" i="14"/>
  <c r="E71" i="14"/>
  <c r="D40" i="14"/>
  <c r="E40" i="14"/>
  <c r="D38" i="14"/>
  <c r="E38" i="14"/>
  <c r="D36" i="14"/>
  <c r="E36" i="14"/>
  <c r="D34" i="14"/>
  <c r="E34" i="14"/>
  <c r="D32" i="14"/>
  <c r="E32" i="14"/>
  <c r="D30" i="14"/>
  <c r="E30" i="14"/>
  <c r="D28" i="14"/>
  <c r="E28" i="14"/>
  <c r="D26" i="14"/>
  <c r="E26" i="14"/>
  <c r="D24" i="14"/>
  <c r="E24" i="14"/>
  <c r="D22" i="14"/>
  <c r="E22" i="14"/>
  <c r="D70" i="14"/>
  <c r="E70" i="14"/>
  <c r="D68" i="14"/>
  <c r="E68" i="14"/>
  <c r="D66" i="14"/>
  <c r="E66" i="14"/>
  <c r="D64" i="14"/>
  <c r="E64" i="14"/>
  <c r="D62" i="14"/>
  <c r="E62" i="14"/>
  <c r="D60" i="14"/>
  <c r="E60" i="14"/>
  <c r="D58" i="14"/>
  <c r="E58" i="14"/>
  <c r="D56" i="14"/>
  <c r="E56" i="14"/>
  <c r="D54" i="14"/>
  <c r="E54" i="14"/>
  <c r="D52" i="14"/>
  <c r="E52" i="14"/>
  <c r="D50" i="14"/>
  <c r="E50" i="14"/>
  <c r="D48" i="14"/>
  <c r="E48" i="14"/>
  <c r="D46" i="14"/>
  <c r="E46" i="14"/>
  <c r="D44" i="14"/>
  <c r="E44" i="14"/>
  <c r="D42" i="14"/>
  <c r="E42" i="14"/>
  <c r="D10" i="14"/>
  <c r="E10" i="14"/>
  <c r="D18" i="14"/>
  <c r="E18" i="14"/>
  <c r="D16" i="14"/>
  <c r="E16" i="14"/>
  <c r="D14" i="14"/>
  <c r="E14" i="14"/>
  <c r="D12" i="14"/>
  <c r="E12" i="14"/>
  <c r="E101" i="14"/>
  <c r="D100" i="14"/>
  <c r="E100" i="14"/>
  <c r="D98" i="14"/>
  <c r="E98" i="14"/>
  <c r="D96" i="14"/>
  <c r="E96" i="14"/>
  <c r="D94" i="14"/>
  <c r="E94" i="14"/>
  <c r="D92" i="14"/>
  <c r="E92" i="14"/>
  <c r="D90" i="14"/>
  <c r="E90" i="14"/>
  <c r="D88" i="14"/>
  <c r="E88" i="14"/>
  <c r="D86" i="14"/>
  <c r="E86" i="14"/>
  <c r="D84" i="14"/>
  <c r="E84" i="14"/>
  <c r="D82" i="14"/>
  <c r="E82" i="14"/>
  <c r="D80" i="14"/>
  <c r="E80" i="14"/>
  <c r="D78" i="14"/>
  <c r="E78" i="14"/>
  <c r="D76" i="14"/>
  <c r="E76" i="14"/>
  <c r="D74" i="14"/>
  <c r="E74" i="14"/>
  <c r="D72" i="14"/>
  <c r="E72" i="14"/>
  <c r="D20" i="14"/>
  <c r="E20" i="14"/>
  <c r="D39" i="14"/>
  <c r="E39" i="14"/>
  <c r="D37" i="14"/>
  <c r="E37" i="14"/>
  <c r="D35" i="14"/>
  <c r="E35" i="14"/>
  <c r="D33" i="14"/>
  <c r="E33" i="14"/>
  <c r="D31" i="14"/>
  <c r="E31" i="14"/>
  <c r="D29" i="14"/>
  <c r="E29" i="14"/>
  <c r="D27" i="14"/>
  <c r="E27" i="14"/>
  <c r="D25" i="14"/>
  <c r="E25" i="14"/>
  <c r="D23" i="14"/>
  <c r="E23" i="14"/>
  <c r="D21" i="14"/>
  <c r="E21" i="14"/>
  <c r="D69" i="14"/>
  <c r="E69" i="14"/>
  <c r="D67" i="14"/>
  <c r="E67" i="14"/>
  <c r="D65" i="14"/>
  <c r="E65" i="14"/>
  <c r="D63" i="14"/>
  <c r="E63" i="14"/>
  <c r="D61" i="14"/>
  <c r="E61" i="14"/>
  <c r="D59" i="14"/>
  <c r="E59" i="14"/>
  <c r="D57" i="14"/>
  <c r="E57" i="14"/>
  <c r="D55" i="14"/>
  <c r="E55" i="14"/>
  <c r="D53" i="14"/>
  <c r="E53" i="14"/>
  <c r="D51" i="14"/>
  <c r="E51" i="14"/>
  <c r="D49" i="14"/>
  <c r="E49" i="14"/>
  <c r="D47" i="14"/>
  <c r="E47" i="14"/>
  <c r="D45" i="14"/>
  <c r="E45" i="14"/>
  <c r="D43" i="14"/>
  <c r="E43" i="14"/>
  <c r="D41" i="14"/>
  <c r="E41" i="14"/>
  <c r="Q111" i="3"/>
  <c r="E20" i="6"/>
  <c r="G20" i="6"/>
  <c r="Q112" i="3"/>
  <c r="E21" i="6"/>
  <c r="G21" i="6"/>
  <c r="Q113" i="3"/>
  <c r="E22" i="6"/>
  <c r="G22" i="6"/>
  <c r="Q114" i="3"/>
  <c r="E23" i="6"/>
  <c r="G23" i="6"/>
  <c r="Q115" i="3"/>
  <c r="E24" i="6"/>
  <c r="G24" i="6"/>
  <c r="Q116" i="3"/>
  <c r="E25" i="6"/>
  <c r="G25" i="6"/>
  <c r="Q117" i="3"/>
  <c r="E26" i="6"/>
  <c r="G26" i="6"/>
  <c r="Q118" i="3"/>
  <c r="E27" i="6"/>
  <c r="G27" i="6"/>
  <c r="G20" i="19"/>
  <c r="D28" i="6"/>
  <c r="F28" i="6"/>
  <c r="D29" i="6"/>
  <c r="F29" i="6"/>
  <c r="D30" i="6"/>
  <c r="F30" i="6"/>
  <c r="D31" i="6"/>
  <c r="F31" i="6"/>
  <c r="D32" i="6"/>
  <c r="F32" i="6"/>
  <c r="D33" i="6"/>
  <c r="F33" i="6"/>
  <c r="D34" i="6"/>
  <c r="F34" i="6"/>
  <c r="D35" i="6"/>
  <c r="F35" i="6"/>
  <c r="D36" i="6"/>
  <c r="F36" i="6"/>
  <c r="D37" i="6"/>
  <c r="F37" i="6"/>
  <c r="F21" i="19"/>
  <c r="E28" i="6"/>
  <c r="G28" i="6"/>
  <c r="E29" i="6"/>
  <c r="G29" i="6"/>
  <c r="E30" i="6"/>
  <c r="G30" i="6"/>
  <c r="E31" i="6"/>
  <c r="G31" i="6"/>
  <c r="E32" i="6"/>
  <c r="G32" i="6"/>
  <c r="E33" i="6"/>
  <c r="G33" i="6"/>
  <c r="E34" i="6"/>
  <c r="G34" i="6"/>
  <c r="E35" i="6"/>
  <c r="G35" i="6"/>
  <c r="E36" i="6"/>
  <c r="G36" i="6"/>
  <c r="E37" i="6"/>
  <c r="G37" i="6"/>
  <c r="G21" i="19"/>
  <c r="D38" i="6"/>
  <c r="F38" i="6"/>
  <c r="E28" i="7"/>
  <c r="D39" i="6"/>
  <c r="F39" i="6"/>
  <c r="E29" i="7"/>
  <c r="D40" i="6"/>
  <c r="F40" i="6"/>
  <c r="E30" i="7"/>
  <c r="F58" i="7"/>
  <c r="F59" i="7"/>
  <c r="F60" i="7"/>
  <c r="F61" i="7"/>
  <c r="F22" i="19"/>
  <c r="D20" i="6"/>
  <c r="F20" i="6"/>
  <c r="D21" i="6"/>
  <c r="F21" i="6"/>
  <c r="D22" i="6"/>
  <c r="F22" i="6"/>
  <c r="D23" i="6"/>
  <c r="F23" i="6"/>
  <c r="D24" i="6"/>
  <c r="F24" i="6"/>
  <c r="D25" i="6"/>
  <c r="F25" i="6"/>
  <c r="D26" i="6"/>
  <c r="F26" i="6"/>
  <c r="D27" i="6"/>
  <c r="F27" i="6"/>
  <c r="F20" i="19"/>
  <c r="E21" i="7"/>
  <c r="E22" i="7"/>
  <c r="E23" i="7"/>
  <c r="E24" i="7"/>
  <c r="E25" i="7"/>
  <c r="E26" i="7"/>
  <c r="E27" i="7"/>
  <c r="F51" i="7"/>
  <c r="E11" i="7"/>
  <c r="E12" i="7"/>
  <c r="E13" i="7"/>
  <c r="E14" i="7"/>
  <c r="E15" i="7"/>
  <c r="E16" i="7"/>
  <c r="E17" i="7"/>
  <c r="E18" i="7"/>
  <c r="E19" i="7"/>
  <c r="E20" i="7"/>
  <c r="F41" i="7"/>
  <c r="F42" i="7"/>
  <c r="F44" i="7"/>
  <c r="F54" i="7"/>
  <c r="F48" i="7"/>
  <c r="F49" i="7"/>
  <c r="F47" i="7"/>
  <c r="Q19" i="16"/>
  <c r="Q11" i="16"/>
  <c r="E12" i="6"/>
  <c r="G12" i="6"/>
  <c r="F50" i="7"/>
  <c r="F56" i="7"/>
  <c r="F43" i="7"/>
  <c r="F57" i="7"/>
  <c r="E10" i="7"/>
  <c r="F39" i="7"/>
  <c r="F40" i="7"/>
  <c r="F139" i="13"/>
  <c r="F140" i="13"/>
  <c r="F141" i="13"/>
  <c r="H169" i="13"/>
  <c r="H170" i="13"/>
  <c r="H171" i="13"/>
  <c r="H26" i="13"/>
  <c r="F46" i="7"/>
  <c r="F52" i="7"/>
  <c r="F55" i="7"/>
  <c r="M19" i="16"/>
  <c r="M11" i="16"/>
  <c r="D12" i="6"/>
  <c r="F12" i="6"/>
  <c r="F53" i="7"/>
  <c r="F45" i="7"/>
  <c r="M12" i="16"/>
  <c r="D13" i="6"/>
  <c r="F13" i="6"/>
  <c r="Q12" i="16"/>
  <c r="E13" i="6"/>
  <c r="G13" i="6"/>
  <c r="F121" i="13"/>
  <c r="F120" i="13"/>
  <c r="F119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H149" i="13"/>
  <c r="H150" i="13"/>
  <c r="H151" i="13"/>
  <c r="H152" i="13"/>
  <c r="H153" i="13"/>
  <c r="H154" i="13"/>
  <c r="H155" i="13"/>
  <c r="H156" i="13"/>
  <c r="H157" i="13"/>
  <c r="H158" i="13"/>
  <c r="H24" i="13"/>
  <c r="H159" i="13"/>
  <c r="H160" i="13"/>
  <c r="H161" i="13"/>
  <c r="H162" i="13"/>
  <c r="H163" i="13"/>
  <c r="H164" i="13"/>
  <c r="H165" i="13"/>
  <c r="H166" i="13"/>
  <c r="H167" i="13"/>
  <c r="H168" i="13"/>
  <c r="H25" i="13"/>
  <c r="E12" i="19"/>
  <c r="G12" i="19"/>
  <c r="F13" i="13"/>
  <c r="E13" i="19"/>
  <c r="G13" i="19"/>
  <c r="F14" i="13"/>
  <c r="H14" i="13"/>
  <c r="H13" i="13"/>
  <c r="E139" i="13"/>
  <c r="E140" i="13"/>
  <c r="E141" i="13"/>
  <c r="G169" i="13"/>
  <c r="G170" i="13"/>
  <c r="G171" i="13"/>
  <c r="G26" i="13"/>
  <c r="E129" i="13"/>
  <c r="E130" i="13"/>
  <c r="E131" i="13"/>
  <c r="E132" i="13"/>
  <c r="E133" i="13"/>
  <c r="E134" i="13"/>
  <c r="E135" i="13"/>
  <c r="E136" i="13"/>
  <c r="E137" i="13"/>
  <c r="E138" i="13"/>
  <c r="G159" i="13"/>
  <c r="G160" i="13"/>
  <c r="G161" i="13"/>
  <c r="G162" i="13"/>
  <c r="G163" i="13"/>
  <c r="G164" i="13"/>
  <c r="G165" i="13"/>
  <c r="G166" i="13"/>
  <c r="G167" i="13"/>
  <c r="G168" i="13"/>
  <c r="G25" i="13"/>
  <c r="D12" i="19"/>
  <c r="F12" i="19"/>
  <c r="E13" i="13"/>
  <c r="G13" i="13"/>
  <c r="D13" i="19"/>
  <c r="F13" i="19"/>
  <c r="E14" i="13"/>
  <c r="G14" i="13"/>
  <c r="E121" i="13"/>
  <c r="E120" i="13"/>
  <c r="E119" i="13"/>
  <c r="E122" i="13"/>
  <c r="E123" i="13"/>
  <c r="E124" i="13"/>
  <c r="E125" i="13"/>
  <c r="E126" i="13"/>
  <c r="E127" i="13"/>
  <c r="E128" i="13"/>
  <c r="G149" i="13"/>
  <c r="G150" i="13"/>
  <c r="G151" i="13"/>
  <c r="G152" i="13"/>
  <c r="G153" i="13"/>
  <c r="G154" i="13"/>
  <c r="G155" i="13"/>
  <c r="G156" i="13"/>
  <c r="G157" i="13"/>
  <c r="G158" i="13"/>
  <c r="G24" i="13"/>
  <c r="Q13" i="16"/>
  <c r="E14" i="6"/>
  <c r="G14" i="6"/>
  <c r="E14" i="19"/>
  <c r="G14" i="19"/>
  <c r="F15" i="13"/>
  <c r="H15" i="13"/>
  <c r="M13" i="16"/>
  <c r="D14" i="6"/>
  <c r="F14" i="6"/>
  <c r="M14" i="16"/>
  <c r="D15" i="6"/>
  <c r="F15" i="6"/>
  <c r="Q14" i="16"/>
  <c r="E15" i="6"/>
  <c r="G15" i="6"/>
  <c r="D14" i="19"/>
  <c r="F14" i="19"/>
  <c r="E15" i="13"/>
  <c r="G15" i="13"/>
  <c r="Q15" i="16"/>
  <c r="E16" i="6"/>
  <c r="G16" i="6"/>
  <c r="M15" i="16"/>
  <c r="D16" i="6"/>
  <c r="F16" i="6"/>
  <c r="M16" i="16"/>
  <c r="D17" i="6"/>
  <c r="F17" i="6"/>
  <c r="Q16" i="16"/>
  <c r="E17" i="6"/>
  <c r="G17" i="6"/>
  <c r="D15" i="19"/>
  <c r="F15" i="19"/>
  <c r="E16" i="13"/>
  <c r="D16" i="19"/>
  <c r="F16" i="19"/>
  <c r="E17" i="13"/>
  <c r="D17" i="19"/>
  <c r="F17" i="19"/>
  <c r="E18" i="13"/>
  <c r="G18" i="13"/>
  <c r="E15" i="19"/>
  <c r="G15" i="19"/>
  <c r="F16" i="13"/>
  <c r="E16" i="19"/>
  <c r="G16" i="19"/>
  <c r="F17" i="13"/>
  <c r="E17" i="19"/>
  <c r="G17" i="19"/>
  <c r="F18" i="13"/>
  <c r="H18" i="13"/>
  <c r="Q17" i="16"/>
  <c r="E18" i="6"/>
  <c r="G18" i="6"/>
  <c r="M17" i="16"/>
  <c r="D18" i="6"/>
  <c r="F18" i="6"/>
  <c r="Q18" i="16"/>
  <c r="E19" i="6"/>
  <c r="G19" i="6"/>
  <c r="D18" i="19"/>
  <c r="F18" i="19"/>
  <c r="E19" i="13"/>
  <c r="G19" i="13"/>
  <c r="E18" i="19"/>
  <c r="G18" i="19"/>
  <c r="F19" i="13"/>
  <c r="H19" i="13"/>
  <c r="E19" i="19"/>
  <c r="G19" i="19"/>
  <c r="F20" i="13"/>
  <c r="H20" i="13"/>
  <c r="M18" i="16"/>
  <c r="D19" i="19"/>
  <c r="F19" i="19"/>
  <c r="E20" i="13"/>
  <c r="G20" i="13"/>
  <c r="D19" i="6"/>
  <c r="F19" i="6"/>
  <c r="F98" i="13"/>
  <c r="F97" i="13"/>
  <c r="F96" i="13"/>
  <c r="F95" i="13"/>
  <c r="F94" i="13"/>
  <c r="F93" i="13"/>
  <c r="F92" i="13"/>
  <c r="F91" i="13"/>
  <c r="F90" i="13"/>
  <c r="F89" i="13"/>
  <c r="E98" i="13"/>
  <c r="E97" i="13"/>
  <c r="E96" i="13"/>
  <c r="E95" i="13"/>
  <c r="E94" i="13"/>
  <c r="E93" i="13"/>
  <c r="E92" i="13"/>
  <c r="E91" i="13"/>
  <c r="E90" i="13"/>
  <c r="E89" i="13"/>
  <c r="F108" i="13"/>
  <c r="F107" i="13"/>
  <c r="F106" i="13"/>
  <c r="F105" i="13"/>
  <c r="F104" i="13"/>
  <c r="F103" i="13"/>
  <c r="F102" i="13"/>
  <c r="F101" i="13"/>
  <c r="F100" i="13"/>
  <c r="F99" i="13"/>
  <c r="F118" i="13"/>
  <c r="F117" i="13"/>
  <c r="F116" i="13"/>
  <c r="F115" i="13"/>
  <c r="F114" i="13"/>
  <c r="F113" i="13"/>
  <c r="F112" i="13"/>
  <c r="F111" i="13"/>
  <c r="F110" i="13"/>
  <c r="F109" i="13"/>
  <c r="H121" i="13"/>
  <c r="H122" i="13"/>
  <c r="H123" i="13"/>
  <c r="H124" i="13"/>
  <c r="H125" i="13"/>
  <c r="H126" i="13"/>
  <c r="H127" i="13"/>
  <c r="H128" i="13"/>
  <c r="H21" i="13"/>
  <c r="H139" i="13"/>
  <c r="H140" i="13"/>
  <c r="H141" i="13"/>
  <c r="H142" i="13"/>
  <c r="H143" i="13"/>
  <c r="H144" i="13"/>
  <c r="H145" i="13"/>
  <c r="H146" i="13"/>
  <c r="H147" i="13"/>
  <c r="H148" i="13"/>
  <c r="H23" i="13"/>
  <c r="H129" i="13"/>
  <c r="H130" i="13"/>
  <c r="H131" i="13"/>
  <c r="H132" i="13"/>
  <c r="H133" i="13"/>
  <c r="H134" i="13"/>
  <c r="H135" i="13"/>
  <c r="H136" i="13"/>
  <c r="H137" i="13"/>
  <c r="H138" i="13"/>
  <c r="H22" i="13"/>
  <c r="E108" i="13"/>
  <c r="E107" i="13"/>
  <c r="E106" i="13"/>
  <c r="E105" i="13"/>
  <c r="E104" i="13"/>
  <c r="E103" i="13"/>
  <c r="E102" i="13"/>
  <c r="E101" i="13"/>
  <c r="E100" i="13"/>
  <c r="E99" i="13"/>
  <c r="E118" i="13"/>
  <c r="E117" i="13"/>
  <c r="E116" i="13"/>
  <c r="E115" i="13"/>
  <c r="E114" i="13"/>
  <c r="E113" i="13"/>
  <c r="E112" i="13"/>
  <c r="E111" i="13"/>
  <c r="E110" i="13"/>
  <c r="E109" i="13"/>
  <c r="G121" i="13"/>
  <c r="G122" i="13"/>
  <c r="G123" i="13"/>
  <c r="G124" i="13"/>
  <c r="G125" i="13"/>
  <c r="G126" i="13"/>
  <c r="G127" i="13"/>
  <c r="G128" i="13"/>
  <c r="G21" i="13"/>
  <c r="G129" i="13"/>
  <c r="G130" i="13"/>
  <c r="G131" i="13"/>
  <c r="G132" i="13"/>
  <c r="G133" i="13"/>
  <c r="G134" i="13"/>
  <c r="G135" i="13"/>
  <c r="G136" i="13"/>
  <c r="G137" i="13"/>
  <c r="G138" i="13"/>
  <c r="G22" i="13"/>
  <c r="G139" i="13"/>
  <c r="G140" i="13"/>
  <c r="G141" i="13"/>
  <c r="G142" i="13"/>
  <c r="G143" i="13"/>
  <c r="G144" i="13"/>
  <c r="G145" i="13"/>
  <c r="G146" i="13"/>
  <c r="G147" i="13"/>
  <c r="G148" i="13"/>
  <c r="G23" i="13"/>
  <c r="F38" i="7"/>
</calcChain>
</file>

<file path=xl/sharedStrings.xml><?xml version="1.0" encoding="utf-8"?>
<sst xmlns="http://schemas.openxmlformats.org/spreadsheetml/2006/main" count="632" uniqueCount="289">
  <si>
    <t>Year of survey</t>
  </si>
  <si>
    <t>30-39</t>
  </si>
  <si>
    <t>40-49</t>
  </si>
  <si>
    <t>50-59</t>
  </si>
  <si>
    <t>60-69</t>
  </si>
  <si>
    <t>70-79</t>
  </si>
  <si>
    <t>80 +</t>
  </si>
  <si>
    <t>Differential mortality parameters by age group</t>
  </si>
  <si>
    <t>0-9</t>
  </si>
  <si>
    <t xml:space="preserve"> 10-19</t>
  </si>
  <si>
    <t>20-29</t>
  </si>
  <si>
    <t>80+</t>
  </si>
  <si>
    <r>
      <t>diffmort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(a)</t>
    </r>
  </si>
  <si>
    <r>
      <t>m</t>
    </r>
    <r>
      <rPr>
        <vertAlign val="subscript"/>
        <sz val="12"/>
        <rFont val="Arial"/>
        <family val="2"/>
      </rPr>
      <t>t</t>
    </r>
    <r>
      <rPr>
        <vertAlign val="superscript"/>
        <sz val="12"/>
        <rFont val="Arial"/>
        <family val="2"/>
      </rPr>
      <t>P</t>
    </r>
    <r>
      <rPr>
        <sz val="12"/>
        <rFont val="Arial"/>
        <family val="2"/>
      </rPr>
      <t>(a)/m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(a)</t>
    </r>
  </si>
  <si>
    <r>
      <t>m</t>
    </r>
    <r>
      <rPr>
        <vertAlign val="subscript"/>
        <sz val="12"/>
        <rFont val="Arial"/>
        <family val="2"/>
      </rPr>
      <t>t</t>
    </r>
    <r>
      <rPr>
        <vertAlign val="superscript"/>
        <sz val="12"/>
        <rFont val="Arial"/>
        <family val="2"/>
      </rPr>
      <t>R</t>
    </r>
    <r>
      <rPr>
        <sz val="12"/>
        <rFont val="Arial"/>
        <family val="2"/>
      </rPr>
      <t>(a)/m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(a)</t>
    </r>
  </si>
  <si>
    <r>
      <t>sharepoor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(a)</t>
    </r>
  </si>
  <si>
    <r>
      <t>w</t>
    </r>
    <r>
      <rPr>
        <vertAlign val="subscript"/>
        <sz val="12"/>
        <rFont val="Arial"/>
        <family val="2"/>
      </rPr>
      <t>dt</t>
    </r>
    <r>
      <rPr>
        <sz val="12"/>
        <rFont val="Arial"/>
        <family val="2"/>
      </rPr>
      <t>(a)/w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(a)</t>
    </r>
  </si>
  <si>
    <r>
      <t>w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(a)/w</t>
    </r>
    <r>
      <rPr>
        <vertAlign val="subscript"/>
        <sz val="12"/>
        <rFont val="Arial"/>
        <family val="2"/>
      </rPr>
      <t>dt</t>
    </r>
    <r>
      <rPr>
        <sz val="12"/>
        <rFont val="Arial"/>
        <family val="2"/>
      </rPr>
      <t>(a)</t>
    </r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</si>
  <si>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</si>
  <si>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</si>
  <si>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</si>
  <si>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</si>
  <si>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</si>
  <si>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</si>
  <si>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</si>
  <si>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</si>
  <si>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</si>
  <si>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[10]</t>
  </si>
  <si>
    <t>[11]</t>
  </si>
  <si>
    <t>[12]</t>
  </si>
  <si>
    <t>[13]</t>
  </si>
  <si>
    <t>[14]</t>
  </si>
  <si>
    <t>Uniform mortality estimates</t>
  </si>
  <si>
    <t>Differential mortality estimates</t>
  </si>
  <si>
    <t>Final series</t>
  </si>
  <si>
    <r>
      <t>µ</t>
    </r>
    <r>
      <rPr>
        <vertAlign val="subscript"/>
        <sz val="12"/>
        <rFont val="Arial"/>
        <family val="2"/>
      </rPr>
      <t>t</t>
    </r>
    <r>
      <rPr>
        <vertAlign val="superscript"/>
        <sz val="12"/>
        <rFont val="Arial"/>
        <family val="2"/>
      </rPr>
      <t>0+</t>
    </r>
  </si>
  <si>
    <t>10-19</t>
  </si>
  <si>
    <t>(thousands)</t>
  </si>
  <si>
    <t xml:space="preserve">Total  </t>
  </si>
  <si>
    <t>year</t>
  </si>
  <si>
    <t>Total</t>
  </si>
  <si>
    <t xml:space="preserve">80 + </t>
  </si>
  <si>
    <t>(1960)</t>
  </si>
  <si>
    <t>(1980)</t>
  </si>
  <si>
    <t>(1985)</t>
  </si>
  <si>
    <t>(1990)</t>
  </si>
  <si>
    <t>(1995)</t>
  </si>
  <si>
    <t>(2000)</t>
  </si>
  <si>
    <t>(2005)</t>
  </si>
  <si>
    <t>(2010)</t>
  </si>
  <si>
    <t>Average wealth at death as a fraction of average wealth of decedents aged 50-to-59 year-old (raw data)</t>
  </si>
  <si>
    <t>[15]</t>
  </si>
  <si>
    <t>[16]</t>
  </si>
  <si>
    <t>Private wealth-National income Ratio</t>
  </si>
  <si>
    <t>Mortality Rate</t>
  </si>
  <si>
    <r>
      <t>β</t>
    </r>
    <r>
      <rPr>
        <vertAlign val="subscript"/>
        <sz val="10"/>
        <rFont val="Arial"/>
        <family val="2"/>
      </rPr>
      <t>t</t>
    </r>
    <r>
      <rPr>
        <sz val="10"/>
        <rFont val="Arial"/>
      </rPr>
      <t xml:space="preserve"> =    W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/Y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</si>
  <si>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t</t>
    </r>
  </si>
  <si>
    <t>Economic inheritance flow - national income</t>
  </si>
  <si>
    <r>
      <t>µ</t>
    </r>
    <r>
      <rPr>
        <vertAlign val="subscript"/>
        <sz val="10"/>
        <rFont val="Arial"/>
        <family val="2"/>
      </rPr>
      <t>t</t>
    </r>
  </si>
  <si>
    <r>
      <t>b</t>
    </r>
    <r>
      <rPr>
        <b/>
        <vertAlign val="subscript"/>
        <sz val="10"/>
        <rFont val="Arial"/>
        <family val="2"/>
      </rPr>
      <t>yt</t>
    </r>
    <r>
      <rPr>
        <b/>
        <sz val="10"/>
        <rFont val="Arial"/>
        <family val="2"/>
      </rPr>
      <t xml:space="preserve"> = B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/Y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=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m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β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</t>
    </r>
  </si>
  <si>
    <r>
      <t>s</t>
    </r>
    <r>
      <rPr>
        <vertAlign val="subscript"/>
        <sz val="10"/>
        <rFont val="Arial"/>
        <family val="2"/>
      </rPr>
      <t>t</t>
    </r>
  </si>
  <si>
    <r>
      <rPr>
        <sz val="10"/>
        <rFont val="Calibri"/>
        <family val="2"/>
      </rPr>
      <t>α</t>
    </r>
    <r>
      <rPr>
        <vertAlign val="subscript"/>
        <sz val="10"/>
        <rFont val="Arial"/>
        <family val="2"/>
      </rPr>
      <t>t</t>
    </r>
  </si>
  <si>
    <t>[17]</t>
  </si>
  <si>
    <t>[18]</t>
  </si>
  <si>
    <t>[19]</t>
  </si>
  <si>
    <t>Real growth rate of national income</t>
  </si>
  <si>
    <t xml:space="preserve">Ratio (Private wealth)/ (National income)        </t>
  </si>
  <si>
    <t>Capital share (exc. govt interest)</t>
  </si>
  <si>
    <t xml:space="preserve">Labor share </t>
  </si>
  <si>
    <t>Capital share (inc. govt interest)</t>
  </si>
  <si>
    <t>Rate of return</t>
  </si>
  <si>
    <t xml:space="preserve">Tax rate </t>
  </si>
  <si>
    <t xml:space="preserve">Capital tax rate </t>
  </si>
  <si>
    <t xml:space="preserve">Labor tax rate </t>
  </si>
  <si>
    <t xml:space="preserve">Correct. tax rate </t>
  </si>
  <si>
    <t>Correct. capital tax rate  (inc. other corp. transf.)</t>
  </si>
  <si>
    <t>Correct. labor tax rate  (exc. replac. taxes)</t>
  </si>
  <si>
    <t>After-tax capital share</t>
  </si>
  <si>
    <t>After-tax capital share (net of other corp. transf.)</t>
  </si>
  <si>
    <t>After-tax rate of return</t>
  </si>
  <si>
    <t>After-tax rate of return (corr. tax rate)</t>
  </si>
  <si>
    <t>Personal savings rate</t>
  </si>
  <si>
    <t>Private savings (person. savings + retained earnings)</t>
  </si>
  <si>
    <t>Private investment (private savings - stat discrep.)</t>
  </si>
  <si>
    <r>
      <t>g</t>
    </r>
    <r>
      <rPr>
        <vertAlign val="subscript"/>
        <sz val="10"/>
        <rFont val="Arial"/>
        <family val="2"/>
      </rPr>
      <t>t</t>
    </r>
  </si>
  <si>
    <r>
      <t>β</t>
    </r>
    <r>
      <rPr>
        <vertAlign val="subscript"/>
        <sz val="10"/>
        <rFont val="Arial"/>
        <family val="2"/>
      </rPr>
      <t>t</t>
    </r>
    <r>
      <rPr>
        <sz val="10"/>
        <rFont val="Arial"/>
      </rPr>
      <t xml:space="preserve"> = W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/Y</t>
    </r>
    <r>
      <rPr>
        <vertAlign val="subscript"/>
        <sz val="10"/>
        <rFont val="Arial"/>
        <family val="2"/>
      </rPr>
      <t>t</t>
    </r>
  </si>
  <si>
    <r>
      <t>α</t>
    </r>
    <r>
      <rPr>
        <vertAlign val="subscript"/>
        <sz val="10"/>
        <rFont val="Arial"/>
        <family val="2"/>
      </rPr>
      <t>t</t>
    </r>
  </si>
  <si>
    <r>
      <t>1-α</t>
    </r>
    <r>
      <rPr>
        <vertAlign val="subscript"/>
        <sz val="10"/>
        <rFont val="Arial"/>
        <family val="2"/>
      </rPr>
      <t>t</t>
    </r>
  </si>
  <si>
    <r>
      <t>α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*</t>
    </r>
  </si>
  <si>
    <r>
      <t>r</t>
    </r>
    <r>
      <rPr>
        <vertAlign val="subscript"/>
        <sz val="10"/>
        <rFont val="Arial"/>
        <family val="2"/>
      </rPr>
      <t>t</t>
    </r>
    <r>
      <rPr>
        <sz val="10"/>
        <rFont val="Arial"/>
      </rPr>
      <t xml:space="preserve"> = α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*/</t>
    </r>
    <r>
      <rPr>
        <sz val="10"/>
        <rFont val="Arial"/>
      </rPr>
      <t>β</t>
    </r>
    <r>
      <rPr>
        <vertAlign val="subscript"/>
        <sz val="10"/>
        <rFont val="Arial"/>
        <family val="2"/>
      </rPr>
      <t>t</t>
    </r>
    <r>
      <rPr>
        <sz val="10"/>
        <rFont val="Arial"/>
      </rPr>
      <t xml:space="preserve"> </t>
    </r>
  </si>
  <si>
    <r>
      <t>τ</t>
    </r>
    <r>
      <rPr>
        <vertAlign val="subscript"/>
        <sz val="10"/>
        <rFont val="Arial"/>
        <family val="2"/>
      </rPr>
      <t>t</t>
    </r>
  </si>
  <si>
    <r>
      <t>τ</t>
    </r>
    <r>
      <rPr>
        <vertAlign val="subscript"/>
        <sz val="10"/>
        <rFont val="Arial"/>
        <family val="2"/>
      </rPr>
      <t>Kt</t>
    </r>
  </si>
  <si>
    <r>
      <t>τ</t>
    </r>
    <r>
      <rPr>
        <vertAlign val="subscript"/>
        <sz val="10"/>
        <rFont val="Arial"/>
        <family val="2"/>
      </rPr>
      <t>Lt</t>
    </r>
  </si>
  <si>
    <r>
      <t>τ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*</t>
    </r>
  </si>
  <si>
    <r>
      <t>τ</t>
    </r>
    <r>
      <rPr>
        <vertAlign val="subscript"/>
        <sz val="10"/>
        <rFont val="Arial"/>
        <family val="2"/>
      </rPr>
      <t>Kt</t>
    </r>
    <r>
      <rPr>
        <vertAlign val="superscript"/>
        <sz val="10"/>
        <rFont val="Arial"/>
        <family val="2"/>
      </rPr>
      <t>*</t>
    </r>
  </si>
  <si>
    <r>
      <t>τ</t>
    </r>
    <r>
      <rPr>
        <vertAlign val="subscript"/>
        <sz val="10"/>
        <rFont val="Arial"/>
        <family val="2"/>
      </rPr>
      <t>Lt</t>
    </r>
    <r>
      <rPr>
        <sz val="10"/>
        <rFont val="Arial"/>
      </rPr>
      <t>*</t>
    </r>
  </si>
  <si>
    <r>
      <t>α</t>
    </r>
    <r>
      <rPr>
        <vertAlign val="subscript"/>
        <sz val="10"/>
        <rFont val="Arial"/>
        <family val="2"/>
      </rPr>
      <t>dt</t>
    </r>
    <r>
      <rPr>
        <sz val="10"/>
        <rFont val="Arial"/>
      </rPr>
      <t xml:space="preserve"> </t>
    </r>
  </si>
  <si>
    <r>
      <t>α</t>
    </r>
    <r>
      <rPr>
        <sz val="10"/>
        <rFont val="Arial"/>
      </rPr>
      <t>*</t>
    </r>
    <r>
      <rPr>
        <vertAlign val="subscript"/>
        <sz val="10"/>
        <rFont val="Arial"/>
        <family val="2"/>
      </rPr>
      <t>dt</t>
    </r>
    <r>
      <rPr>
        <sz val="10"/>
        <rFont val="Arial"/>
      </rPr>
      <t xml:space="preserve"> </t>
    </r>
  </si>
  <si>
    <r>
      <t>r</t>
    </r>
    <r>
      <rPr>
        <vertAlign val="subscript"/>
        <sz val="10"/>
        <rFont val="Arial"/>
        <family val="2"/>
      </rPr>
      <t>dt</t>
    </r>
    <r>
      <rPr>
        <sz val="10"/>
        <rFont val="Arial"/>
      </rPr>
      <t xml:space="preserve"> = α</t>
    </r>
    <r>
      <rPr>
        <vertAlign val="subscript"/>
        <sz val="10"/>
        <rFont val="Arial"/>
        <family val="2"/>
      </rPr>
      <t>dt</t>
    </r>
    <r>
      <rPr>
        <sz val="10"/>
        <rFont val="Arial"/>
      </rPr>
      <t>/β</t>
    </r>
    <r>
      <rPr>
        <vertAlign val="subscript"/>
        <sz val="10"/>
        <rFont val="Arial"/>
        <family val="2"/>
      </rPr>
      <t>t</t>
    </r>
    <r>
      <rPr>
        <sz val="10"/>
        <rFont val="Arial"/>
      </rPr>
      <t xml:space="preserve"> = (1-τ</t>
    </r>
    <r>
      <rPr>
        <vertAlign val="subscript"/>
        <sz val="10"/>
        <rFont val="Arial"/>
        <family val="2"/>
      </rPr>
      <t>Kt</t>
    </r>
    <r>
      <rPr>
        <sz val="10"/>
        <rFont val="Arial"/>
      </rPr>
      <t>)r</t>
    </r>
    <r>
      <rPr>
        <vertAlign val="subscript"/>
        <sz val="10"/>
        <rFont val="Arial"/>
        <family val="2"/>
      </rPr>
      <t>t</t>
    </r>
  </si>
  <si>
    <r>
      <t>r*</t>
    </r>
    <r>
      <rPr>
        <vertAlign val="subscript"/>
        <sz val="10"/>
        <rFont val="Arial"/>
        <family val="2"/>
      </rPr>
      <t>dt</t>
    </r>
    <r>
      <rPr>
        <sz val="10"/>
        <rFont val="Arial"/>
      </rPr>
      <t xml:space="preserve"> =    α*</t>
    </r>
    <r>
      <rPr>
        <vertAlign val="subscript"/>
        <sz val="10"/>
        <rFont val="Arial"/>
        <family val="2"/>
      </rPr>
      <t>dt</t>
    </r>
    <r>
      <rPr>
        <sz val="10"/>
        <rFont val="Arial"/>
      </rPr>
      <t xml:space="preserve"> /β</t>
    </r>
    <r>
      <rPr>
        <vertAlign val="subscript"/>
        <sz val="10"/>
        <rFont val="Arial"/>
        <family val="2"/>
      </rPr>
      <t>t</t>
    </r>
    <r>
      <rPr>
        <sz val="10"/>
        <rFont val="Arial"/>
      </rPr>
      <t xml:space="preserve"> = (1-τ</t>
    </r>
    <r>
      <rPr>
        <vertAlign val="subscript"/>
        <sz val="10"/>
        <rFont val="Arial"/>
        <family val="2"/>
      </rPr>
      <t>Kt</t>
    </r>
    <r>
      <rPr>
        <sz val="10"/>
        <rFont val="Arial"/>
      </rPr>
      <t>*)r</t>
    </r>
    <r>
      <rPr>
        <vertAlign val="subscript"/>
        <sz val="10"/>
        <rFont val="Arial"/>
        <family val="2"/>
      </rPr>
      <t>t</t>
    </r>
  </si>
  <si>
    <r>
      <t>s</t>
    </r>
    <r>
      <rPr>
        <vertAlign val="subscript"/>
        <sz val="10"/>
        <rFont val="Arial"/>
        <family val="2"/>
      </rPr>
      <t>ot</t>
    </r>
  </si>
  <si>
    <r>
      <rPr>
        <sz val="10"/>
        <rFont val="Arial"/>
      </rPr>
      <t>i</t>
    </r>
    <r>
      <rPr>
        <vertAlign val="subscript"/>
        <sz val="10"/>
        <rFont val="Arial"/>
        <family val="2"/>
      </rPr>
      <t>t</t>
    </r>
    <r>
      <rPr>
        <sz val="10"/>
        <rFont val="Arial"/>
      </rPr>
      <t/>
    </r>
  </si>
  <si>
    <t>years</t>
  </si>
  <si>
    <t>mu with linear interpolation for missing years</t>
  </si>
  <si>
    <r>
      <t xml:space="preserve"> µ</t>
    </r>
    <r>
      <rPr>
        <vertAlign val="subscript"/>
        <sz val="10"/>
        <rFont val="Arial Narrow"/>
        <family val="2"/>
      </rPr>
      <t>t</t>
    </r>
    <r>
      <rPr>
        <sz val="10"/>
        <rFont val="Arial Narrow"/>
        <family val="2"/>
      </rPr>
      <t xml:space="preserve"> ratio with differential mortality and gift correction 20%</t>
    </r>
  </si>
  <si>
    <t>mu with differential mortality estimates</t>
  </si>
  <si>
    <t>France</t>
  </si>
  <si>
    <t>UK</t>
  </si>
  <si>
    <t>Germany</t>
  </si>
  <si>
    <t>Sweden</t>
  </si>
  <si>
    <r>
      <t xml:space="preserve">Private savings </t>
    </r>
    <r>
      <rPr>
        <sz val="9"/>
        <rFont val="Arial Narrow"/>
        <family val="2"/>
      </rPr>
      <t>(personal savings + retained earnings)</t>
    </r>
    <r>
      <rPr>
        <sz val="10"/>
        <rFont val="Arial Narrow"/>
        <family val="2"/>
      </rPr>
      <t xml:space="preserve"> </t>
    </r>
    <r>
      <rPr>
        <sz val="10"/>
        <rFont val="Arial"/>
      </rPr>
      <t>(% national income)</t>
    </r>
  </si>
  <si>
    <r>
      <t xml:space="preserve">Capital share </t>
    </r>
    <r>
      <rPr>
        <sz val="10"/>
        <rFont val="Arial"/>
      </rPr>
      <t>(% national income)</t>
    </r>
  </si>
  <si>
    <t xml:space="preserve">Private savings rate x Labor share </t>
  </si>
  <si>
    <t xml:space="preserve">Economic inheritance flow                        (% national income) </t>
  </si>
  <si>
    <t>Share of inherited wealth in total wealth (simplified estimate)</t>
  </si>
  <si>
    <t>Ratio Economic/ Fiscal flow</t>
  </si>
  <si>
    <t xml:space="preserve">Fiscal inheritance flow                        (% national income) </t>
  </si>
  <si>
    <r>
      <rPr>
        <sz val="10"/>
        <rFont val="Calibri"/>
        <family val="2"/>
      </rPr>
      <t>(1-α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) s</t>
    </r>
    <r>
      <rPr>
        <vertAlign val="subscript"/>
        <sz val="10"/>
        <rFont val="Arial"/>
        <family val="2"/>
      </rPr>
      <t>t</t>
    </r>
  </si>
  <si>
    <r>
      <t>b</t>
    </r>
    <r>
      <rPr>
        <vertAlign val="subscript"/>
        <sz val="10"/>
        <rFont val="Arial"/>
        <family val="2"/>
      </rPr>
      <t>yt</t>
    </r>
  </si>
  <si>
    <r>
      <rPr>
        <b/>
        <sz val="10"/>
        <rFont val="Calibri"/>
        <family val="2"/>
      </rPr>
      <t>φ</t>
    </r>
    <r>
      <rPr>
        <b/>
        <vertAlign val="subscript"/>
        <sz val="10"/>
        <rFont val="Calibri"/>
        <family val="2"/>
      </rPr>
      <t xml:space="preserve">t </t>
    </r>
    <r>
      <rPr>
        <b/>
        <sz val="10"/>
        <rFont val="Calibri"/>
        <family val="2"/>
      </rPr>
      <t>= b</t>
    </r>
    <r>
      <rPr>
        <b/>
        <vertAlign val="subscript"/>
        <sz val="10"/>
        <rFont val="Calibri"/>
        <family val="2"/>
      </rPr>
      <t xml:space="preserve">yt </t>
    </r>
    <r>
      <rPr>
        <b/>
        <sz val="10"/>
        <rFont val="Calibri"/>
        <family val="2"/>
      </rPr>
      <t>/            (b</t>
    </r>
    <r>
      <rPr>
        <b/>
        <vertAlign val="subscript"/>
        <sz val="10"/>
        <rFont val="Calibri"/>
        <family val="2"/>
      </rPr>
      <t>yt</t>
    </r>
    <r>
      <rPr>
        <b/>
        <sz val="10"/>
        <rFont val="Calibri"/>
        <family val="2"/>
      </rPr>
      <t>+(1-α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)s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) (averaged over past 30 years)</t>
    </r>
  </si>
  <si>
    <r>
      <t>b</t>
    </r>
    <r>
      <rPr>
        <vertAlign val="subscript"/>
        <sz val="10"/>
        <rFont val="Arial"/>
        <family val="2"/>
      </rPr>
      <t>yt</t>
    </r>
    <r>
      <rPr>
        <vertAlign val="superscript"/>
        <sz val="10"/>
        <rFont val="Arial"/>
        <family val="2"/>
      </rPr>
      <t>f</t>
    </r>
  </si>
  <si>
    <r>
      <t>b</t>
    </r>
    <r>
      <rPr>
        <vertAlign val="subscript"/>
        <sz val="10"/>
        <rFont val="Arial"/>
        <family val="2"/>
      </rPr>
      <t xml:space="preserve">yt </t>
    </r>
    <r>
      <rPr>
        <sz val="10"/>
        <rFont val="Arial"/>
      </rPr>
      <t>= 1,1 x b</t>
    </r>
    <r>
      <rPr>
        <vertAlign val="subscript"/>
        <sz val="10"/>
        <rFont val="Arial"/>
        <family val="2"/>
      </rPr>
      <t>yt</t>
    </r>
    <r>
      <rPr>
        <vertAlign val="superscript"/>
        <sz val="10"/>
        <rFont val="Arial"/>
        <family val="2"/>
      </rPr>
      <t>f</t>
    </r>
  </si>
  <si>
    <t>(Piketty-Zucman 2013, Table FR.3b-3c, col.16)</t>
  </si>
  <si>
    <t>(Piketty-Zucman 2013, Table FR.3b-3c, col.5)</t>
  </si>
  <si>
    <t>(Piketty 2010, Tables A3-A4, col.4)</t>
  </si>
  <si>
    <t>(Piketty 2010, Tables A3-A4, col.13)</t>
  </si>
  <si>
    <t>(Piketty-Zucman 2013, Table UK.12c, col.2)</t>
  </si>
  <si>
    <t>(Piketty-Zucman 2013, Table UK.11a, col.16)</t>
  </si>
  <si>
    <t>(Atkinson 2012, Table 2)</t>
  </si>
  <si>
    <t>(Piketty-Zucman 2013, Table DE.3d, col.14)</t>
  </si>
  <si>
    <t>(Piketty-Zucman 2013, Table DE.3d, col.4)</t>
  </si>
  <si>
    <t>(Shinke 2012)</t>
  </si>
  <si>
    <t>US</t>
  </si>
  <si>
    <t>(Piketty-Zucman 2014, Table US.3c, col.14)</t>
  </si>
  <si>
    <t>Our computations</t>
  </si>
  <si>
    <t>(Piketty-Zucman 2014, Table US.3c, col.18)</t>
  </si>
  <si>
    <t>(Piketty-Zucman 2014, Table US.3c, col.18 &amp; US.5a, col.6)</t>
  </si>
  <si>
    <t>(Piketty-Zucman 2014, Table US.3c, col.2 and US.1, col.13)</t>
  </si>
  <si>
    <t>Mortality Rate (for the 20+)</t>
  </si>
  <si>
    <r>
      <t>upgrade factor for inter-vivos gifts 1+v</t>
    </r>
    <r>
      <rPr>
        <vertAlign val="subscript"/>
        <sz val="10"/>
        <rFont val="Arial"/>
        <family val="2"/>
      </rPr>
      <t>t</t>
    </r>
    <r>
      <rPr>
        <sz val="10"/>
        <rFont val="Arial"/>
      </rPr>
      <t xml:space="preserve"> </t>
    </r>
  </si>
  <si>
    <r>
      <t xml:space="preserve"> µ</t>
    </r>
    <r>
      <rPr>
        <vertAlign val="subscript"/>
        <sz val="10"/>
        <rFont val="Arial Narrow"/>
        <family val="2"/>
      </rPr>
      <t>t</t>
    </r>
    <r>
      <rPr>
        <sz val="10"/>
        <rFont val="Arial Narrow"/>
        <family val="2"/>
      </rPr>
      <t xml:space="preserve"> ratio with differential mortality and gift correction from Piketty 2011</t>
    </r>
  </si>
  <si>
    <r>
      <t>b</t>
    </r>
    <r>
      <rPr>
        <b/>
        <vertAlign val="subscript"/>
        <sz val="10"/>
        <rFont val="Arial"/>
        <family val="2"/>
      </rPr>
      <t>yt</t>
    </r>
    <r>
      <rPr>
        <b/>
        <sz val="10"/>
        <rFont val="Arial"/>
        <family val="2"/>
      </rPr>
      <t xml:space="preserve"> = B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/Y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=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m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β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with vt=20%</t>
    </r>
  </si>
  <si>
    <r>
      <t>b</t>
    </r>
    <r>
      <rPr>
        <b/>
        <vertAlign val="subscript"/>
        <sz val="10"/>
        <rFont val="Arial"/>
        <family val="2"/>
      </rPr>
      <t>yt</t>
    </r>
    <r>
      <rPr>
        <b/>
        <sz val="10"/>
        <rFont val="Arial"/>
        <family val="2"/>
      </rPr>
      <t xml:space="preserve"> = B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/Y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=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m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β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with vt from Piketty 2011</t>
    </r>
  </si>
  <si>
    <r>
      <rPr>
        <b/>
        <sz val="10"/>
        <rFont val="Calibri"/>
        <family val="2"/>
      </rPr>
      <t>φ</t>
    </r>
    <r>
      <rPr>
        <b/>
        <vertAlign val="subscript"/>
        <sz val="10"/>
        <rFont val="Calibri"/>
        <family val="2"/>
      </rPr>
      <t xml:space="preserve">t </t>
    </r>
    <r>
      <rPr>
        <b/>
        <sz val="10"/>
        <rFont val="Calibri"/>
        <family val="2"/>
      </rPr>
      <t>= b</t>
    </r>
    <r>
      <rPr>
        <b/>
        <vertAlign val="subscript"/>
        <sz val="10"/>
        <rFont val="Calibri"/>
        <family val="2"/>
      </rPr>
      <t xml:space="preserve">yt </t>
    </r>
    <r>
      <rPr>
        <b/>
        <sz val="10"/>
        <rFont val="Calibri"/>
        <family val="2"/>
      </rPr>
      <t>/(b</t>
    </r>
    <r>
      <rPr>
        <b/>
        <vertAlign val="subscript"/>
        <sz val="10"/>
        <rFont val="Calibri"/>
        <family val="2"/>
      </rPr>
      <t>yt</t>
    </r>
    <r>
      <rPr>
        <b/>
        <sz val="10"/>
        <rFont val="Calibri"/>
        <family val="2"/>
      </rPr>
      <t>+(1-α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)s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) (averaged over past 30 years)</t>
    </r>
  </si>
  <si>
    <t>Note: values for 1880-1950 for US linearly interpolated.</t>
  </si>
  <si>
    <t>Note: values for µt* and mt for 1880-1950 for US linearly interpolated.</t>
  </si>
  <si>
    <t>Table 1. Evidence of under-reporting of inherited wealth in household surveys</t>
  </si>
  <si>
    <t>United States              (Survey of Consumer Finances)</t>
  </si>
  <si>
    <t>France              (INSEE Wealth Survey)</t>
  </si>
  <si>
    <t>Self-reported flow of inheritance and gift receipts (% of benchmark estimates of total economic flow of inheritance and gift)</t>
  </si>
  <si>
    <t xml:space="preserve">In 2003, the self-reported flow of inheritance and gift receipts in the French household wealth survey equals 29% of the total estimated economic flow. </t>
  </si>
  <si>
    <t>Table D8, col.11</t>
  </si>
  <si>
    <t>Table D8, col.10</t>
  </si>
  <si>
    <t>Table D8, col.7</t>
  </si>
  <si>
    <t>Table D8, col.6</t>
  </si>
  <si>
    <t>Table D7, col.11</t>
  </si>
  <si>
    <t>(recomputed from top wage share series, see formulas)</t>
  </si>
  <si>
    <t>Table D7, col.10</t>
  </si>
  <si>
    <t>Table D7, col.7</t>
  </si>
  <si>
    <t>Table D7, col.6</t>
  </si>
  <si>
    <t>Table D5-D6</t>
  </si>
  <si>
    <t>Tables D5-D6</t>
  </si>
  <si>
    <t>Table A4</t>
  </si>
  <si>
    <t>Table B5</t>
  </si>
  <si>
    <t>Table C2</t>
  </si>
  <si>
    <t>Table B2</t>
  </si>
  <si>
    <t>Cohort fraction receiving in inheritance more than bottom 50% labor ressources (scenario 2)</t>
  </si>
  <si>
    <t>Top 1% inheritance/Bottom 50% labor lifetime ressources series (scenario 2)</t>
  </si>
  <si>
    <t>Average inheritance divided by average labor ressources series (scenario 2)</t>
  </si>
  <si>
    <t>Inheritance share in total lifetime ressources series (scenario 2)</t>
  </si>
  <si>
    <t>Cohort fraction receiving in inheritance more than bottom 50% labor ressources (scenario 1)</t>
  </si>
  <si>
    <t>Top 1% labor/ Bottom 50% labor lifetime ressources series</t>
  </si>
  <si>
    <t>Top 1% inheritance/Bottom 50% labor lifetime ressources series (scenario 1)</t>
  </si>
  <si>
    <t>Average inheritance divided by average labor ressources series (scenario 1)</t>
  </si>
  <si>
    <t>Inheritance share in total lifetime ressources series (scenario 1)</t>
  </si>
  <si>
    <t>%Bt/Yt simulated</t>
  </si>
  <si>
    <r>
      <t>B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/W</t>
    </r>
    <r>
      <rPr>
        <vertAlign val="subscript"/>
        <sz val="10"/>
        <rFont val="Arial"/>
        <family val="2"/>
      </rPr>
      <t>t</t>
    </r>
  </si>
  <si>
    <r>
      <t>µ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*</t>
    </r>
  </si>
  <si>
    <t>Age of heirs</t>
  </si>
  <si>
    <t>Age of decedents</t>
  </si>
  <si>
    <r>
      <t>B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f</t>
    </r>
    <r>
      <rPr>
        <sz val="10"/>
        <rFont val="Arial"/>
      </rPr>
      <t>/Y</t>
    </r>
    <r>
      <rPr>
        <vertAlign val="subscript"/>
        <sz val="10"/>
        <rFont val="Arial"/>
        <family val="2"/>
      </rPr>
      <t>dt</t>
    </r>
  </si>
  <si>
    <r>
      <t>B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/Y</t>
    </r>
    <r>
      <rPr>
        <vertAlign val="subscript"/>
        <sz val="10"/>
        <rFont val="Arial"/>
        <family val="2"/>
      </rPr>
      <t>dt</t>
    </r>
  </si>
  <si>
    <r>
      <t>B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f</t>
    </r>
    <r>
      <rPr>
        <sz val="10"/>
        <rFont val="Arial"/>
      </rPr>
      <t>/Y</t>
    </r>
    <r>
      <rPr>
        <vertAlign val="subscript"/>
        <sz val="10"/>
        <rFont val="Arial"/>
        <family val="2"/>
      </rPr>
      <t>t</t>
    </r>
  </si>
  <si>
    <r>
      <t>B</t>
    </r>
    <r>
      <rPr>
        <vertAlign val="subscript"/>
        <sz val="10"/>
        <rFont val="Arial"/>
        <family val="2"/>
      </rPr>
      <t>t</t>
    </r>
    <r>
      <rPr>
        <sz val="10"/>
        <rFont val="Arial"/>
      </rPr>
      <t>/Y</t>
    </r>
    <r>
      <rPr>
        <vertAlign val="subscript"/>
        <sz val="10"/>
        <rFont val="Arial"/>
        <family val="2"/>
      </rPr>
      <t>t</t>
    </r>
  </si>
  <si>
    <t>Table numbers from Piketty 2010 "On the long run evolution of inheritance"</t>
  </si>
  <si>
    <t>All series are extracted from Piketty 2010 appendix tables (links frozen on 15-3-2013)</t>
  </si>
  <si>
    <t>Series used to construct the various figures</t>
  </si>
  <si>
    <t>Top 1% wage share (repris de Table S8.1) (liens cassés le 19-3-13)</t>
  </si>
  <si>
    <t>Cohort fraction receiving in inheritance more than the bottom 50% labor resources (scenario 2)</t>
  </si>
  <si>
    <t>Living standard of the top 1% inheritance (% of the bottom 50% labor earners' lifetime resources) (scenario 2)</t>
  </si>
  <si>
    <t>Inheritance (% labor resources) (scenario 2)</t>
  </si>
  <si>
    <t>Inheritance share (% total lifetime resources: labor + inheritance) (scenario 2)</t>
  </si>
  <si>
    <t>Cohort fraction receiving in inheritance more than the bottom 50% labor resources (scenario 1)</t>
  </si>
  <si>
    <t>Living standard of the top 1% labor earners (% of the bottom 50% labor earners' lifetime resources) (scenario 1)</t>
  </si>
  <si>
    <t>Living standard of the top 1% inheritance (% of the bottom 50% labor earners' lifetime resources) (scenario 1)</t>
  </si>
  <si>
    <t>Inheritance (% labor resources) (scenario 1)</t>
  </si>
  <si>
    <t>Inheritance share (% total lifetime resources: labor + inheritance) (scenario 1)</t>
  </si>
  <si>
    <t>Simulated annual inheritance flow    (scenario 2)</t>
  </si>
  <si>
    <t>Simulated annual inheritance flow    (scenario 1)</t>
  </si>
  <si>
    <t>Annual inheritance flows    (% national wealth) (economic flows)</t>
  </si>
  <si>
    <t>Ratio µ* ratio corrected (after adding bequests, gifts)</t>
  </si>
  <si>
    <t>µ ratio between average wealth at death and average wealth of the living</t>
  </si>
  <si>
    <t>Average age of the inheritors</t>
  </si>
  <si>
    <t>Average age at death</t>
  </si>
  <si>
    <t>Adult mortality rate</t>
  </si>
  <si>
    <t>Annual inheritance flow       (% disposable income) (fiscal flows)</t>
  </si>
  <si>
    <r>
      <t xml:space="preserve">Annual inheritance flows       (% disposable income) </t>
    </r>
    <r>
      <rPr>
        <sz val="10"/>
        <rFont val="Arial"/>
      </rPr>
      <t>(economic flows)</t>
    </r>
  </si>
  <si>
    <r>
      <t xml:space="preserve">Annual inheritance flows       (% nation income) </t>
    </r>
    <r>
      <rPr>
        <sz val="10"/>
        <rFont val="Arial"/>
      </rPr>
      <t>(fiscal flows)</t>
    </r>
  </si>
  <si>
    <r>
      <t xml:space="preserve">Annual inheritance flows    (% national income) </t>
    </r>
    <r>
      <rPr>
        <sz val="10"/>
        <rFont val="Arial"/>
      </rPr>
      <t>(economic flows)</t>
    </r>
  </si>
  <si>
    <t>Note. The self-reported flow was computed as the average receipts reported for the 6 years before survey year (the results are similar if we take a 3-year or 1-year window). The benchmark economic flow was computed using macroeconomic data on aggregate wealth, mortality rates and age-wealth profiles (see text).</t>
  </si>
  <si>
    <t>Annual flow: Piketty (2010) for France, Atkinson (2012) for UK, Shinke (2012) for Germany  (see Piketty 2014 chapter 11)</t>
  </si>
  <si>
    <r>
      <t xml:space="preserve">Cumulated stock of inherited wealth as a fraction of private wealth </t>
    </r>
    <r>
      <rPr>
        <sz val="12"/>
        <rFont val="Arial"/>
        <family val="2"/>
      </rPr>
      <t>(simplified definition)</t>
    </r>
  </si>
  <si>
    <r>
      <t xml:space="preserve">Annual flow of inheritance as a fraction of national income </t>
    </r>
    <r>
      <rPr>
        <sz val="12"/>
        <rFont val="Arial"/>
        <family val="2"/>
      </rPr>
      <t>(economic flow)</t>
    </r>
  </si>
  <si>
    <t xml:space="preserve">Sources: Piketty 2014; Piketty-Zucman 2015; see formulas and DetailsData </t>
  </si>
  <si>
    <t>Europe (Fr-UK-Ger)</t>
  </si>
  <si>
    <t>Europe (Fr-UK-Ger-Swe)</t>
  </si>
  <si>
    <t>Differential mortality computations applied to US Age Wealth Profile</t>
  </si>
  <si>
    <r>
      <t>US: b</t>
    </r>
    <r>
      <rPr>
        <b/>
        <vertAlign val="subscript"/>
        <sz val="10"/>
        <rFont val="Arial"/>
        <family val="2"/>
      </rPr>
      <t>yt</t>
    </r>
    <r>
      <rPr>
        <b/>
        <sz val="10"/>
        <rFont val="Arial"/>
        <family val="2"/>
      </rPr>
      <t xml:space="preserve">  =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m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β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with vt from Piketty, 2011</t>
    </r>
  </si>
  <si>
    <r>
      <t>b</t>
    </r>
    <r>
      <rPr>
        <vertAlign val="subscript"/>
        <sz val="10"/>
        <rFont val="Arial"/>
        <family val="2"/>
      </rPr>
      <t>yt with vt from Piketty</t>
    </r>
  </si>
  <si>
    <r>
      <t>Ratio      w</t>
    </r>
    <r>
      <rPr>
        <vertAlign val="subscript"/>
        <sz val="10"/>
        <rFont val="Arial Narrow"/>
        <family val="2"/>
      </rPr>
      <t>t</t>
    </r>
    <r>
      <rPr>
        <vertAlign val="superscript"/>
        <sz val="10"/>
        <rFont val="Arial Narrow"/>
        <family val="2"/>
      </rPr>
      <t xml:space="preserve">50-59 </t>
    </r>
    <r>
      <rPr>
        <sz val="10"/>
        <rFont val="Arial Narrow"/>
        <family val="2"/>
      </rPr>
      <t>/w</t>
    </r>
    <r>
      <rPr>
        <vertAlign val="subscript"/>
        <sz val="10"/>
        <rFont val="Arial Narrow"/>
        <family val="2"/>
      </rPr>
      <t>t</t>
    </r>
    <r>
      <rPr>
        <vertAlign val="superscript"/>
        <sz val="10"/>
        <rFont val="Arial Narrow"/>
        <family val="2"/>
      </rPr>
      <t>20+</t>
    </r>
    <r>
      <rPr>
        <sz val="10"/>
        <rFont val="Arial Narrow"/>
        <family val="2"/>
      </rPr>
      <t xml:space="preserve"> </t>
    </r>
  </si>
  <si>
    <r>
      <t>Ratio      w</t>
    </r>
    <r>
      <rPr>
        <vertAlign val="subscript"/>
        <sz val="10"/>
        <rFont val="Arial Narrow"/>
        <family val="2"/>
      </rPr>
      <t>t</t>
    </r>
    <r>
      <rPr>
        <vertAlign val="superscript"/>
        <sz val="10"/>
        <rFont val="Arial Narrow"/>
        <family val="2"/>
      </rPr>
      <t xml:space="preserve">50-59 </t>
    </r>
    <r>
      <rPr>
        <sz val="10"/>
        <rFont val="Arial Narrow"/>
        <family val="2"/>
      </rPr>
      <t>/w</t>
    </r>
    <r>
      <rPr>
        <vertAlign val="subscript"/>
        <sz val="10"/>
        <rFont val="Arial Narrow"/>
        <family val="2"/>
      </rPr>
      <t>t</t>
    </r>
    <r>
      <rPr>
        <sz val="10"/>
        <rFont val="Arial Narrow"/>
        <family val="2"/>
      </rPr>
      <t xml:space="preserve"> </t>
    </r>
  </si>
  <si>
    <r>
      <t>µ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0+</t>
    </r>
  </si>
  <si>
    <r>
      <t>µ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20+</t>
    </r>
  </si>
  <si>
    <r>
      <t>cf</t>
    </r>
    <r>
      <rPr>
        <vertAlign val="subscript"/>
        <sz val="10"/>
        <rFont val="Arial"/>
        <family val="2"/>
      </rPr>
      <t>t</t>
    </r>
  </si>
  <si>
    <r>
      <t>B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20+</t>
    </r>
    <r>
      <rPr>
        <sz val="10"/>
        <rFont val="Arial"/>
      </rPr>
      <t>/B</t>
    </r>
    <r>
      <rPr>
        <vertAlign val="subscript"/>
        <sz val="10"/>
        <rFont val="Arial"/>
        <family val="2"/>
      </rPr>
      <t>t</t>
    </r>
  </si>
  <si>
    <r>
      <t>W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20+</t>
    </r>
    <r>
      <rPr>
        <sz val="10"/>
        <rFont val="Arial"/>
      </rPr>
      <t>/W</t>
    </r>
    <r>
      <rPr>
        <vertAlign val="subscript"/>
        <sz val="10"/>
        <rFont val="Arial"/>
        <family val="2"/>
      </rPr>
      <t>t</t>
    </r>
  </si>
  <si>
    <r>
      <t>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=      cf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µ</t>
    </r>
    <r>
      <rPr>
        <b/>
        <vertAlign val="subscript"/>
        <sz val="10"/>
        <rFont val="Arial"/>
        <family val="2"/>
      </rPr>
      <t>t</t>
    </r>
    <r>
      <rPr>
        <b/>
        <vertAlign val="superscript"/>
        <sz val="10"/>
        <rFont val="Arial"/>
        <family val="2"/>
      </rPr>
      <t>20+</t>
    </r>
  </si>
  <si>
    <r>
      <t>France: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* = (1+v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) µ</t>
    </r>
    <r>
      <rPr>
        <b/>
        <vertAlign val="subscript"/>
        <sz val="10"/>
        <rFont val="Arial"/>
        <family val="2"/>
      </rPr>
      <t>t from Piketty, 2011</t>
    </r>
  </si>
  <si>
    <r>
      <t>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* =      (1+v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) µ</t>
    </r>
    <r>
      <rPr>
        <b/>
        <vertAlign val="subscript"/>
        <sz val="10"/>
        <rFont val="Arial"/>
        <family val="2"/>
      </rPr>
      <t>t</t>
    </r>
  </si>
  <si>
    <r>
      <t>US: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* = (1+v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) µ</t>
    </r>
    <r>
      <rPr>
        <b/>
        <vertAlign val="subscript"/>
        <sz val="10"/>
        <rFont val="Arial"/>
        <family val="2"/>
      </rPr>
      <t>t with uniform vt=20%</t>
    </r>
  </si>
  <si>
    <r>
      <t>US: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* = (1+v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) µ</t>
    </r>
    <r>
      <rPr>
        <b/>
        <vertAlign val="subscript"/>
        <sz val="10"/>
        <rFont val="Arial"/>
        <family val="2"/>
      </rPr>
      <t>t with vt from Piketty, 2011 (France)</t>
    </r>
  </si>
  <si>
    <t>Note : 2013 obtained from 2010 + growth rate</t>
  </si>
  <si>
    <t>Capital share (% national income)</t>
  </si>
  <si>
    <r>
      <rPr>
        <sz val="12"/>
        <rFont val="Calibri"/>
      </rPr>
      <t>(1-α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) s</t>
    </r>
    <r>
      <rPr>
        <vertAlign val="subscript"/>
        <sz val="12"/>
        <rFont val="Arial"/>
        <family val="2"/>
      </rPr>
      <t>t</t>
    </r>
  </si>
  <si>
    <r>
      <t xml:space="preserve">Private savings </t>
    </r>
    <r>
      <rPr>
        <sz val="9"/>
        <rFont val="Arial Narrow"/>
        <family val="2"/>
      </rPr>
      <t xml:space="preserve">(personal savings + retained earnings) </t>
    </r>
    <r>
      <rPr>
        <sz val="9"/>
        <rFont val="Arial"/>
        <family val="2"/>
      </rPr>
      <t>(% national income)</t>
    </r>
  </si>
  <si>
    <t>Note : From Piketty Zucman QJE 2014 (Usa dataset), table US.3c: Summary macro variables, 1919-2010 (annual series)</t>
  </si>
  <si>
    <r>
      <t>Ratio      w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 xml:space="preserve">50-59 </t>
    </r>
    <r>
      <rPr>
        <sz val="10"/>
        <rFont val="Arial"/>
      </rPr>
      <t>/w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>20+</t>
    </r>
    <r>
      <rPr>
        <sz val="10"/>
        <rFont val="Arial"/>
      </rPr>
      <t xml:space="preserve"> </t>
    </r>
  </si>
  <si>
    <r>
      <t>Ratio      w</t>
    </r>
    <r>
      <rPr>
        <vertAlign val="subscript"/>
        <sz val="10"/>
        <rFont val="Arial"/>
        <family val="2"/>
      </rPr>
      <t>t</t>
    </r>
    <r>
      <rPr>
        <vertAlign val="superscript"/>
        <sz val="10"/>
        <rFont val="Arial"/>
        <family val="2"/>
      </rPr>
      <t xml:space="preserve">50-59 </t>
    </r>
    <r>
      <rPr>
        <sz val="10"/>
        <rFont val="Arial"/>
      </rPr>
      <t>/w</t>
    </r>
    <r>
      <rPr>
        <vertAlign val="subscript"/>
        <sz val="10"/>
        <rFont val="Arial"/>
        <family val="2"/>
      </rPr>
      <t>t</t>
    </r>
    <r>
      <rPr>
        <sz val="10"/>
        <rFont val="Arial"/>
      </rPr>
      <t xml:space="preserve"> </t>
    </r>
  </si>
  <si>
    <t>Note : Source for figures 2-A1: Piketty 2014 chapter 11 (see piketty.pse.ens.fr/capital21c) using Piketty QJE 2011</t>
  </si>
  <si>
    <t>Table A1. Series used for figures 1-7: inheritance shares in Europe (decennial)</t>
  </si>
  <si>
    <r>
      <t>Table A4b. Computation of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and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>* ratios</t>
    </r>
  </si>
  <si>
    <t>Figure 1. The share of inherited wealth. Europe and the U.S. 1900-2010</t>
  </si>
  <si>
    <t xml:space="preserve">Figure 2. The annual inheritance flow as a fraction of national income, France 1820-2010 </t>
  </si>
  <si>
    <t>Figure 3. The share of inherited wealth as a fraction of aggregate private wealth, France 1850-2010</t>
  </si>
  <si>
    <t>Figure 4. The inheritance flow in Europe 1900-2010</t>
  </si>
  <si>
    <t>Figure 5. The share of inherited wealth in Europe 1900-2010</t>
  </si>
  <si>
    <t>Figure 6. The share of inherited wealth: the case of Sweden</t>
  </si>
  <si>
    <t>Figure 7. The share of inherited wealth: the case of the U.S.</t>
  </si>
  <si>
    <t>Main Table</t>
  </si>
  <si>
    <t>Main Figures</t>
  </si>
  <si>
    <t>Back to index</t>
  </si>
  <si>
    <t xml:space="preserve">Appendix Figure A1. The ratio between average wealth at death and average wealth of the living, France 1820-2010 </t>
  </si>
  <si>
    <t>Appendix Figures</t>
  </si>
  <si>
    <t>Appendix Figure A2.The ratio between average wealth of decedents and average wealth of the living</t>
  </si>
  <si>
    <t>Appendix Figure A3: The annual inheritance flow as a fraction of national income  by=B/Y</t>
  </si>
  <si>
    <r>
      <t>France:            b</t>
    </r>
    <r>
      <rPr>
        <b/>
        <vertAlign val="subscript"/>
        <sz val="10"/>
        <rFont val="Arial"/>
        <family val="2"/>
      </rPr>
      <t xml:space="preserve">yt </t>
    </r>
    <r>
      <rPr>
        <b/>
        <sz val="10"/>
        <rFont val="Arial"/>
        <family val="2"/>
      </rPr>
      <t>=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m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β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from Piketty, 2011</t>
    </r>
  </si>
  <si>
    <t>This database supports our paper "On the Share of Inheritance in Aggregate Wealth: Europe and the U.S.1880-2010"</t>
  </si>
  <si>
    <t>Table A2a. The inheritance flows in France 1820-2100</t>
  </si>
  <si>
    <t>Table A2b. Inheritance and labor for cohorts born in the 1790s-2030s</t>
  </si>
  <si>
    <r>
      <t>Table A4. Computation of µ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and µ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>* ratios</t>
    </r>
  </si>
  <si>
    <t>with vt from Piketty, 2011 (France)</t>
  </si>
  <si>
    <t xml:space="preserve">with vt=20% </t>
  </si>
  <si>
    <r>
      <t xml:space="preserve"> Table A6. Raw data on the age-wealth profile of decedents w</t>
    </r>
    <r>
      <rPr>
        <b/>
        <vertAlign val="subscript"/>
        <sz val="12"/>
        <rFont val="Arial"/>
        <family val="2"/>
      </rPr>
      <t>dt</t>
    </r>
    <r>
      <rPr>
        <b/>
        <sz val="12"/>
        <rFont val="Arial"/>
        <family val="2"/>
      </rPr>
      <t>(a) in the US, 1962-2013</t>
    </r>
  </si>
  <si>
    <r>
      <t>Table A7a. Corrected age-wealth profiles w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>(a), 1820-2006 (from Piketty 2011)</t>
    </r>
  </si>
  <si>
    <t>Table A8. Decedents by age group in the US, 1950-2010 (male + female) (adapted from Piketty 2011, Table C4)</t>
  </si>
  <si>
    <t>Table A9c. Share of Population by age group in the US (male + female)</t>
  </si>
  <si>
    <t>Table A9b. Population by age group in the US for the survey years (male + female)</t>
  </si>
  <si>
    <t>Table A9a. Population by age group in the US, 1950-2010 (male + female)</t>
  </si>
  <si>
    <t>Table A10. Summary macro variables, 1919-2010 (annual series)</t>
  </si>
  <si>
    <r>
      <t>Table A11a. Computation of µ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and µ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>* ratios</t>
    </r>
  </si>
  <si>
    <r>
      <t>Table A11b. Computation of µ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and µ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>* ratios</t>
    </r>
  </si>
  <si>
    <t>Table A12. Computation of the economic inheritance flow in the US, 1860-2013</t>
  </si>
  <si>
    <r>
      <t>US: b</t>
    </r>
    <r>
      <rPr>
        <b/>
        <vertAlign val="subscript"/>
        <sz val="10"/>
        <rFont val="Arial"/>
        <family val="2"/>
      </rPr>
      <t>yt</t>
    </r>
    <r>
      <rPr>
        <b/>
        <sz val="10"/>
        <rFont val="Arial"/>
        <family val="2"/>
      </rPr>
      <t xml:space="preserve"> = µ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m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β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with vt=20%</t>
    </r>
  </si>
  <si>
    <t>Table A15. Computation of the economic inheritance flow in the US, 1962-2013</t>
  </si>
  <si>
    <t>Share of the capitalized inherited wealth (PPVR definition, estimate)</t>
  </si>
  <si>
    <t>Cumulated stock: computations using simplified definition (inheritance flows vs saving flows). See computations in DetailsData sheet. For Sweden:  Ohlsson, Roine &amp; Waldenstrom (2014). For France PPVR definition: see Piketty Zucman 2014 (Handbook of Income Distribution), section 4, DataFig4.4-4.7</t>
  </si>
  <si>
    <t>Note: From Piketty Zucman (Handbook 2015).</t>
  </si>
  <si>
    <t>Table A13. Estimates of the economic inheritance flow in the US and France, 1860-2010 (decennial)</t>
  </si>
  <si>
    <t xml:space="preserve">Note: From Piketty Zucman (Handook 2015) </t>
  </si>
  <si>
    <t>Table A14. inheritance shares in the US (annual)</t>
  </si>
  <si>
    <t>(Ohlsson, Roine &amp; Waldenstrom 2014)</t>
  </si>
  <si>
    <t>Table A3. Inheritance shares in Europe (annual)</t>
  </si>
  <si>
    <t>Table A5. Inheritance shares in the US</t>
  </si>
  <si>
    <t>Memo: Europe</t>
  </si>
  <si>
    <t>(cf. Table A1)</t>
  </si>
  <si>
    <t>Table A7b. Average wealth as a fraction of average wealth of individuals aged 50-to-59 year-old</t>
  </si>
  <si>
    <t xml:space="preserve">Table A7c. Average wealth as a fraction of average wealth of individuals aged 50-to-59 year-old </t>
  </si>
  <si>
    <t xml:space="preserve">ALVAREDO, GARBINTI and PIKETTY, 2017 </t>
  </si>
  <si>
    <t>Last update: February 13,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</si>
</sst>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&quot;$&quot;#,##0_);\(&quot;$&quot;#,##0\)"/>
    <numFmt numFmtId="165" formatCode="0.0%"/>
    <numFmt numFmtId="166" formatCode="0.000%"/>
    <numFmt numFmtId="167" formatCode="General_)"/>
    <numFmt numFmtId="168" formatCode="#,##0.000"/>
    <numFmt numFmtId="169" formatCode="#,##0.0"/>
    <numFmt numFmtId="170" formatCode="#,##0.00__;\-#,##0.00__;#,##0.00__;@__"/>
    <numFmt numFmtId="171" formatCode="_ * #,##0.00_ ;_ * \-#,##0.00_ ;_ * &quot;-&quot;??_ ;_ @_ "/>
    <numFmt numFmtId="172" formatCode="\$#,##0\ ;\(\$#,##0\)"/>
    <numFmt numFmtId="173" formatCode="0.0"/>
  </numFmts>
  <fonts count="79">
    <font>
      <sz val="10"/>
      <name val="Arial"/>
    </font>
    <font>
      <sz val="12"/>
      <name val="Calibri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Arial"/>
      <family val="2"/>
    </font>
    <font>
      <b/>
      <vertAlign val="subscript"/>
      <sz val="12"/>
      <name val="Arial"/>
      <family val="2"/>
    </font>
    <font>
      <sz val="12"/>
      <name val="Arial"/>
      <family val="2"/>
    </font>
    <font>
      <vertAlign val="subscript"/>
      <sz val="12"/>
      <name val="Arial"/>
      <family val="2"/>
    </font>
    <font>
      <vertAlign val="superscript"/>
      <sz val="12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  <family val="2"/>
    </font>
    <font>
      <sz val="12"/>
      <name val="Arial Narrow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 Narrow"/>
      <family val="2"/>
    </font>
    <font>
      <vertAlign val="subscript"/>
      <sz val="10"/>
      <name val="Arial Narrow"/>
      <family val="2"/>
    </font>
    <font>
      <vertAlign val="subscript"/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vertAlign val="superscript"/>
      <sz val="10"/>
      <name val="Arial"/>
      <family val="2"/>
    </font>
    <font>
      <sz val="10"/>
      <name val="Calibri"/>
      <family val="2"/>
    </font>
    <font>
      <u/>
      <sz val="10"/>
      <color indexed="12"/>
      <name val="Arial"/>
      <family val="2"/>
    </font>
    <font>
      <sz val="9"/>
      <name val="Arial Narrow"/>
      <family val="2"/>
    </font>
    <font>
      <b/>
      <sz val="10"/>
      <name val="Calibri"/>
      <family val="2"/>
    </font>
    <font>
      <b/>
      <vertAlign val="subscript"/>
      <sz val="10"/>
      <name val="Calibri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12"/>
      <color indexed="8"/>
      <name val="Calibri"/>
      <family val="2"/>
    </font>
    <font>
      <sz val="1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i/>
      <sz val="14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b/>
      <sz val="11"/>
      <color indexed="63"/>
      <name val="Calibri"/>
      <family val="2"/>
    </font>
    <font>
      <sz val="7"/>
      <name val="Helv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Times"/>
      <family val="1"/>
    </font>
    <font>
      <vertAlign val="superscript"/>
      <sz val="10"/>
      <name val="Arial Narrow"/>
      <family val="2"/>
    </font>
    <font>
      <b/>
      <vertAlign val="superscript"/>
      <sz val="10"/>
      <name val="Arial"/>
      <family val="2"/>
    </font>
    <font>
      <b/>
      <sz val="16"/>
      <color rgb="FFFF0000"/>
      <name val="Times New Roman"/>
      <family val="1"/>
    </font>
    <font>
      <b/>
      <sz val="9"/>
      <name val="Arial"/>
      <family val="2"/>
    </font>
    <font>
      <sz val="12"/>
      <color rgb="FFFF0000"/>
      <name val="Arial Narrow"/>
      <family val="2"/>
    </font>
    <font>
      <b/>
      <sz val="20"/>
      <name val="Arial"/>
      <family val="2"/>
    </font>
    <font>
      <u/>
      <sz val="12"/>
      <color indexed="12"/>
      <name val="Arial"/>
      <family val="2"/>
    </font>
    <font>
      <u/>
      <sz val="12"/>
      <color theme="10"/>
      <name val="Arial"/>
      <family val="2"/>
    </font>
    <font>
      <b/>
      <sz val="22"/>
      <name val="Arial"/>
      <family val="2"/>
    </font>
    <font>
      <u/>
      <sz val="12"/>
      <color indexed="12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/>
      <right style="thick">
        <color auto="1"/>
      </right>
      <top/>
      <bottom style="dashed">
        <color auto="1"/>
      </bottom>
      <diagonal/>
    </border>
    <border>
      <left style="thick">
        <color auto="1"/>
      </left>
      <right/>
      <top style="dashed">
        <color auto="1"/>
      </top>
      <bottom/>
      <diagonal/>
    </border>
    <border>
      <left/>
      <right style="thick">
        <color auto="1"/>
      </right>
      <top style="dashed">
        <color auto="1"/>
      </top>
      <bottom/>
      <diagonal/>
    </border>
    <border>
      <left style="thin">
        <color auto="1"/>
      </left>
      <right style="thick">
        <color auto="1"/>
      </right>
      <top/>
      <bottom style="dashed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dashed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66">
    <xf numFmtId="0" fontId="0" fillId="0" borderId="0"/>
    <xf numFmtId="0" fontId="29" fillId="0" borderId="0" applyNumberForma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10" fillId="0" borderId="0"/>
    <xf numFmtId="9" fontId="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3" fillId="0" borderId="0"/>
    <xf numFmtId="0" fontId="34" fillId="0" borderId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7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2" fillId="5" borderId="0" applyNumberFormat="0" applyBorder="0" applyAlignment="0" applyProtection="0"/>
    <xf numFmtId="0" fontId="43" fillId="6" borderId="0" applyNumberFormat="0" applyBorder="0" applyAlignment="0" applyProtection="0"/>
    <xf numFmtId="167" fontId="44" fillId="0" borderId="0">
      <alignment vertical="top"/>
    </xf>
    <xf numFmtId="0" fontId="45" fillId="18" borderId="72" applyNumberFormat="0" applyAlignment="0" applyProtection="0"/>
    <xf numFmtId="0" fontId="46" fillId="19" borderId="73" applyNumberFormat="0" applyAlignment="0" applyProtection="0"/>
    <xf numFmtId="3" fontId="47" fillId="0" borderId="0" applyFill="0" applyBorder="0">
      <alignment horizontal="right" vertical="top"/>
    </xf>
    <xf numFmtId="168" fontId="47" fillId="0" borderId="0" applyFill="0" applyBorder="0">
      <alignment horizontal="right" vertical="top"/>
    </xf>
    <xf numFmtId="3" fontId="47" fillId="0" borderId="0" applyFill="0" applyBorder="0">
      <alignment horizontal="right" vertical="top"/>
    </xf>
    <xf numFmtId="169" fontId="44" fillId="0" borderId="0" applyFont="0" applyFill="0" applyBorder="0">
      <alignment horizontal="right" vertical="top"/>
    </xf>
    <xf numFmtId="170" fontId="47" fillId="0" borderId="0" applyFont="0" applyFill="0" applyBorder="0" applyAlignment="0" applyProtection="0">
      <alignment horizontal="right" vertical="top"/>
    </xf>
    <xf numFmtId="168" fontId="47" fillId="0" borderId="0">
      <alignment horizontal="right" vertical="top"/>
    </xf>
    <xf numFmtId="3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48" fillId="0" borderId="0" applyFont="0" applyFill="0" applyBorder="0" applyAlignment="0" applyProtection="0"/>
    <xf numFmtId="171" fontId="49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3" fontId="48" fillId="0" borderId="0" applyFont="0" applyFill="0" applyBorder="0" applyAlignment="0" applyProtection="0"/>
    <xf numFmtId="2" fontId="34" fillId="0" borderId="0" applyFont="0" applyFill="0" applyBorder="0" applyAlignment="0" applyProtection="0"/>
    <xf numFmtId="0" fontId="43" fillId="6" borderId="0" applyNumberFormat="0" applyBorder="0" applyAlignment="0" applyProtection="0"/>
    <xf numFmtId="0" fontId="53" fillId="0" borderId="74" applyNumberFormat="0" applyFill="0" applyAlignment="0" applyProtection="0"/>
    <xf numFmtId="0" fontId="54" fillId="0" borderId="75" applyNumberFormat="0" applyFill="0" applyAlignment="0" applyProtection="0"/>
    <xf numFmtId="0" fontId="55" fillId="0" borderId="76" applyNumberFormat="0" applyFill="0" applyAlignment="0" applyProtection="0"/>
    <xf numFmtId="0" fontId="55" fillId="0" borderId="0" applyNumberFormat="0" applyFill="0" applyBorder="0" applyAlignment="0" applyProtection="0"/>
    <xf numFmtId="0" fontId="56" fillId="9" borderId="72" applyNumberFormat="0" applyAlignment="0" applyProtection="0"/>
    <xf numFmtId="0" fontId="57" fillId="0" borderId="77" applyNumberFormat="0" applyFill="0" applyAlignment="0" applyProtection="0"/>
    <xf numFmtId="172" fontId="48" fillId="0" borderId="0" applyFont="0" applyFill="0" applyBorder="0" applyAlignment="0" applyProtection="0"/>
    <xf numFmtId="0" fontId="34" fillId="0" borderId="0"/>
    <xf numFmtId="0" fontId="58" fillId="20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59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60" fillId="0" borderId="26" applyNumberFormat="0" applyFill="0" applyAlignment="0" applyProtection="0"/>
    <xf numFmtId="1" fontId="44" fillId="0" borderId="0">
      <alignment vertical="top" wrapText="1"/>
    </xf>
    <xf numFmtId="1" fontId="61" fillId="0" borderId="0" applyFill="0" applyBorder="0" applyProtection="0"/>
    <xf numFmtId="1" fontId="60" fillId="0" borderId="0" applyFont="0" applyFill="0" applyBorder="0" applyProtection="0">
      <alignment vertical="center"/>
    </xf>
    <xf numFmtId="1" fontId="62" fillId="0" borderId="0">
      <alignment horizontal="right" vertical="top"/>
    </xf>
    <xf numFmtId="0" fontId="63" fillId="0" borderId="0"/>
    <xf numFmtId="1" fontId="47" fillId="0" borderId="0" applyNumberFormat="0" applyFill="0" applyBorder="0">
      <alignment vertical="top"/>
    </xf>
    <xf numFmtId="0" fontId="34" fillId="21" borderId="78" applyNumberFormat="0" applyFont="0" applyAlignment="0" applyProtection="0"/>
    <xf numFmtId="0" fontId="64" fillId="18" borderId="79" applyNumberFormat="0" applyAlignment="0" applyProtection="0"/>
    <xf numFmtId="43" fontId="34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21" borderId="78" applyNumberFormat="0" applyFont="0" applyAlignment="0" applyProtection="0"/>
    <xf numFmtId="0" fontId="34" fillId="0" borderId="0"/>
    <xf numFmtId="0" fontId="34" fillId="0" borderId="0"/>
    <xf numFmtId="2" fontId="34" fillId="0" borderId="0" applyFont="0" applyFill="0" applyBorder="0" applyProtection="0">
      <alignment horizontal="right"/>
    </xf>
    <xf numFmtId="2" fontId="34" fillId="0" borderId="0" applyFont="0" applyFill="0" applyBorder="0" applyProtection="0">
      <alignment horizontal="right"/>
    </xf>
    <xf numFmtId="0" fontId="65" fillId="0" borderId="3">
      <alignment horizontal="center"/>
    </xf>
    <xf numFmtId="49" fontId="47" fillId="0" borderId="0" applyFill="0" applyBorder="0" applyAlignment="0" applyProtection="0">
      <alignment vertical="top"/>
    </xf>
    <xf numFmtId="0" fontId="66" fillId="0" borderId="0" applyNumberFormat="0" applyFill="0" applyBorder="0" applyAlignment="0" applyProtection="0"/>
    <xf numFmtId="0" fontId="53" fillId="0" borderId="74" applyNumberFormat="0" applyFill="0" applyAlignment="0" applyProtection="0"/>
    <xf numFmtId="0" fontId="54" fillId="0" borderId="75" applyNumberFormat="0" applyFill="0" applyAlignment="0" applyProtection="0"/>
    <xf numFmtId="0" fontId="55" fillId="0" borderId="76" applyNumberFormat="0" applyFill="0" applyAlignment="0" applyProtection="0"/>
    <xf numFmtId="0" fontId="5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6" fillId="19" borderId="73" applyNumberFormat="0" applyAlignment="0" applyProtection="0"/>
    <xf numFmtId="2" fontId="48" fillId="0" borderId="0" applyFont="0" applyFill="0" applyBorder="0" applyAlignment="0" applyProtection="0"/>
    <xf numFmtId="0" fontId="67" fillId="0" borderId="0" applyNumberFormat="0" applyFill="0" applyBorder="0" applyAlignment="0" applyProtection="0"/>
    <xf numFmtId="1" fontId="68" fillId="0" borderId="0">
      <alignment vertical="top" wrapText="1"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" fillId="0" borderId="0"/>
    <xf numFmtId="0" fontId="33" fillId="0" borderId="0"/>
    <xf numFmtId="0" fontId="45" fillId="18" borderId="141" applyNumberFormat="0" applyAlignment="0" applyProtection="0"/>
    <xf numFmtId="0" fontId="33" fillId="21" borderId="142" applyNumberFormat="0" applyFont="0" applyAlignment="0" applyProtection="0"/>
    <xf numFmtId="0" fontId="56" fillId="9" borderId="141" applyNumberFormat="0" applyAlignment="0" applyProtection="0"/>
    <xf numFmtId="0" fontId="7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9" fillId="0" borderId="0"/>
    <xf numFmtId="0" fontId="2" fillId="21" borderId="142" applyNumberFormat="0" applyFont="0" applyAlignment="0" applyProtection="0"/>
    <xf numFmtId="0" fontId="64" fillId="18" borderId="143" applyNumberFormat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66" fillId="0" borderId="0" applyNumberFormat="0" applyFill="0" applyBorder="0" applyAlignment="0" applyProtection="0"/>
    <xf numFmtId="0" fontId="46" fillId="19" borderId="73" applyNumberFormat="0" applyAlignment="0" applyProtection="0"/>
    <xf numFmtId="0" fontId="33" fillId="0" borderId="0"/>
  </cellStyleXfs>
  <cellXfs count="933">
    <xf numFmtId="0" fontId="0" fillId="0" borderId="0" xfId="0"/>
    <xf numFmtId="9" fontId="7" fillId="0" borderId="3" xfId="4" applyNumberFormat="1" applyFont="1" applyBorder="1" applyAlignment="1">
      <alignment horizontal="center"/>
    </xf>
    <xf numFmtId="9" fontId="7" fillId="0" borderId="0" xfId="4" applyNumberFormat="1" applyFont="1" applyBorder="1" applyAlignment="1">
      <alignment horizontal="center"/>
    </xf>
    <xf numFmtId="0" fontId="4" fillId="0" borderId="0" xfId="4" applyBorder="1"/>
    <xf numFmtId="0" fontId="5" fillId="0" borderId="0" xfId="4" applyFont="1"/>
    <xf numFmtId="0" fontId="12" fillId="0" borderId="0" xfId="4" applyFont="1"/>
    <xf numFmtId="0" fontId="4" fillId="0" borderId="0" xfId="4"/>
    <xf numFmtId="9" fontId="7" fillId="0" borderId="0" xfId="4" applyNumberFormat="1" applyFont="1" applyAlignment="1">
      <alignment horizontal="center"/>
    </xf>
    <xf numFmtId="9" fontId="7" fillId="0" borderId="0" xfId="5" applyNumberFormat="1" applyFont="1" applyBorder="1" applyAlignment="1">
      <alignment horizontal="center"/>
    </xf>
    <xf numFmtId="0" fontId="11" fillId="0" borderId="0" xfId="5" applyFont="1"/>
    <xf numFmtId="0" fontId="7" fillId="0" borderId="0" xfId="5" applyFont="1"/>
    <xf numFmtId="0" fontId="4" fillId="0" borderId="0" xfId="5" applyFont="1" applyBorder="1"/>
    <xf numFmtId="9" fontId="7" fillId="0" borderId="0" xfId="0" applyNumberFormat="1" applyFont="1" applyBorder="1" applyAlignment="1">
      <alignment horizontal="center"/>
    </xf>
    <xf numFmtId="0" fontId="12" fillId="0" borderId="12" xfId="5" applyFont="1" applyBorder="1"/>
    <xf numFmtId="0" fontId="7" fillId="0" borderId="5" xfId="4" applyFont="1" applyBorder="1" applyAlignment="1">
      <alignment horizontal="center"/>
    </xf>
    <xf numFmtId="0" fontId="7" fillId="0" borderId="4" xfId="4" applyFont="1" applyBorder="1" applyAlignment="1">
      <alignment horizontal="center"/>
    </xf>
    <xf numFmtId="0" fontId="7" fillId="0" borderId="14" xfId="4" applyFont="1" applyBorder="1" applyAlignment="1">
      <alignment horizontal="center"/>
    </xf>
    <xf numFmtId="0" fontId="5" fillId="0" borderId="5" xfId="4" applyFont="1" applyBorder="1" applyAlignment="1">
      <alignment horizontal="center"/>
    </xf>
    <xf numFmtId="0" fontId="5" fillId="0" borderId="14" xfId="4" applyFont="1" applyBorder="1" applyAlignment="1">
      <alignment horizontal="center"/>
    </xf>
    <xf numFmtId="0" fontId="7" fillId="0" borderId="0" xfId="0" applyFont="1" applyBorder="1"/>
    <xf numFmtId="0" fontId="7" fillId="0" borderId="5" xfId="0" applyFont="1" applyBorder="1" applyAlignment="1">
      <alignment horizontal="center"/>
    </xf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7" fillId="0" borderId="17" xfId="0" applyFont="1" applyBorder="1" applyAlignment="1">
      <alignment horizontal="center"/>
    </xf>
    <xf numFmtId="0" fontId="7" fillId="0" borderId="6" xfId="0" applyFont="1" applyBorder="1"/>
    <xf numFmtId="0" fontId="7" fillId="0" borderId="8" xfId="0" applyFont="1" applyBorder="1"/>
    <xf numFmtId="0" fontId="7" fillId="0" borderId="7" xfId="0" applyFont="1" applyBorder="1"/>
    <xf numFmtId="0" fontId="5" fillId="0" borderId="0" xfId="0" applyFont="1"/>
    <xf numFmtId="0" fontId="7" fillId="0" borderId="0" xfId="0" applyFont="1"/>
    <xf numFmtId="0" fontId="4" fillId="0" borderId="0" xfId="5" applyFont="1"/>
    <xf numFmtId="0" fontId="5" fillId="0" borderId="0" xfId="4" applyFont="1" applyBorder="1"/>
    <xf numFmtId="0" fontId="12" fillId="0" borderId="0" xfId="4" applyFont="1" applyBorder="1"/>
    <xf numFmtId="0" fontId="5" fillId="0" borderId="6" xfId="4" applyFont="1" applyBorder="1"/>
    <xf numFmtId="0" fontId="7" fillId="0" borderId="6" xfId="4" applyFont="1" applyBorder="1"/>
    <xf numFmtId="0" fontId="7" fillId="0" borderId="6" xfId="4" applyFont="1" applyBorder="1" applyAlignment="1">
      <alignment horizontal="center" vertical="center"/>
    </xf>
    <xf numFmtId="9" fontId="7" fillId="0" borderId="7" xfId="4" applyNumberFormat="1" applyFont="1" applyBorder="1" applyAlignment="1">
      <alignment horizontal="center"/>
    </xf>
    <xf numFmtId="0" fontId="11" fillId="0" borderId="6" xfId="5" applyFont="1" applyBorder="1"/>
    <xf numFmtId="0" fontId="7" fillId="0" borderId="6" xfId="5" applyFont="1" applyBorder="1" applyAlignment="1">
      <alignment horizontal="center"/>
    </xf>
    <xf numFmtId="9" fontId="7" fillId="0" borderId="7" xfId="5" applyNumberFormat="1" applyFont="1" applyBorder="1" applyAlignment="1">
      <alignment horizontal="center"/>
    </xf>
    <xf numFmtId="0" fontId="7" fillId="0" borderId="17" xfId="4" applyFont="1" applyBorder="1" applyAlignment="1">
      <alignment horizontal="center"/>
    </xf>
    <xf numFmtId="9" fontId="7" fillId="0" borderId="0" xfId="0" applyNumberFormat="1" applyFont="1" applyBorder="1" applyAlignment="1">
      <alignment horizontal="center" vertical="center"/>
    </xf>
    <xf numFmtId="0" fontId="7" fillId="0" borderId="9" xfId="0" applyFont="1" applyBorder="1"/>
    <xf numFmtId="9" fontId="7" fillId="0" borderId="9" xfId="0" applyNumberFormat="1" applyFont="1" applyBorder="1" applyAlignment="1">
      <alignment horizontal="center" vertical="center"/>
    </xf>
    <xf numFmtId="0" fontId="0" fillId="0" borderId="25" xfId="0" applyBorder="1"/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165" fontId="0" fillId="0" borderId="27" xfId="0" applyNumberFormat="1" applyBorder="1" applyAlignment="1">
      <alignment horizontal="center" vertical="center"/>
    </xf>
    <xf numFmtId="0" fontId="21" fillId="0" borderId="0" xfId="0" applyFont="1"/>
    <xf numFmtId="0" fontId="25" fillId="0" borderId="0" xfId="1" applyFont="1"/>
    <xf numFmtId="0" fontId="21" fillId="0" borderId="0" xfId="0" applyFont="1" applyFill="1"/>
    <xf numFmtId="0" fontId="21" fillId="2" borderId="0" xfId="0" applyFont="1" applyFill="1"/>
    <xf numFmtId="0" fontId="0" fillId="0" borderId="0" xfId="0" applyFill="1"/>
    <xf numFmtId="0" fontId="0" fillId="2" borderId="0" xfId="0" applyFill="1"/>
    <xf numFmtId="0" fontId="0" fillId="2" borderId="5" xfId="0" applyFill="1" applyBorder="1" applyAlignment="1">
      <alignment horizontal="center"/>
    </xf>
    <xf numFmtId="9" fontId="21" fillId="0" borderId="27" xfId="0" applyNumberFormat="1" applyFont="1" applyFill="1" applyBorder="1" applyAlignment="1">
      <alignment horizontal="center"/>
    </xf>
    <xf numFmtId="9" fontId="3" fillId="0" borderId="27" xfId="0" applyNumberFormat="1" applyFont="1" applyFill="1" applyBorder="1" applyAlignment="1">
      <alignment horizontal="center"/>
    </xf>
    <xf numFmtId="9" fontId="21" fillId="0" borderId="28" xfId="0" applyNumberFormat="1" applyFont="1" applyFill="1" applyBorder="1" applyAlignment="1">
      <alignment horizontal="center"/>
    </xf>
    <xf numFmtId="9" fontId="3" fillId="0" borderId="28" xfId="0" applyNumberFormat="1" applyFont="1" applyFill="1" applyBorder="1" applyAlignment="1">
      <alignment horizontal="center"/>
    </xf>
    <xf numFmtId="9" fontId="21" fillId="0" borderId="28" xfId="0" applyNumberFormat="1" applyFont="1" applyBorder="1" applyAlignment="1">
      <alignment horizontal="center"/>
    </xf>
    <xf numFmtId="9" fontId="3" fillId="0" borderId="28" xfId="0" applyNumberFormat="1" applyFont="1" applyBorder="1" applyAlignment="1">
      <alignment horizontal="center"/>
    </xf>
    <xf numFmtId="9" fontId="21" fillId="0" borderId="27" xfId="0" applyNumberFormat="1" applyFont="1" applyBorder="1" applyAlignment="1">
      <alignment horizontal="center"/>
    </xf>
    <xf numFmtId="9" fontId="3" fillId="0" borderId="27" xfId="0" applyNumberFormat="1" applyFont="1" applyBorder="1" applyAlignment="1">
      <alignment horizontal="center"/>
    </xf>
    <xf numFmtId="3" fontId="0" fillId="0" borderId="0" xfId="0" applyNumberFormat="1"/>
    <xf numFmtId="3" fontId="0" fillId="0" borderId="0" xfId="0" applyNumberFormat="1" applyFill="1"/>
    <xf numFmtId="3" fontId="0" fillId="2" borderId="0" xfId="0" applyNumberFormat="1" applyFill="1"/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26" xfId="0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165" fontId="0" fillId="0" borderId="33" xfId="0" applyNumberFormat="1" applyFill="1" applyBorder="1" applyAlignment="1">
      <alignment horizontal="center" vertical="center"/>
    </xf>
    <xf numFmtId="9" fontId="3" fillId="0" borderId="33" xfId="0" applyNumberFormat="1" applyFont="1" applyFill="1" applyBorder="1" applyAlignment="1">
      <alignment horizontal="center"/>
    </xf>
    <xf numFmtId="9" fontId="21" fillId="0" borderId="33" xfId="0" applyNumberFormat="1" applyFont="1" applyFill="1" applyBorder="1" applyAlignment="1">
      <alignment horizontal="center"/>
    </xf>
    <xf numFmtId="165" fontId="21" fillId="0" borderId="33" xfId="0" applyNumberFormat="1" applyFont="1" applyFill="1" applyBorder="1" applyAlignment="1">
      <alignment horizontal="center"/>
    </xf>
    <xf numFmtId="9" fontId="3" fillId="0" borderId="33" xfId="0" applyNumberFormat="1" applyFont="1" applyFill="1" applyBorder="1" applyAlignment="1">
      <alignment horizontal="center" vertical="center"/>
    </xf>
    <xf numFmtId="9" fontId="21" fillId="0" borderId="33" xfId="0" applyNumberFormat="1" applyFont="1" applyFill="1" applyBorder="1" applyAlignment="1">
      <alignment horizontal="center" vertical="center"/>
    </xf>
    <xf numFmtId="9" fontId="0" fillId="0" borderId="33" xfId="0" applyNumberFormat="1" applyFill="1" applyBorder="1" applyAlignment="1">
      <alignment horizontal="center" vertical="center"/>
    </xf>
    <xf numFmtId="9" fontId="0" fillId="0" borderId="34" xfId="0" applyNumberForma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65" fontId="0" fillId="0" borderId="27" xfId="0" applyNumberFormat="1" applyFill="1" applyBorder="1" applyAlignment="1">
      <alignment horizontal="center" vertical="center"/>
    </xf>
    <xf numFmtId="165" fontId="21" fillId="0" borderId="27" xfId="0" applyNumberFormat="1" applyFont="1" applyFill="1" applyBorder="1" applyAlignment="1">
      <alignment horizontal="center"/>
    </xf>
    <xf numFmtId="9" fontId="3" fillId="0" borderId="27" xfId="0" applyNumberFormat="1" applyFont="1" applyFill="1" applyBorder="1" applyAlignment="1">
      <alignment horizontal="center" vertical="center"/>
    </xf>
    <xf numFmtId="9" fontId="21" fillId="0" borderId="27" xfId="0" applyNumberFormat="1" applyFont="1" applyFill="1" applyBorder="1" applyAlignment="1">
      <alignment horizontal="center" vertical="center"/>
    </xf>
    <xf numFmtId="9" fontId="0" fillId="0" borderId="27" xfId="0" applyNumberFormat="1" applyFill="1" applyBorder="1" applyAlignment="1">
      <alignment horizontal="center" vertical="center"/>
    </xf>
    <xf numFmtId="9" fontId="0" fillId="0" borderId="29" xfId="0" applyNumberForma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165" fontId="0" fillId="0" borderId="28" xfId="0" applyNumberFormat="1" applyFill="1" applyBorder="1" applyAlignment="1">
      <alignment horizontal="center" vertical="center"/>
    </xf>
    <xf numFmtId="165" fontId="21" fillId="0" borderId="28" xfId="0" applyNumberFormat="1" applyFont="1" applyFill="1" applyBorder="1" applyAlignment="1">
      <alignment horizontal="center"/>
    </xf>
    <xf numFmtId="9" fontId="3" fillId="0" borderId="28" xfId="0" applyNumberFormat="1" applyFont="1" applyFill="1" applyBorder="1" applyAlignment="1">
      <alignment horizontal="center" vertical="center"/>
    </xf>
    <xf numFmtId="9" fontId="21" fillId="0" borderId="28" xfId="0" applyNumberFormat="1" applyFont="1" applyFill="1" applyBorder="1" applyAlignment="1">
      <alignment horizontal="center" vertical="center"/>
    </xf>
    <xf numFmtId="9" fontId="0" fillId="0" borderId="28" xfId="0" applyNumberFormat="1" applyFill="1" applyBorder="1" applyAlignment="1">
      <alignment horizontal="center" vertical="center"/>
    </xf>
    <xf numFmtId="9" fontId="0" fillId="0" borderId="36" xfId="0" applyNumberFormat="1" applyFill="1" applyBorder="1" applyAlignment="1">
      <alignment horizontal="center" vertical="center"/>
    </xf>
    <xf numFmtId="165" fontId="21" fillId="0" borderId="27" xfId="0" applyNumberFormat="1" applyFont="1" applyFill="1" applyBorder="1" applyAlignment="1">
      <alignment horizontal="center" vertical="center"/>
    </xf>
    <xf numFmtId="165" fontId="0" fillId="0" borderId="27" xfId="0" applyNumberFormat="1" applyFont="1" applyFill="1" applyBorder="1" applyAlignment="1">
      <alignment horizontal="center"/>
    </xf>
    <xf numFmtId="166" fontId="0" fillId="0" borderId="0" xfId="0" applyNumberFormat="1"/>
    <xf numFmtId="165" fontId="0" fillId="0" borderId="33" xfId="0" applyNumberFormat="1" applyFont="1" applyFill="1" applyBorder="1" applyAlignment="1">
      <alignment horizontal="center"/>
    </xf>
    <xf numFmtId="9" fontId="0" fillId="0" borderId="37" xfId="0" applyNumberFormat="1" applyFill="1" applyBorder="1" applyAlignment="1">
      <alignment horizontal="center" vertical="center"/>
    </xf>
    <xf numFmtId="165" fontId="0" fillId="0" borderId="28" xfId="0" applyNumberFormat="1" applyBorder="1" applyAlignment="1">
      <alignment horizontal="center" vertical="center"/>
    </xf>
    <xf numFmtId="165" fontId="21" fillId="0" borderId="28" xfId="0" applyNumberFormat="1" applyFont="1" applyBorder="1" applyAlignment="1">
      <alignment horizontal="center"/>
    </xf>
    <xf numFmtId="9" fontId="3" fillId="0" borderId="28" xfId="0" applyNumberFormat="1" applyFont="1" applyBorder="1" applyAlignment="1">
      <alignment horizontal="center" vertical="center"/>
    </xf>
    <xf numFmtId="165" fontId="0" fillId="0" borderId="28" xfId="0" applyNumberFormat="1" applyFont="1" applyBorder="1" applyAlignment="1">
      <alignment horizontal="center"/>
    </xf>
    <xf numFmtId="9" fontId="0" fillId="0" borderId="28" xfId="0" applyNumberFormat="1" applyBorder="1" applyAlignment="1">
      <alignment horizontal="center" vertical="center"/>
    </xf>
    <xf numFmtId="165" fontId="21" fillId="0" borderId="27" xfId="0" applyNumberFormat="1" applyFont="1" applyBorder="1" applyAlignment="1">
      <alignment horizontal="center"/>
    </xf>
    <xf numFmtId="9" fontId="3" fillId="0" borderId="27" xfId="0" applyNumberFormat="1" applyFont="1" applyBorder="1" applyAlignment="1">
      <alignment horizontal="center" vertical="center"/>
    </xf>
    <xf numFmtId="165" fontId="0" fillId="0" borderId="27" xfId="0" applyNumberFormat="1" applyFont="1" applyBorder="1" applyAlignment="1">
      <alignment horizontal="center"/>
    </xf>
    <xf numFmtId="9" fontId="0" fillId="0" borderId="27" xfId="0" applyNumberFormat="1" applyBorder="1" applyAlignment="1">
      <alignment horizontal="center" vertical="center"/>
    </xf>
    <xf numFmtId="165" fontId="0" fillId="0" borderId="33" xfId="0" applyNumberFormat="1" applyBorder="1" applyAlignment="1">
      <alignment horizontal="center" vertical="center"/>
    </xf>
    <xf numFmtId="9" fontId="3" fillId="0" borderId="33" xfId="0" applyNumberFormat="1" applyFont="1" applyBorder="1" applyAlignment="1">
      <alignment horizontal="center"/>
    </xf>
    <xf numFmtId="9" fontId="21" fillId="0" borderId="33" xfId="0" applyNumberFormat="1" applyFont="1" applyBorder="1" applyAlignment="1">
      <alignment horizontal="center"/>
    </xf>
    <xf numFmtId="165" fontId="21" fillId="0" borderId="33" xfId="0" applyNumberFormat="1" applyFont="1" applyBorder="1" applyAlignment="1">
      <alignment horizontal="center"/>
    </xf>
    <xf numFmtId="9" fontId="3" fillId="0" borderId="33" xfId="0" applyNumberFormat="1" applyFont="1" applyBorder="1" applyAlignment="1">
      <alignment horizontal="center" vertical="center"/>
    </xf>
    <xf numFmtId="165" fontId="0" fillId="0" borderId="33" xfId="0" applyNumberFormat="1" applyFont="1" applyBorder="1" applyAlignment="1">
      <alignment horizontal="center"/>
    </xf>
    <xf numFmtId="9" fontId="0" fillId="0" borderId="33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165" fontId="0" fillId="0" borderId="39" xfId="0" applyNumberFormat="1" applyBorder="1" applyAlignment="1">
      <alignment horizontal="center" vertical="center"/>
    </xf>
    <xf numFmtId="9" fontId="21" fillId="0" borderId="39" xfId="0" applyNumberFormat="1" applyFont="1" applyFill="1" applyBorder="1" applyAlignment="1">
      <alignment horizontal="center" vertical="center"/>
    </xf>
    <xf numFmtId="9" fontId="3" fillId="0" borderId="39" xfId="0" applyNumberFormat="1" applyFont="1" applyBorder="1" applyAlignment="1">
      <alignment horizontal="center"/>
    </xf>
    <xf numFmtId="9" fontId="21" fillId="0" borderId="39" xfId="0" applyNumberFormat="1" applyFont="1" applyBorder="1" applyAlignment="1">
      <alignment horizontal="center"/>
    </xf>
    <xf numFmtId="165" fontId="21" fillId="0" borderId="39" xfId="0" applyNumberFormat="1" applyFont="1" applyFill="1" applyBorder="1" applyAlignment="1">
      <alignment horizontal="center"/>
    </xf>
    <xf numFmtId="9" fontId="3" fillId="0" borderId="39" xfId="0" applyNumberFormat="1" applyFont="1" applyBorder="1" applyAlignment="1">
      <alignment horizontal="center" vertical="center"/>
    </xf>
    <xf numFmtId="165" fontId="21" fillId="0" borderId="39" xfId="0" applyNumberFormat="1" applyFont="1" applyFill="1" applyBorder="1" applyAlignment="1">
      <alignment horizontal="center" vertical="center"/>
    </xf>
    <xf numFmtId="165" fontId="0" fillId="0" borderId="39" xfId="0" applyNumberFormat="1" applyFont="1" applyFill="1" applyBorder="1" applyAlignment="1">
      <alignment horizontal="center"/>
    </xf>
    <xf numFmtId="9" fontId="0" fillId="0" borderId="39" xfId="0" applyNumberFormat="1" applyBorder="1" applyAlignment="1">
      <alignment horizontal="center" vertical="center"/>
    </xf>
    <xf numFmtId="9" fontId="0" fillId="0" borderId="40" xfId="0" applyNumberFormat="1" applyFill="1" applyBorder="1" applyAlignment="1">
      <alignment horizontal="center" vertical="center"/>
    </xf>
    <xf numFmtId="3" fontId="0" fillId="0" borderId="0" xfId="0" applyNumberFormat="1" applyFill="1" applyAlignment="1">
      <alignment horizontal="center"/>
    </xf>
    <xf numFmtId="165" fontId="0" fillId="0" borderId="0" xfId="6" applyNumberFormat="1" applyFont="1"/>
    <xf numFmtId="0" fontId="0" fillId="2" borderId="26" xfId="0" applyFont="1" applyFill="1" applyBorder="1" applyAlignment="1">
      <alignment horizontal="center" vertical="center" wrapText="1"/>
    </xf>
    <xf numFmtId="9" fontId="3" fillId="2" borderId="33" xfId="0" applyNumberFormat="1" applyFont="1" applyFill="1" applyBorder="1" applyAlignment="1">
      <alignment horizontal="center" vertical="center"/>
    </xf>
    <xf numFmtId="9" fontId="3" fillId="2" borderId="27" xfId="0" applyNumberFormat="1" applyFont="1" applyFill="1" applyBorder="1" applyAlignment="1">
      <alignment horizontal="center" vertical="center"/>
    </xf>
    <xf numFmtId="9" fontId="3" fillId="2" borderId="28" xfId="0" applyNumberFormat="1" applyFont="1" applyFill="1" applyBorder="1" applyAlignment="1">
      <alignment horizontal="center" vertical="center"/>
    </xf>
    <xf numFmtId="9" fontId="3" fillId="2" borderId="39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3" fillId="2" borderId="26" xfId="0" applyFont="1" applyFill="1" applyBorder="1" applyAlignment="1">
      <alignment horizontal="center" vertical="center" wrapText="1"/>
    </xf>
    <xf numFmtId="9" fontId="0" fillId="2" borderId="33" xfId="0" applyNumberFormat="1" applyFill="1" applyBorder="1" applyAlignment="1">
      <alignment horizontal="center" vertical="center"/>
    </xf>
    <xf numFmtId="9" fontId="0" fillId="2" borderId="27" xfId="0" applyNumberFormat="1" applyFill="1" applyBorder="1" applyAlignment="1">
      <alignment horizontal="center" vertical="center"/>
    </xf>
    <xf numFmtId="9" fontId="0" fillId="2" borderId="28" xfId="0" applyNumberFormat="1" applyFill="1" applyBorder="1" applyAlignment="1">
      <alignment horizontal="center" vertical="center"/>
    </xf>
    <xf numFmtId="9" fontId="0" fillId="2" borderId="39" xfId="0" applyNumberFormat="1" applyFill="1" applyBorder="1" applyAlignment="1">
      <alignment horizontal="center" vertical="center"/>
    </xf>
    <xf numFmtId="3" fontId="0" fillId="2" borderId="0" xfId="0" applyNumberFormat="1" applyFill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9" fontId="21" fillId="2" borderId="33" xfId="0" applyNumberFormat="1" applyFont="1" applyFill="1" applyBorder="1" applyAlignment="1">
      <alignment horizontal="center" vertical="center"/>
    </xf>
    <xf numFmtId="9" fontId="21" fillId="2" borderId="27" xfId="0" applyNumberFormat="1" applyFont="1" applyFill="1" applyBorder="1" applyAlignment="1">
      <alignment horizontal="center" vertical="center"/>
    </xf>
    <xf numFmtId="9" fontId="21" fillId="2" borderId="28" xfId="0" applyNumberFormat="1" applyFont="1" applyFill="1" applyBorder="1" applyAlignment="1">
      <alignment horizontal="center" vertical="center"/>
    </xf>
    <xf numFmtId="9" fontId="21" fillId="2" borderId="39" xfId="0" applyNumberFormat="1" applyFont="1" applyFill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 wrapText="1"/>
    </xf>
    <xf numFmtId="9" fontId="0" fillId="0" borderId="3" xfId="0" applyNumberForma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/>
    </xf>
    <xf numFmtId="0" fontId="5" fillId="0" borderId="0" xfId="2" applyFont="1"/>
    <xf numFmtId="0" fontId="3" fillId="0" borderId="0" xfId="2"/>
    <xf numFmtId="0" fontId="5" fillId="0" borderId="0" xfId="2" applyFont="1" applyBorder="1" applyAlignment="1">
      <alignment horizontal="center" vertical="center" wrapText="1"/>
    </xf>
    <xf numFmtId="0" fontId="3" fillId="0" borderId="0" xfId="2" applyBorder="1"/>
    <xf numFmtId="0" fontId="3" fillId="0" borderId="44" xfId="2" applyBorder="1"/>
    <xf numFmtId="0" fontId="3" fillId="0" borderId="44" xfId="2" applyFont="1" applyBorder="1" applyAlignment="1">
      <alignment horizontal="center" vertical="center" wrapText="1"/>
    </xf>
    <xf numFmtId="0" fontId="3" fillId="0" borderId="45" xfId="2" applyFont="1" applyBorder="1" applyAlignment="1">
      <alignment horizontal="center" vertical="center" wrapText="1"/>
    </xf>
    <xf numFmtId="0" fontId="3" fillId="0" borderId="0" xfId="2" applyAlignment="1">
      <alignment horizontal="center" vertical="center"/>
    </xf>
    <xf numFmtId="3" fontId="3" fillId="0" borderId="0" xfId="2" applyNumberFormat="1" applyAlignment="1">
      <alignment horizontal="center"/>
    </xf>
    <xf numFmtId="3" fontId="3" fillId="0" borderId="0" xfId="2" applyNumberFormat="1"/>
    <xf numFmtId="0" fontId="13" fillId="0" borderId="45" xfId="2" applyFont="1" applyBorder="1" applyAlignment="1">
      <alignment horizontal="center" vertical="center" wrapText="1"/>
    </xf>
    <xf numFmtId="0" fontId="18" fillId="0" borderId="45" xfId="2" applyFont="1" applyBorder="1" applyAlignment="1">
      <alignment horizontal="center" vertical="center" wrapText="1"/>
    </xf>
    <xf numFmtId="0" fontId="3" fillId="0" borderId="48" xfId="2" applyFont="1" applyBorder="1" applyAlignment="1">
      <alignment horizontal="center" vertical="center"/>
    </xf>
    <xf numFmtId="0" fontId="3" fillId="0" borderId="49" xfId="2" applyFont="1" applyBorder="1" applyAlignment="1">
      <alignment horizontal="center" vertical="center"/>
    </xf>
    <xf numFmtId="0" fontId="3" fillId="0" borderId="49" xfId="2" applyBorder="1" applyAlignment="1">
      <alignment horizontal="center" vertical="center"/>
    </xf>
    <xf numFmtId="0" fontId="3" fillId="0" borderId="49" xfId="2" applyBorder="1" applyAlignment="1">
      <alignment horizontal="center"/>
    </xf>
    <xf numFmtId="0" fontId="3" fillId="0" borderId="50" xfId="2" applyBorder="1" applyAlignment="1">
      <alignment horizontal="center"/>
    </xf>
    <xf numFmtId="0" fontId="21" fillId="0" borderId="0" xfId="2" applyFont="1"/>
    <xf numFmtId="9" fontId="3" fillId="0" borderId="51" xfId="2" applyNumberFormat="1" applyBorder="1" applyAlignment="1">
      <alignment horizontal="center"/>
    </xf>
    <xf numFmtId="9" fontId="3" fillId="0" borderId="25" xfId="2" applyNumberFormat="1" applyBorder="1" applyAlignment="1">
      <alignment horizontal="center"/>
    </xf>
    <xf numFmtId="9" fontId="3" fillId="0" borderId="42" xfId="2" applyNumberFormat="1" applyBorder="1" applyAlignment="1">
      <alignment horizontal="center"/>
    </xf>
    <xf numFmtId="9" fontId="3" fillId="0" borderId="52" xfId="2" applyNumberFormat="1" applyBorder="1" applyAlignment="1">
      <alignment horizontal="center"/>
    </xf>
    <xf numFmtId="9" fontId="3" fillId="0" borderId="53" xfId="2" applyNumberFormat="1" applyBorder="1" applyAlignment="1">
      <alignment horizontal="center"/>
    </xf>
    <xf numFmtId="9" fontId="3" fillId="0" borderId="54" xfId="2" applyNumberFormat="1" applyBorder="1" applyAlignment="1">
      <alignment horizontal="center"/>
    </xf>
    <xf numFmtId="9" fontId="3" fillId="3" borderId="42" xfId="2" applyNumberFormat="1" applyFill="1" applyBorder="1" applyAlignment="1">
      <alignment horizontal="center"/>
    </xf>
    <xf numFmtId="9" fontId="3" fillId="3" borderId="52" xfId="2" applyNumberFormat="1" applyFill="1" applyBorder="1" applyAlignment="1">
      <alignment horizontal="center"/>
    </xf>
    <xf numFmtId="0" fontId="7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0" xfId="5" applyFont="1" applyBorder="1"/>
    <xf numFmtId="0" fontId="7" fillId="0" borderId="27" xfId="0" applyFont="1" applyBorder="1" applyAlignment="1">
      <alignment horizontal="center" vertical="center"/>
    </xf>
    <xf numFmtId="9" fontId="7" fillId="0" borderId="27" xfId="0" applyNumberFormat="1" applyFont="1" applyBorder="1" applyAlignment="1">
      <alignment horizontal="center" vertical="center"/>
    </xf>
    <xf numFmtId="10" fontId="3" fillId="0" borderId="3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9" fontId="0" fillId="0" borderId="0" xfId="0" applyNumberFormat="1"/>
    <xf numFmtId="165" fontId="3" fillId="0" borderId="0" xfId="2" applyNumberFormat="1" applyBorder="1" applyAlignment="1">
      <alignment horizontal="center"/>
    </xf>
    <xf numFmtId="165" fontId="3" fillId="0" borderId="9" xfId="2" applyNumberFormat="1" applyBorder="1" applyAlignment="1">
      <alignment horizontal="center"/>
    </xf>
    <xf numFmtId="0" fontId="18" fillId="0" borderId="55" xfId="2" applyFont="1" applyBorder="1" applyAlignment="1">
      <alignment horizontal="center" vertical="center" wrapText="1"/>
    </xf>
    <xf numFmtId="9" fontId="3" fillId="0" borderId="51" xfId="2" applyNumberFormat="1" applyBorder="1" applyAlignment="1">
      <alignment horizontal="center" vertical="center"/>
    </xf>
    <xf numFmtId="9" fontId="3" fillId="0" borderId="25" xfId="2" applyNumberFormat="1" applyBorder="1" applyAlignment="1">
      <alignment horizontal="center" vertical="center"/>
    </xf>
    <xf numFmtId="9" fontId="3" fillId="0" borderId="0" xfId="2" applyNumberFormat="1" applyBorder="1" applyAlignment="1">
      <alignment horizontal="center"/>
    </xf>
    <xf numFmtId="0" fontId="3" fillId="0" borderId="0" xfId="2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9" fontId="0" fillId="0" borderId="0" xfId="0" applyNumberForma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 wrapText="1"/>
    </xf>
    <xf numFmtId="10" fontId="18" fillId="0" borderId="0" xfId="2" applyNumberFormat="1" applyFont="1" applyBorder="1" applyAlignment="1">
      <alignment horizontal="center" vertical="center" wrapText="1"/>
    </xf>
    <xf numFmtId="9" fontId="18" fillId="0" borderId="0" xfId="2" applyNumberFormat="1" applyFont="1" applyBorder="1" applyAlignment="1">
      <alignment horizontal="center" vertical="center" wrapText="1"/>
    </xf>
    <xf numFmtId="9" fontId="7" fillId="0" borderId="0" xfId="6" applyFont="1"/>
    <xf numFmtId="0" fontId="7" fillId="0" borderId="0" xfId="6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 vertical="center"/>
    </xf>
    <xf numFmtId="9" fontId="7" fillId="0" borderId="0" xfId="4" applyNumberFormat="1" applyFont="1" applyBorder="1" applyAlignment="1">
      <alignment horizontal="center" vertical="center" wrapText="1"/>
    </xf>
    <xf numFmtId="9" fontId="7" fillId="0" borderId="0" xfId="6" applyFont="1" applyBorder="1" applyAlignment="1">
      <alignment horizontal="center" vertical="center" wrapText="1"/>
    </xf>
    <xf numFmtId="9" fontId="5" fillId="0" borderId="0" xfId="4" applyNumberFormat="1" applyFont="1" applyBorder="1" applyAlignment="1">
      <alignment horizontal="center" vertical="center" wrapText="1"/>
    </xf>
    <xf numFmtId="9" fontId="0" fillId="0" borderId="0" xfId="6" applyFont="1"/>
    <xf numFmtId="9" fontId="21" fillId="0" borderId="0" xfId="6" applyFont="1" applyBorder="1" applyAlignment="1">
      <alignment horizontal="center" vertical="center" wrapText="1"/>
    </xf>
    <xf numFmtId="0" fontId="33" fillId="0" borderId="0" xfId="54"/>
    <xf numFmtId="0" fontId="34" fillId="0" borderId="0" xfId="55"/>
    <xf numFmtId="0" fontId="36" fillId="0" borderId="54" xfId="55" applyFont="1" applyBorder="1"/>
    <xf numFmtId="0" fontId="36" fillId="0" borderId="68" xfId="55" applyFont="1" applyBorder="1" applyAlignment="1">
      <alignment horizontal="center"/>
    </xf>
    <xf numFmtId="0" fontId="38" fillId="0" borderId="0" xfId="55" applyFont="1" applyBorder="1"/>
    <xf numFmtId="3" fontId="38" fillId="0" borderId="0" xfId="55" applyNumberFormat="1" applyFont="1" applyBorder="1"/>
    <xf numFmtId="0" fontId="34" fillId="0" borderId="0" xfId="55" applyBorder="1"/>
    <xf numFmtId="3" fontId="34" fillId="0" borderId="0" xfId="55" applyNumberFormat="1" applyBorder="1"/>
    <xf numFmtId="3" fontId="34" fillId="0" borderId="0" xfId="55" applyNumberFormat="1"/>
    <xf numFmtId="0" fontId="36" fillId="0" borderId="9" xfId="55" applyFont="1" applyBorder="1"/>
    <xf numFmtId="0" fontId="37" fillId="0" borderId="22" xfId="55" applyFont="1" applyBorder="1" applyAlignment="1">
      <alignment horizontal="center" vertical="center" wrapText="1"/>
    </xf>
    <xf numFmtId="0" fontId="37" fillId="0" borderId="69" xfId="55" applyFont="1" applyBorder="1" applyAlignment="1">
      <alignment horizontal="center" vertical="center" wrapText="1"/>
    </xf>
    <xf numFmtId="0" fontId="38" fillId="0" borderId="42" xfId="55" applyFont="1" applyBorder="1" applyAlignment="1">
      <alignment horizontal="center" vertical="center" wrapText="1"/>
    </xf>
    <xf numFmtId="0" fontId="38" fillId="0" borderId="55" xfId="55" applyFont="1" applyBorder="1" applyAlignment="1">
      <alignment horizontal="center" vertical="center" wrapText="1"/>
    </xf>
    <xf numFmtId="0" fontId="38" fillId="0" borderId="81" xfId="55" applyFont="1" applyBorder="1" applyAlignment="1">
      <alignment horizontal="center" vertical="center" wrapText="1"/>
    </xf>
    <xf numFmtId="9" fontId="39" fillId="0" borderId="82" xfId="54" applyNumberFormat="1" applyFont="1" applyFill="1" applyBorder="1" applyAlignment="1">
      <alignment horizontal="center" vertical="center"/>
    </xf>
    <xf numFmtId="0" fontId="38" fillId="0" borderId="70" xfId="55" applyFont="1" applyBorder="1" applyAlignment="1">
      <alignment horizontal="center" vertical="center" wrapText="1"/>
    </xf>
    <xf numFmtId="9" fontId="39" fillId="0" borderId="83" xfId="54" applyNumberFormat="1" applyFont="1" applyFill="1" applyBorder="1" applyAlignment="1">
      <alignment horizontal="center" vertical="center"/>
    </xf>
    <xf numFmtId="9" fontId="38" fillId="0" borderId="82" xfId="55" applyNumberFormat="1" applyFont="1" applyBorder="1" applyAlignment="1">
      <alignment horizontal="center" vertical="center"/>
    </xf>
    <xf numFmtId="9" fontId="38" fillId="0" borderId="84" xfId="55" applyNumberFormat="1" applyFont="1" applyBorder="1" applyAlignment="1">
      <alignment horizontal="center" vertical="center"/>
    </xf>
    <xf numFmtId="9" fontId="38" fillId="0" borderId="83" xfId="55" applyNumberFormat="1" applyFont="1" applyBorder="1" applyAlignment="1">
      <alignment horizontal="center" vertical="center"/>
    </xf>
    <xf numFmtId="0" fontId="34" fillId="0" borderId="0" xfId="105"/>
    <xf numFmtId="173" fontId="34" fillId="0" borderId="0" xfId="105" applyNumberFormat="1" applyAlignment="1">
      <alignment horizontal="center"/>
    </xf>
    <xf numFmtId="165" fontId="34" fillId="0" borderId="0" xfId="105" applyNumberFormat="1" applyAlignment="1">
      <alignment horizontal="center"/>
    </xf>
    <xf numFmtId="0" fontId="34" fillId="0" borderId="0" xfId="105" applyBorder="1" applyAlignment="1">
      <alignment horizontal="center" vertical="center" wrapText="1"/>
    </xf>
    <xf numFmtId="0" fontId="21" fillId="0" borderId="0" xfId="105" applyFont="1"/>
    <xf numFmtId="0" fontId="34" fillId="0" borderId="0" xfId="105" applyBorder="1"/>
    <xf numFmtId="0" fontId="34" fillId="0" borderId="47" xfId="105" applyBorder="1"/>
    <xf numFmtId="165" fontId="34" fillId="0" borderId="47" xfId="105" applyNumberFormat="1" applyBorder="1" applyAlignment="1">
      <alignment horizontal="center"/>
    </xf>
    <xf numFmtId="0" fontId="34" fillId="0" borderId="47" xfId="105" applyBorder="1" applyAlignment="1">
      <alignment horizontal="center"/>
    </xf>
    <xf numFmtId="165" fontId="34" fillId="0" borderId="0" xfId="105" applyNumberFormat="1" applyBorder="1" applyAlignment="1">
      <alignment horizontal="center"/>
    </xf>
    <xf numFmtId="173" fontId="34" fillId="0" borderId="47" xfId="105" applyNumberFormat="1" applyBorder="1" applyAlignment="1">
      <alignment horizontal="center"/>
    </xf>
    <xf numFmtId="0" fontId="34" fillId="0" borderId="46" xfId="105" applyBorder="1"/>
    <xf numFmtId="165" fontId="34" fillId="0" borderId="46" xfId="105" applyNumberFormat="1" applyBorder="1" applyAlignment="1">
      <alignment horizontal="center"/>
    </xf>
    <xf numFmtId="0" fontId="34" fillId="0" borderId="46" xfId="105" applyBorder="1" applyAlignment="1">
      <alignment horizontal="center"/>
    </xf>
    <xf numFmtId="173" fontId="34" fillId="0" borderId="46" xfId="105" applyNumberFormat="1" applyBorder="1" applyAlignment="1">
      <alignment horizontal="center"/>
    </xf>
    <xf numFmtId="0" fontId="34" fillId="0" borderId="0" xfId="105" applyAlignment="1">
      <alignment horizontal="center"/>
    </xf>
    <xf numFmtId="9" fontId="34" fillId="0" borderId="46" xfId="105" applyNumberFormat="1" applyBorder="1" applyAlignment="1">
      <alignment horizontal="center"/>
    </xf>
    <xf numFmtId="165" fontId="34" fillId="0" borderId="0" xfId="105" applyNumberFormat="1" applyFont="1" applyAlignment="1">
      <alignment horizontal="center"/>
    </xf>
    <xf numFmtId="0" fontId="34" fillId="0" borderId="0" xfId="105" applyFont="1" applyAlignment="1">
      <alignment horizontal="center"/>
    </xf>
    <xf numFmtId="165" fontId="21" fillId="0" borderId="0" xfId="105" applyNumberFormat="1" applyFont="1" applyAlignment="1">
      <alignment horizontal="center"/>
    </xf>
    <xf numFmtId="0" fontId="21" fillId="0" borderId="0" xfId="105" applyFont="1" applyAlignment="1">
      <alignment horizontal="center"/>
    </xf>
    <xf numFmtId="0" fontId="34" fillId="0" borderId="0" xfId="105" applyAlignment="1">
      <alignment horizontal="center" vertical="center" wrapText="1"/>
    </xf>
    <xf numFmtId="0" fontId="34" fillId="0" borderId="46" xfId="105" applyBorder="1" applyAlignment="1">
      <alignment horizontal="center" vertical="center" wrapText="1"/>
    </xf>
    <xf numFmtId="0" fontId="34" fillId="0" borderId="46" xfId="105" applyNumberFormat="1" applyBorder="1" applyAlignment="1">
      <alignment horizontal="center" vertical="center" wrapText="1"/>
    </xf>
    <xf numFmtId="9" fontId="34" fillId="0" borderId="46" xfId="105" applyNumberFormat="1" applyBorder="1" applyAlignment="1">
      <alignment horizontal="center" vertical="center" wrapText="1"/>
    </xf>
    <xf numFmtId="0" fontId="34" fillId="0" borderId="44" xfId="105" applyBorder="1" applyAlignment="1">
      <alignment horizontal="center" vertical="center" wrapText="1"/>
    </xf>
    <xf numFmtId="0" fontId="34" fillId="0" borderId="44" xfId="105" applyFont="1" applyBorder="1" applyAlignment="1">
      <alignment horizontal="center" vertical="center" wrapText="1"/>
    </xf>
    <xf numFmtId="0" fontId="34" fillId="0" borderId="44" xfId="105" applyNumberFormat="1" applyBorder="1" applyAlignment="1">
      <alignment horizontal="center" vertical="center" wrapText="1"/>
    </xf>
    <xf numFmtId="0" fontId="34" fillId="0" borderId="0" xfId="105" applyFont="1" applyBorder="1" applyAlignment="1">
      <alignment horizontal="center" vertical="center" wrapText="1"/>
    </xf>
    <xf numFmtId="0" fontId="34" fillId="0" borderId="85" xfId="105" applyBorder="1"/>
    <xf numFmtId="0" fontId="5" fillId="0" borderId="0" xfId="105" applyFont="1" applyBorder="1" applyAlignment="1">
      <alignment vertical="center" wrapText="1"/>
    </xf>
    <xf numFmtId="0" fontId="5" fillId="0" borderId="0" xfId="105" applyFont="1" applyBorder="1" applyAlignment="1">
      <alignment horizontal="center" vertical="center" wrapText="1"/>
    </xf>
    <xf numFmtId="0" fontId="5" fillId="0" borderId="0" xfId="105" applyFont="1"/>
    <xf numFmtId="0" fontId="21" fillId="0" borderId="0" xfId="105" applyFont="1" applyFill="1" applyBorder="1"/>
    <xf numFmtId="0" fontId="34" fillId="0" borderId="46" xfId="105" applyNumberFormat="1" applyFont="1" applyBorder="1" applyAlignment="1">
      <alignment horizontal="center" vertical="center" wrapText="1"/>
    </xf>
    <xf numFmtId="0" fontId="5" fillId="0" borderId="44" xfId="105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/>
    <xf numFmtId="0" fontId="10" fillId="0" borderId="6" xfId="5" applyFont="1" applyBorder="1"/>
    <xf numFmtId="0" fontId="2" fillId="0" borderId="5" xfId="4" applyFont="1" applyBorder="1" applyAlignment="1">
      <alignment horizontal="center"/>
    </xf>
    <xf numFmtId="0" fontId="2" fillId="0" borderId="4" xfId="4" applyFont="1" applyBorder="1" applyAlignment="1">
      <alignment horizontal="center"/>
    </xf>
    <xf numFmtId="0" fontId="2" fillId="0" borderId="14" xfId="4" applyFont="1" applyBorder="1" applyAlignment="1">
      <alignment horizontal="center"/>
    </xf>
    <xf numFmtId="0" fontId="21" fillId="0" borderId="5" xfId="4" applyFont="1" applyBorder="1" applyAlignment="1">
      <alignment horizontal="center"/>
    </xf>
    <xf numFmtId="0" fontId="21" fillId="0" borderId="6" xfId="4" applyFont="1" applyBorder="1"/>
    <xf numFmtId="0" fontId="2" fillId="0" borderId="15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2" fillId="0" borderId="14" xfId="4" applyFont="1" applyBorder="1" applyAlignment="1">
      <alignment horizontal="center" vertical="center" wrapText="1"/>
    </xf>
    <xf numFmtId="0" fontId="21" fillId="0" borderId="5" xfId="4" applyFont="1" applyBorder="1" applyAlignment="1">
      <alignment horizontal="center" vertical="center" wrapText="1"/>
    </xf>
    <xf numFmtId="0" fontId="21" fillId="0" borderId="14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1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2" fillId="0" borderId="103" xfId="4" applyFont="1" applyBorder="1" applyAlignment="1">
      <alignment horizontal="center" vertical="center" wrapText="1"/>
    </xf>
    <xf numFmtId="0" fontId="21" fillId="0" borderId="103" xfId="4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3" fillId="0" borderId="92" xfId="2" applyBorder="1"/>
    <xf numFmtId="0" fontId="0" fillId="0" borderId="0" xfId="0" applyBorder="1" applyAlignment="1">
      <alignment horizontal="center"/>
    </xf>
    <xf numFmtId="0" fontId="12" fillId="0" borderId="7" xfId="4" applyFont="1" applyBorder="1"/>
    <xf numFmtId="0" fontId="0" fillId="0" borderId="6" xfId="0" applyBorder="1" applyAlignment="1">
      <alignment horizontal="center"/>
    </xf>
    <xf numFmtId="0" fontId="0" fillId="0" borderId="90" xfId="0" applyBorder="1" applyAlignment="1">
      <alignment horizontal="center" vertical="center"/>
    </xf>
    <xf numFmtId="0" fontId="71" fillId="0" borderId="0" xfId="4" applyFont="1"/>
    <xf numFmtId="0" fontId="7" fillId="0" borderId="6" xfId="5" applyFont="1" applyBorder="1"/>
    <xf numFmtId="0" fontId="7" fillId="0" borderId="96" xfId="0" applyFont="1" applyBorder="1" applyAlignment="1">
      <alignment horizontal="center" vertical="center"/>
    </xf>
    <xf numFmtId="0" fontId="7" fillId="0" borderId="97" xfId="0" applyFont="1" applyBorder="1" applyAlignment="1">
      <alignment horizontal="center" vertical="center"/>
    </xf>
    <xf numFmtId="49" fontId="7" fillId="0" borderId="97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0" xfId="0" applyFont="1" applyBorder="1" applyAlignment="1">
      <alignment horizontal="center" vertical="center"/>
    </xf>
    <xf numFmtId="3" fontId="7" fillId="0" borderId="89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1" fontId="7" fillId="0" borderId="105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0" fontId="7" fillId="0" borderId="0" xfId="105" applyFont="1"/>
    <xf numFmtId="0" fontId="7" fillId="0" borderId="0" xfId="105" applyFont="1" applyBorder="1"/>
    <xf numFmtId="0" fontId="7" fillId="0" borderId="44" xfId="105" applyFont="1" applyBorder="1" applyAlignment="1">
      <alignment horizontal="center" vertical="center" wrapText="1"/>
    </xf>
    <xf numFmtId="0" fontId="14" fillId="0" borderId="44" xfId="105" applyFont="1" applyBorder="1" applyAlignment="1">
      <alignment horizontal="center" vertical="center" wrapText="1"/>
    </xf>
    <xf numFmtId="0" fontId="7" fillId="0" borderId="44" xfId="105" applyFont="1" applyBorder="1" applyAlignment="1">
      <alignment horizontal="center" wrapText="1"/>
    </xf>
    <xf numFmtId="9" fontId="7" fillId="0" borderId="45" xfId="105" applyNumberFormat="1" applyFont="1" applyBorder="1" applyAlignment="1">
      <alignment horizontal="center" vertical="center" wrapText="1"/>
    </xf>
    <xf numFmtId="9" fontId="7" fillId="0" borderId="45" xfId="105" applyNumberFormat="1" applyFont="1" applyBorder="1" applyAlignment="1">
      <alignment horizontal="center"/>
    </xf>
    <xf numFmtId="0" fontId="7" fillId="0" borderId="45" xfId="105" applyFont="1" applyBorder="1"/>
    <xf numFmtId="9" fontId="7" fillId="0" borderId="46" xfId="105" applyNumberFormat="1" applyFont="1" applyBorder="1" applyAlignment="1">
      <alignment horizontal="center" vertical="center" wrapText="1"/>
    </xf>
    <xf numFmtId="9" fontId="7" fillId="0" borderId="46" xfId="105" applyNumberFormat="1" applyFont="1" applyBorder="1" applyAlignment="1">
      <alignment horizontal="center"/>
    </xf>
    <xf numFmtId="0" fontId="7" fillId="0" borderId="46" xfId="105" applyFont="1" applyBorder="1"/>
    <xf numFmtId="165" fontId="7" fillId="0" borderId="46" xfId="105" applyNumberFormat="1" applyFont="1" applyBorder="1" applyAlignment="1">
      <alignment horizontal="center"/>
    </xf>
    <xf numFmtId="9" fontId="7" fillId="0" borderId="46" xfId="105" applyNumberFormat="1" applyFont="1" applyBorder="1" applyAlignment="1">
      <alignment horizontal="center" vertical="center"/>
    </xf>
    <xf numFmtId="3" fontId="7" fillId="0" borderId="0" xfId="105" applyNumberFormat="1" applyFont="1" applyAlignment="1">
      <alignment horizontal="center"/>
    </xf>
    <xf numFmtId="3" fontId="7" fillId="0" borderId="0" xfId="105" applyNumberFormat="1" applyFont="1"/>
    <xf numFmtId="0" fontId="2" fillId="0" borderId="44" xfId="105" applyFont="1" applyBorder="1" applyAlignment="1">
      <alignment horizontal="center" vertical="center" wrapText="1"/>
    </xf>
    <xf numFmtId="0" fontId="2" fillId="0" borderId="0" xfId="105" applyFont="1" applyAlignment="1">
      <alignment horizontal="center" vertical="center"/>
    </xf>
    <xf numFmtId="0" fontId="17" fillId="0" borderId="0" xfId="105" applyFont="1"/>
    <xf numFmtId="0" fontId="7" fillId="0" borderId="20" xfId="4" applyFont="1" applyBorder="1" applyAlignment="1">
      <alignment horizontal="center" vertical="center" wrapText="1"/>
    </xf>
    <xf numFmtId="0" fontId="7" fillId="0" borderId="21" xfId="4" applyFont="1" applyBorder="1" applyAlignment="1">
      <alignment horizontal="center" vertical="center" wrapText="1"/>
    </xf>
    <xf numFmtId="0" fontId="5" fillId="0" borderId="21" xfId="4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9" fontId="7" fillId="0" borderId="7" xfId="6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 wrapText="1"/>
    </xf>
    <xf numFmtId="9" fontId="7" fillId="0" borderId="0" xfId="6" applyFont="1" applyBorder="1"/>
    <xf numFmtId="9" fontId="7" fillId="0" borderId="0" xfId="6" applyFont="1" applyBorder="1" applyAlignment="1">
      <alignment horizontal="center" vertical="center"/>
    </xf>
    <xf numFmtId="9" fontId="31" fillId="0" borderId="0" xfId="0" applyNumberFormat="1" applyFont="1" applyBorder="1" applyAlignment="1">
      <alignment horizontal="center"/>
    </xf>
    <xf numFmtId="9" fontId="31" fillId="0" borderId="0" xfId="0" applyNumberFormat="1" applyFont="1" applyBorder="1" applyAlignment="1">
      <alignment horizontal="center" vertical="center"/>
    </xf>
    <xf numFmtId="0" fontId="7" fillId="0" borderId="90" xfId="4" applyFont="1" applyBorder="1" applyAlignment="1">
      <alignment horizontal="center" vertical="center" wrapText="1"/>
    </xf>
    <xf numFmtId="0" fontId="7" fillId="0" borderId="89" xfId="4" applyFont="1" applyBorder="1" applyAlignment="1">
      <alignment horizontal="center" vertical="center" wrapText="1"/>
    </xf>
    <xf numFmtId="0" fontId="5" fillId="0" borderId="89" xfId="4" applyFont="1" applyBorder="1" applyAlignment="1">
      <alignment horizontal="center" vertical="center" wrapText="1"/>
    </xf>
    <xf numFmtId="9" fontId="5" fillId="0" borderId="89" xfId="4" applyNumberFormat="1" applyFont="1" applyBorder="1" applyAlignment="1">
      <alignment horizontal="center" vertical="center" wrapText="1"/>
    </xf>
    <xf numFmtId="0" fontId="14" fillId="0" borderId="89" xfId="0" applyFont="1" applyBorder="1" applyAlignment="1">
      <alignment horizontal="center" vertical="center" wrapText="1"/>
    </xf>
    <xf numFmtId="9" fontId="7" fillId="0" borderId="89" xfId="6" applyFont="1" applyBorder="1"/>
    <xf numFmtId="9" fontId="7" fillId="0" borderId="89" xfId="6" applyFont="1" applyBorder="1" applyAlignment="1">
      <alignment horizontal="center" vertical="center"/>
    </xf>
    <xf numFmtId="9" fontId="7" fillId="0" borderId="91" xfId="6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9" fontId="7" fillId="0" borderId="99" xfId="0" applyNumberFormat="1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 wrapText="1"/>
    </xf>
    <xf numFmtId="10" fontId="14" fillId="0" borderId="21" xfId="2" applyNumberFormat="1" applyFont="1" applyBorder="1" applyAlignment="1">
      <alignment horizontal="center" vertical="center" wrapText="1"/>
    </xf>
    <xf numFmtId="9" fontId="5" fillId="0" borderId="21" xfId="6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/>
    </xf>
    <xf numFmtId="9" fontId="14" fillId="0" borderId="0" xfId="2" applyNumberFormat="1" applyFont="1" applyBorder="1" applyAlignment="1">
      <alignment horizontal="center" vertical="center" wrapText="1"/>
    </xf>
    <xf numFmtId="9" fontId="7" fillId="0" borderId="0" xfId="2" applyNumberFormat="1" applyFont="1" applyBorder="1" applyAlignment="1">
      <alignment horizontal="center"/>
    </xf>
    <xf numFmtId="10" fontId="14" fillId="0" borderId="0" xfId="2" applyNumberFormat="1" applyFont="1" applyBorder="1" applyAlignment="1">
      <alignment horizontal="center" vertical="center" wrapText="1"/>
    </xf>
    <xf numFmtId="9" fontId="5" fillId="0" borderId="0" xfId="6" applyFont="1" applyBorder="1" applyAlignment="1">
      <alignment horizontal="center" vertical="center" wrapText="1"/>
    </xf>
    <xf numFmtId="9" fontId="7" fillId="0" borderId="6" xfId="6" applyFont="1" applyBorder="1" applyAlignment="1">
      <alignment horizontal="center" vertical="center"/>
    </xf>
    <xf numFmtId="9" fontId="7" fillId="0" borderId="52" xfId="6" applyFont="1" applyBorder="1" applyAlignment="1">
      <alignment horizontal="center" vertical="center"/>
    </xf>
    <xf numFmtId="9" fontId="5" fillId="2" borderId="0" xfId="6" applyFont="1" applyFill="1" applyBorder="1" applyAlignment="1">
      <alignment horizontal="center" vertical="center" wrapText="1"/>
    </xf>
    <xf numFmtId="9" fontId="7" fillId="2" borderId="7" xfId="6" applyFont="1" applyFill="1" applyBorder="1" applyAlignment="1">
      <alignment horizontal="center" vertical="center"/>
    </xf>
    <xf numFmtId="0" fontId="7" fillId="0" borderId="0" xfId="2" applyFont="1" applyBorder="1"/>
    <xf numFmtId="9" fontId="5" fillId="0" borderId="7" xfId="6" applyFont="1" applyBorder="1" applyAlignment="1">
      <alignment horizontal="center" vertical="center" wrapText="1"/>
    </xf>
    <xf numFmtId="0" fontId="7" fillId="0" borderId="90" xfId="2" applyFont="1" applyBorder="1" applyAlignment="1">
      <alignment horizontal="center" vertical="center" wrapText="1"/>
    </xf>
    <xf numFmtId="9" fontId="7" fillId="0" borderId="90" xfId="0" applyNumberFormat="1" applyFont="1" applyBorder="1" applyAlignment="1">
      <alignment horizontal="center" vertical="center"/>
    </xf>
    <xf numFmtId="9" fontId="14" fillId="0" borderId="89" xfId="2" applyNumberFormat="1" applyFont="1" applyBorder="1" applyAlignment="1">
      <alignment horizontal="center" vertical="center" wrapText="1"/>
    </xf>
    <xf numFmtId="9" fontId="7" fillId="0" borderId="89" xfId="2" applyNumberFormat="1" applyFont="1" applyBorder="1" applyAlignment="1">
      <alignment horizontal="center"/>
    </xf>
    <xf numFmtId="10" fontId="14" fillId="0" borderId="89" xfId="2" applyNumberFormat="1" applyFont="1" applyBorder="1" applyAlignment="1">
      <alignment horizontal="center" vertical="center" wrapText="1"/>
    </xf>
    <xf numFmtId="9" fontId="5" fillId="0" borderId="89" xfId="6" applyFont="1" applyBorder="1" applyAlignment="1">
      <alignment horizontal="center" vertical="center" wrapText="1"/>
    </xf>
    <xf numFmtId="9" fontId="5" fillId="0" borderId="91" xfId="6" applyFont="1" applyBorder="1" applyAlignment="1">
      <alignment horizontal="center" vertical="center" wrapText="1"/>
    </xf>
    <xf numFmtId="9" fontId="7" fillId="0" borderId="90" xfId="6" applyFont="1" applyBorder="1" applyAlignment="1">
      <alignment horizontal="center" vertical="center"/>
    </xf>
    <xf numFmtId="9" fontId="7" fillId="0" borderId="88" xfId="6" applyFont="1" applyBorder="1" applyAlignment="1">
      <alignment horizontal="center" vertical="center"/>
    </xf>
    <xf numFmtId="0" fontId="7" fillId="0" borderId="48" xfId="2" applyFont="1" applyBorder="1" applyAlignment="1">
      <alignment horizontal="center" vertical="center"/>
    </xf>
    <xf numFmtId="165" fontId="5" fillId="0" borderId="21" xfId="3" applyNumberFormat="1" applyFont="1" applyFill="1" applyBorder="1" applyAlignment="1">
      <alignment horizontal="center"/>
    </xf>
    <xf numFmtId="9" fontId="73" fillId="0" borderId="21" xfId="2" applyNumberFormat="1" applyFont="1" applyBorder="1" applyAlignment="1">
      <alignment horizontal="center" vertical="center" wrapText="1"/>
    </xf>
    <xf numFmtId="9" fontId="7" fillId="0" borderId="21" xfId="2" applyNumberFormat="1" applyFont="1" applyBorder="1" applyAlignment="1">
      <alignment horizontal="center"/>
    </xf>
    <xf numFmtId="9" fontId="5" fillId="0" borderId="22" xfId="6" applyFont="1" applyBorder="1" applyAlignment="1">
      <alignment horizontal="center" vertical="center" wrapText="1"/>
    </xf>
    <xf numFmtId="0" fontId="7" fillId="0" borderId="49" xfId="2" applyFont="1" applyBorder="1" applyAlignment="1">
      <alignment horizontal="center" vertical="center"/>
    </xf>
    <xf numFmtId="165" fontId="7" fillId="0" borderId="0" xfId="3" applyNumberFormat="1" applyFont="1" applyFill="1" applyBorder="1" applyAlignment="1">
      <alignment horizontal="center"/>
    </xf>
    <xf numFmtId="9" fontId="73" fillId="0" borderId="0" xfId="2" applyNumberFormat="1" applyFont="1" applyBorder="1" applyAlignment="1">
      <alignment horizontal="center" vertical="center" wrapText="1"/>
    </xf>
    <xf numFmtId="165" fontId="7" fillId="0" borderId="67" xfId="3" applyNumberFormat="1" applyFont="1" applyFill="1" applyBorder="1" applyAlignment="1">
      <alignment horizontal="center"/>
    </xf>
    <xf numFmtId="165" fontId="5" fillId="0" borderId="0" xfId="3" applyNumberFormat="1" applyFont="1" applyFill="1" applyBorder="1" applyAlignment="1">
      <alignment horizontal="center"/>
    </xf>
    <xf numFmtId="165" fontId="7" fillId="0" borderId="56" xfId="3" applyNumberFormat="1" applyFont="1" applyFill="1" applyBorder="1" applyAlignment="1">
      <alignment horizontal="center"/>
    </xf>
    <xf numFmtId="10" fontId="73" fillId="0" borderId="0" xfId="2" applyNumberFormat="1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/>
    </xf>
    <xf numFmtId="9" fontId="7" fillId="0" borderId="20" xfId="2" applyNumberFormat="1" applyFont="1" applyBorder="1" applyAlignment="1">
      <alignment horizontal="center" vertical="center"/>
    </xf>
    <xf numFmtId="9" fontId="7" fillId="0" borderId="51" xfId="2" applyNumberFormat="1" applyFont="1" applyBorder="1" applyAlignment="1">
      <alignment horizontal="center" vertical="center"/>
    </xf>
    <xf numFmtId="9" fontId="7" fillId="0" borderId="42" xfId="2" applyNumberFormat="1" applyFont="1" applyBorder="1" applyAlignment="1">
      <alignment horizontal="center"/>
    </xf>
    <xf numFmtId="9" fontId="7" fillId="0" borderId="6" xfId="2" applyNumberFormat="1" applyFont="1" applyBorder="1" applyAlignment="1">
      <alignment horizontal="center"/>
    </xf>
    <xf numFmtId="9" fontId="7" fillId="0" borderId="25" xfId="2" applyNumberFormat="1" applyFont="1" applyBorder="1" applyAlignment="1">
      <alignment horizontal="center" vertical="center"/>
    </xf>
    <xf numFmtId="9" fontId="7" fillId="0" borderId="52" xfId="2" applyNumberFormat="1" applyFont="1" applyBorder="1" applyAlignment="1">
      <alignment horizontal="center"/>
    </xf>
    <xf numFmtId="0" fontId="7" fillId="0" borderId="6" xfId="2" applyFont="1" applyBorder="1" applyAlignment="1">
      <alignment horizontal="center"/>
    </xf>
    <xf numFmtId="9" fontId="7" fillId="0" borderId="25" xfId="2" applyNumberFormat="1" applyFont="1" applyBorder="1" applyAlignment="1">
      <alignment horizontal="center"/>
    </xf>
    <xf numFmtId="0" fontId="7" fillId="0" borderId="90" xfId="2" applyFont="1" applyBorder="1" applyAlignment="1">
      <alignment horizontal="center"/>
    </xf>
    <xf numFmtId="9" fontId="7" fillId="0" borderId="90" xfId="2" applyNumberFormat="1" applyFont="1" applyBorder="1" applyAlignment="1">
      <alignment horizontal="center"/>
    </xf>
    <xf numFmtId="9" fontId="7" fillId="0" borderId="87" xfId="2" applyNumberFormat="1" applyFont="1" applyBorder="1" applyAlignment="1">
      <alignment horizontal="center"/>
    </xf>
    <xf numFmtId="9" fontId="7" fillId="0" borderId="88" xfId="2" applyNumberFormat="1" applyFont="1" applyBorder="1" applyAlignment="1">
      <alignment horizontal="center"/>
    </xf>
    <xf numFmtId="0" fontId="5" fillId="0" borderId="0" xfId="0" applyFont="1" applyBorder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2" fillId="0" borderId="105" xfId="5" applyFont="1" applyBorder="1"/>
    <xf numFmtId="0" fontId="11" fillId="0" borderId="0" xfId="5" applyFont="1" applyBorder="1"/>
    <xf numFmtId="0" fontId="5" fillId="0" borderId="12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0" xfId="0" applyFont="1" applyBorder="1" applyAlignment="1">
      <alignment horizontal="center" vertical="center"/>
    </xf>
    <xf numFmtId="0" fontId="4" fillId="0" borderId="89" xfId="5" applyFont="1" applyBorder="1"/>
    <xf numFmtId="0" fontId="7" fillId="0" borderId="90" xfId="4" applyFont="1" applyBorder="1"/>
    <xf numFmtId="9" fontId="7" fillId="0" borderId="100" xfId="4" applyNumberFormat="1" applyFont="1" applyBorder="1" applyAlignment="1">
      <alignment horizontal="center"/>
    </xf>
    <xf numFmtId="9" fontId="7" fillId="0" borderId="91" xfId="4" applyNumberFormat="1" applyFont="1" applyBorder="1" applyAlignment="1">
      <alignment horizontal="center"/>
    </xf>
    <xf numFmtId="0" fontId="7" fillId="0" borderId="7" xfId="6" applyNumberFormat="1" applyFont="1" applyBorder="1" applyAlignment="1">
      <alignment horizontal="center"/>
    </xf>
    <xf numFmtId="0" fontId="7" fillId="0" borderId="91" xfId="0" applyFont="1" applyBorder="1" applyAlignment="1">
      <alignment horizontal="center" vertical="center"/>
    </xf>
    <xf numFmtId="49" fontId="7" fillId="0" borderId="121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3" fontId="7" fillId="0" borderId="100" xfId="0" applyNumberFormat="1" applyFont="1" applyBorder="1" applyAlignment="1">
      <alignment horizontal="center" vertical="center"/>
    </xf>
    <xf numFmtId="3" fontId="7" fillId="0" borderId="91" xfId="0" applyNumberFormat="1" applyFont="1" applyBorder="1" applyAlignment="1">
      <alignment horizontal="center" vertical="center"/>
    </xf>
    <xf numFmtId="165" fontId="7" fillId="0" borderId="0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5" fontId="7" fillId="0" borderId="89" xfId="0" applyNumberFormat="1" applyFont="1" applyBorder="1" applyAlignment="1">
      <alignment horizontal="center" vertical="center"/>
    </xf>
    <xf numFmtId="165" fontId="7" fillId="0" borderId="91" xfId="0" applyNumberFormat="1" applyFont="1" applyBorder="1" applyAlignment="1">
      <alignment horizontal="center" vertical="center"/>
    </xf>
    <xf numFmtId="1" fontId="7" fillId="0" borderId="21" xfId="0" applyNumberFormat="1" applyFont="1" applyBorder="1" applyAlignment="1">
      <alignment horizontal="center" vertical="center"/>
    </xf>
    <xf numFmtId="1" fontId="7" fillId="0" borderId="21" xfId="0" applyNumberFormat="1" applyFont="1" applyBorder="1" applyAlignment="1">
      <alignment horizontal="center" vertical="center" wrapText="1"/>
    </xf>
    <xf numFmtId="1" fontId="7" fillId="0" borderId="122" xfId="0" applyNumberFormat="1" applyFont="1" applyBorder="1" applyAlignment="1">
      <alignment horizontal="center" vertical="center" wrapText="1"/>
    </xf>
    <xf numFmtId="0" fontId="7" fillId="0" borderId="22" xfId="0" applyFont="1" applyBorder="1"/>
    <xf numFmtId="0" fontId="7" fillId="0" borderId="24" xfId="0" applyFont="1" applyBorder="1"/>
    <xf numFmtId="0" fontId="7" fillId="0" borderId="7" xfId="0" quotePrefix="1" applyFont="1" applyBorder="1" applyAlignment="1">
      <alignment horizontal="center" vertical="center"/>
    </xf>
    <xf numFmtId="1" fontId="7" fillId="0" borderId="89" xfId="0" applyNumberFormat="1" applyFont="1" applyBorder="1" applyAlignment="1">
      <alignment horizontal="center" vertical="center"/>
    </xf>
    <xf numFmtId="0" fontId="7" fillId="0" borderId="91" xfId="0" quotePrefix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103" xfId="0" applyNumberFormat="1" applyFont="1" applyBorder="1" applyAlignment="1">
      <alignment horizontal="center" vertical="center" wrapText="1"/>
    </xf>
    <xf numFmtId="0" fontId="7" fillId="0" borderId="118" xfId="0" quotePrefix="1" applyFont="1" applyBorder="1" applyAlignment="1">
      <alignment horizontal="center" vertical="center"/>
    </xf>
    <xf numFmtId="0" fontId="7" fillId="0" borderId="97" xfId="0" applyFont="1" applyBorder="1" applyAlignment="1">
      <alignment horizontal="center"/>
    </xf>
    <xf numFmtId="1" fontId="7" fillId="0" borderId="106" xfId="0" applyNumberFormat="1" applyFont="1" applyBorder="1" applyAlignment="1">
      <alignment horizontal="center" vertical="center"/>
    </xf>
    <xf numFmtId="1" fontId="7" fillId="0" borderId="103" xfId="0" applyNumberFormat="1" applyFont="1" applyBorder="1" applyAlignment="1">
      <alignment horizontal="center" vertical="center"/>
    </xf>
    <xf numFmtId="0" fontId="7" fillId="0" borderId="95" xfId="0" applyFont="1" applyBorder="1" applyAlignment="1">
      <alignment horizontal="center" vertical="center"/>
    </xf>
    <xf numFmtId="49" fontId="7" fillId="0" borderId="95" xfId="0" applyNumberFormat="1" applyFont="1" applyBorder="1" applyAlignment="1">
      <alignment horizontal="center" vertical="center"/>
    </xf>
    <xf numFmtId="0" fontId="7" fillId="0" borderId="121" xfId="0" applyFont="1" applyBorder="1" applyAlignment="1">
      <alignment horizontal="center"/>
    </xf>
    <xf numFmtId="1" fontId="7" fillId="0" borderId="119" xfId="0" applyNumberFormat="1" applyFont="1" applyBorder="1" applyAlignment="1">
      <alignment horizontal="center" vertical="center"/>
    </xf>
    <xf numFmtId="9" fontId="7" fillId="0" borderId="0" xfId="0" applyNumberFormat="1" applyFont="1" applyAlignment="1">
      <alignment horizontal="center" vertical="center"/>
    </xf>
    <xf numFmtId="0" fontId="7" fillId="0" borderId="123" xfId="0" applyFont="1" applyBorder="1"/>
    <xf numFmtId="49" fontId="7" fillId="0" borderId="12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96" xfId="0" applyFont="1" applyBorder="1" applyAlignment="1">
      <alignment horizontal="center" vertical="center" wrapText="1"/>
    </xf>
    <xf numFmtId="0" fontId="3" fillId="0" borderId="95" xfId="0" applyFont="1" applyBorder="1" applyAlignment="1">
      <alignment horizontal="center" vertical="center" wrapText="1"/>
    </xf>
    <xf numFmtId="0" fontId="3" fillId="0" borderId="97" xfId="0" applyFont="1" applyBorder="1" applyAlignment="1">
      <alignment horizontal="center" vertical="center" wrapText="1"/>
    </xf>
    <xf numFmtId="0" fontId="21" fillId="0" borderId="125" xfId="0" applyFont="1" applyBorder="1" applyAlignment="1">
      <alignment horizontal="center" vertical="center" wrapText="1"/>
    </xf>
    <xf numFmtId="9" fontId="3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0" fontId="32" fillId="0" borderId="0" xfId="0" applyNumberFormat="1" applyFont="1" applyBorder="1" applyAlignment="1">
      <alignment horizontal="center" vertical="center" wrapText="1"/>
    </xf>
    <xf numFmtId="0" fontId="3" fillId="0" borderId="9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3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9" fontId="3" fillId="0" borderId="103" xfId="0" applyNumberFormat="1" applyFont="1" applyBorder="1" applyAlignment="1">
      <alignment horizontal="center" vertical="center" wrapText="1"/>
    </xf>
    <xf numFmtId="9" fontId="32" fillId="0" borderId="103" xfId="0" applyNumberFormat="1" applyFont="1" applyBorder="1" applyAlignment="1">
      <alignment horizontal="center" vertical="center" wrapText="1"/>
    </xf>
    <xf numFmtId="0" fontId="21" fillId="0" borderId="12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0" fillId="0" borderId="121" xfId="0" applyBorder="1" applyAlignment="1">
      <alignment horizontal="center" vertical="center"/>
    </xf>
    <xf numFmtId="9" fontId="0" fillId="0" borderId="100" xfId="0" applyNumberFormat="1" applyBorder="1" applyAlignment="1">
      <alignment horizontal="center" vertical="center"/>
    </xf>
    <xf numFmtId="10" fontId="3" fillId="0" borderId="100" xfId="0" applyNumberFormat="1" applyFont="1" applyBorder="1" applyAlignment="1">
      <alignment horizontal="center" vertical="center"/>
    </xf>
    <xf numFmtId="9" fontId="3" fillId="0" borderId="100" xfId="0" applyNumberFormat="1" applyFont="1" applyBorder="1" applyAlignment="1">
      <alignment horizontal="center" vertical="center" wrapText="1"/>
    </xf>
    <xf numFmtId="9" fontId="3" fillId="0" borderId="119" xfId="0" applyNumberFormat="1" applyFont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center" vertical="center" wrapText="1"/>
    </xf>
    <xf numFmtId="165" fontId="21" fillId="0" borderId="104" xfId="0" applyNumberFormat="1" applyFont="1" applyBorder="1" applyAlignment="1">
      <alignment horizontal="center" vertical="center" wrapText="1"/>
    </xf>
    <xf numFmtId="165" fontId="0" fillId="0" borderId="104" xfId="6" applyNumberFormat="1" applyFont="1" applyBorder="1" applyAlignment="1">
      <alignment horizontal="center" vertical="center"/>
    </xf>
    <xf numFmtId="165" fontId="21" fillId="0" borderId="100" xfId="0" applyNumberFormat="1" applyFont="1" applyBorder="1" applyAlignment="1">
      <alignment horizontal="center" vertical="center" wrapText="1"/>
    </xf>
    <xf numFmtId="165" fontId="0" fillId="0" borderId="112" xfId="6" applyNumberFormat="1" applyFont="1" applyBorder="1" applyAlignment="1">
      <alignment horizontal="center" vertical="center"/>
    </xf>
    <xf numFmtId="10" fontId="0" fillId="0" borderId="0" xfId="0" applyNumberFormat="1" applyBorder="1" applyAlignment="1">
      <alignment horizontal="center"/>
    </xf>
    <xf numFmtId="10" fontId="3" fillId="0" borderId="0" xfId="0" applyNumberFormat="1" applyFont="1" applyBorder="1" applyAlignment="1">
      <alignment horizontal="center" wrapText="1"/>
    </xf>
    <xf numFmtId="9" fontId="3" fillId="0" borderId="0" xfId="0" applyNumberFormat="1" applyFont="1" applyBorder="1" applyAlignment="1">
      <alignment horizontal="center" wrapText="1"/>
    </xf>
    <xf numFmtId="10" fontId="32" fillId="0" borderId="0" xfId="0" applyNumberFormat="1" applyFont="1" applyBorder="1" applyAlignment="1">
      <alignment horizontal="center" wrapText="1"/>
    </xf>
    <xf numFmtId="9" fontId="32" fillId="0" borderId="0" xfId="0" applyNumberFormat="1" applyFont="1" applyBorder="1" applyAlignment="1">
      <alignment horizontal="center" wrapText="1"/>
    </xf>
    <xf numFmtId="165" fontId="21" fillId="0" borderId="0" xfId="0" applyNumberFormat="1" applyFont="1" applyBorder="1" applyAlignment="1">
      <alignment horizontal="center" vertical="center" wrapText="1"/>
    </xf>
    <xf numFmtId="165" fontId="21" fillId="0" borderId="103" xfId="0" applyNumberFormat="1" applyFont="1" applyBorder="1" applyAlignment="1">
      <alignment horizontal="center" wrapText="1"/>
    </xf>
    <xf numFmtId="165" fontId="0" fillId="0" borderId="103" xfId="0" applyNumberFormat="1" applyBorder="1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165" fontId="0" fillId="0" borderId="7" xfId="0" applyNumberFormat="1" applyBorder="1" applyAlignment="1">
      <alignment horizontal="center" vertical="center"/>
    </xf>
    <xf numFmtId="0" fontId="7" fillId="0" borderId="102" xfId="0" applyFont="1" applyBorder="1" applyAlignment="1">
      <alignment horizontal="center"/>
    </xf>
    <xf numFmtId="165" fontId="0" fillId="0" borderId="119" xfId="0" applyNumberFormat="1" applyBorder="1" applyAlignment="1">
      <alignment horizontal="center"/>
    </xf>
    <xf numFmtId="165" fontId="0" fillId="0" borderId="91" xfId="0" applyNumberFormat="1" applyBorder="1" applyAlignment="1">
      <alignment horizontal="center" vertical="center"/>
    </xf>
    <xf numFmtId="0" fontId="3" fillId="0" borderId="95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0" fontId="7" fillId="0" borderId="6" xfId="105" applyFont="1" applyBorder="1"/>
    <xf numFmtId="0" fontId="7" fillId="0" borderId="7" xfId="105" applyFont="1" applyBorder="1"/>
    <xf numFmtId="0" fontId="7" fillId="0" borderId="109" xfId="105" applyFont="1" applyBorder="1"/>
    <xf numFmtId="0" fontId="5" fillId="0" borderId="110" xfId="105" applyFont="1" applyBorder="1" applyAlignment="1">
      <alignment horizontal="center" vertical="center"/>
    </xf>
    <xf numFmtId="0" fontId="7" fillId="0" borderId="109" xfId="105" applyFont="1" applyBorder="1" applyAlignment="1">
      <alignment horizontal="center" vertical="center" wrapText="1"/>
    </xf>
    <xf numFmtId="0" fontId="7" fillId="0" borderId="126" xfId="105" applyFont="1" applyBorder="1" applyAlignment="1">
      <alignment horizontal="center" vertical="center" wrapText="1"/>
    </xf>
    <xf numFmtId="0" fontId="7" fillId="0" borderId="127" xfId="105" applyFont="1" applyBorder="1"/>
    <xf numFmtId="0" fontId="7" fillId="0" borderId="49" xfId="105" applyFont="1" applyBorder="1" applyAlignment="1">
      <alignment horizontal="center" vertical="center" wrapText="1"/>
    </xf>
    <xf numFmtId="0" fontId="7" fillId="0" borderId="128" xfId="105" applyFont="1" applyBorder="1"/>
    <xf numFmtId="9" fontId="7" fillId="0" borderId="128" xfId="124" applyFont="1" applyBorder="1" applyAlignment="1">
      <alignment horizontal="center" vertical="center"/>
    </xf>
    <xf numFmtId="0" fontId="7" fillId="0" borderId="49" xfId="105" applyFont="1" applyBorder="1" applyAlignment="1">
      <alignment horizontal="center" vertical="center"/>
    </xf>
    <xf numFmtId="0" fontId="7" fillId="0" borderId="49" xfId="105" applyFont="1" applyBorder="1" applyAlignment="1">
      <alignment horizontal="center"/>
    </xf>
    <xf numFmtId="9" fontId="7" fillId="0" borderId="128" xfId="105" applyNumberFormat="1" applyFont="1" applyBorder="1" applyAlignment="1">
      <alignment horizontal="center"/>
    </xf>
    <xf numFmtId="0" fontId="7" fillId="0" borderId="86" xfId="105" applyFont="1" applyBorder="1" applyAlignment="1">
      <alignment horizontal="center"/>
    </xf>
    <xf numFmtId="9" fontId="7" fillId="0" borderId="129" xfId="105" applyNumberFormat="1" applyFont="1" applyBorder="1" applyAlignment="1">
      <alignment horizontal="center"/>
    </xf>
    <xf numFmtId="165" fontId="7" fillId="0" borderId="129" xfId="105" applyNumberFormat="1" applyFont="1" applyBorder="1" applyAlignment="1">
      <alignment horizontal="center"/>
    </xf>
    <xf numFmtId="9" fontId="7" fillId="0" borderId="130" xfId="105" applyNumberFormat="1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3" borderId="0" xfId="147" applyFont="1" applyFill="1"/>
    <xf numFmtId="0" fontId="2" fillId="3" borderId="0" xfId="0" applyFont="1" applyFill="1"/>
    <xf numFmtId="0" fontId="2" fillId="3" borderId="0" xfId="147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5" fillId="0" borderId="0" xfId="1" applyFont="1" applyAlignment="1" applyProtection="1">
      <alignment horizontal="left" vertical="center"/>
    </xf>
    <xf numFmtId="0" fontId="7" fillId="3" borderId="0" xfId="0" applyFont="1" applyFill="1"/>
    <xf numFmtId="0" fontId="76" fillId="3" borderId="0" xfId="1" applyFont="1" applyFill="1"/>
    <xf numFmtId="0" fontId="7" fillId="0" borderId="13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9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7" fillId="0" borderId="0" xfId="4" applyFont="1" applyBorder="1" applyAlignment="1">
      <alignment horizontal="center" wrapText="1"/>
    </xf>
    <xf numFmtId="9" fontId="7" fillId="0" borderId="0" xfId="4" applyNumberFormat="1" applyFont="1" applyBorder="1" applyAlignment="1">
      <alignment horizontal="center" wrapText="1"/>
    </xf>
    <xf numFmtId="0" fontId="5" fillId="0" borderId="0" xfId="4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22" xfId="4" applyFont="1" applyBorder="1" applyAlignment="1">
      <alignment horizontal="center" vertical="center" wrapText="1"/>
    </xf>
    <xf numFmtId="0" fontId="5" fillId="0" borderId="42" xfId="4" applyFont="1" applyBorder="1"/>
    <xf numFmtId="0" fontId="7" fillId="0" borderId="52" xfId="0" applyFont="1" applyBorder="1" applyAlignment="1">
      <alignment horizontal="center"/>
    </xf>
    <xf numFmtId="0" fontId="7" fillId="0" borderId="88" xfId="0" applyFont="1" applyBorder="1" applyAlignment="1">
      <alignment horizontal="center"/>
    </xf>
    <xf numFmtId="0" fontId="2" fillId="0" borderId="17" xfId="4" applyFont="1" applyBorder="1" applyAlignment="1">
      <alignment horizontal="center"/>
    </xf>
    <xf numFmtId="0" fontId="21" fillId="0" borderId="90" xfId="4" applyFont="1" applyBorder="1"/>
    <xf numFmtId="0" fontId="2" fillId="0" borderId="133" xfId="4" applyFont="1" applyBorder="1" applyAlignment="1">
      <alignment horizontal="center" vertical="center" wrapText="1"/>
    </xf>
    <xf numFmtId="0" fontId="2" fillId="0" borderId="9" xfId="4" applyFont="1" applyBorder="1" applyAlignment="1">
      <alignment horizontal="center" vertical="center" wrapText="1"/>
    </xf>
    <xf numFmtId="0" fontId="2" fillId="0" borderId="100" xfId="4" applyFont="1" applyBorder="1" applyAlignment="1">
      <alignment horizontal="center" vertical="center" wrapText="1"/>
    </xf>
    <xf numFmtId="0" fontId="2" fillId="0" borderId="119" xfId="4" applyFont="1" applyBorder="1" applyAlignment="1">
      <alignment horizontal="center" vertical="center" wrapText="1"/>
    </xf>
    <xf numFmtId="0" fontId="21" fillId="0" borderId="9" xfId="4" applyFont="1" applyBorder="1" applyAlignment="1">
      <alignment horizontal="center" vertical="center" wrapText="1"/>
    </xf>
    <xf numFmtId="0" fontId="21" fillId="0" borderId="119" xfId="4" applyFont="1" applyBorder="1" applyAlignment="1">
      <alignment horizontal="center" vertical="center" wrapText="1"/>
    </xf>
    <xf numFmtId="9" fontId="7" fillId="0" borderId="21" xfId="0" applyNumberFormat="1" applyFont="1" applyBorder="1" applyAlignment="1">
      <alignment horizontal="center"/>
    </xf>
    <xf numFmtId="9" fontId="7" fillId="0" borderId="9" xfId="0" applyNumberFormat="1" applyFont="1" applyBorder="1" applyAlignment="1">
      <alignment horizontal="center"/>
    </xf>
    <xf numFmtId="9" fontId="7" fillId="0" borderId="22" xfId="6" applyFont="1" applyBorder="1" applyAlignment="1">
      <alignment horizontal="center"/>
    </xf>
    <xf numFmtId="9" fontId="7" fillId="0" borderId="7" xfId="6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91" xfId="0" applyFont="1" applyBorder="1" applyAlignment="1">
      <alignment horizontal="center"/>
    </xf>
    <xf numFmtId="9" fontId="7" fillId="0" borderId="91" xfId="6" applyFont="1" applyBorder="1" applyAlignment="1">
      <alignment horizontal="center"/>
    </xf>
    <xf numFmtId="0" fontId="7" fillId="0" borderId="20" xfId="4" applyFont="1" applyBorder="1" applyAlignment="1">
      <alignment horizontal="center" wrapText="1"/>
    </xf>
    <xf numFmtId="0" fontId="7" fillId="0" borderId="21" xfId="4" applyFont="1" applyBorder="1" applyAlignment="1">
      <alignment horizontal="center" wrapText="1"/>
    </xf>
    <xf numFmtId="9" fontId="7" fillId="0" borderId="21" xfId="4" applyNumberFormat="1" applyFont="1" applyBorder="1" applyAlignment="1">
      <alignment horizontal="center" wrapText="1"/>
    </xf>
    <xf numFmtId="0" fontId="5" fillId="0" borderId="21" xfId="4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6" xfId="4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9" fontId="7" fillId="0" borderId="9" xfId="4" applyNumberFormat="1" applyFont="1" applyBorder="1" applyAlignment="1">
      <alignment horizontal="center" wrapText="1"/>
    </xf>
    <xf numFmtId="0" fontId="2" fillId="0" borderId="92" xfId="4" applyFont="1" applyBorder="1" applyAlignment="1">
      <alignment horizontal="center"/>
    </xf>
    <xf numFmtId="0" fontId="2" fillId="0" borderId="93" xfId="4" applyFont="1" applyBorder="1" applyAlignment="1">
      <alignment horizontal="center"/>
    </xf>
    <xf numFmtId="0" fontId="2" fillId="0" borderId="114" xfId="4" applyFont="1" applyBorder="1" applyAlignment="1">
      <alignment horizontal="center"/>
    </xf>
    <xf numFmtId="0" fontId="2" fillId="0" borderId="135" xfId="4" applyFont="1" applyBorder="1" applyAlignment="1">
      <alignment horizontal="center"/>
    </xf>
    <xf numFmtId="0" fontId="21" fillId="0" borderId="93" xfId="4" applyFont="1" applyBorder="1" applyAlignment="1">
      <alignment horizontal="center"/>
    </xf>
    <xf numFmtId="0" fontId="21" fillId="0" borderId="135" xfId="4" applyFont="1" applyBorder="1" applyAlignment="1">
      <alignment horizontal="center"/>
    </xf>
    <xf numFmtId="0" fontId="2" fillId="0" borderId="94" xfId="4" applyFont="1" applyBorder="1" applyAlignment="1">
      <alignment horizontal="center"/>
    </xf>
    <xf numFmtId="0" fontId="34" fillId="0" borderId="47" xfId="105" applyNumberFormat="1" applyBorder="1" applyAlignment="1">
      <alignment horizontal="center" vertical="center" wrapText="1"/>
    </xf>
    <xf numFmtId="0" fontId="34" fillId="0" borderId="47" xfId="105" applyNumberFormat="1" applyFont="1" applyBorder="1" applyAlignment="1">
      <alignment horizontal="center" vertical="center" wrapText="1"/>
    </xf>
    <xf numFmtId="0" fontId="34" fillId="0" borderId="92" xfId="105" applyBorder="1"/>
    <xf numFmtId="0" fontId="2" fillId="0" borderId="92" xfId="4" applyFont="1" applyBorder="1" applyAlignment="1">
      <alignment horizontal="center" vertical="center"/>
    </xf>
    <xf numFmtId="0" fontId="21" fillId="0" borderId="93" xfId="0" applyFont="1" applyBorder="1" applyAlignment="1">
      <alignment horizontal="center" vertical="center"/>
    </xf>
    <xf numFmtId="0" fontId="2" fillId="0" borderId="93" xfId="4" applyFont="1" applyBorder="1" applyAlignment="1">
      <alignment horizontal="center" vertical="center"/>
    </xf>
    <xf numFmtId="0" fontId="2" fillId="0" borderId="135" xfId="4" applyFont="1" applyBorder="1" applyAlignment="1">
      <alignment horizontal="center" vertical="center"/>
    </xf>
    <xf numFmtId="0" fontId="21" fillId="0" borderId="114" xfId="0" applyFont="1" applyBorder="1" applyAlignment="1">
      <alignment horizontal="center" vertical="center" wrapText="1"/>
    </xf>
    <xf numFmtId="0" fontId="7" fillId="0" borderId="44" xfId="105" applyFont="1" applyBorder="1" applyAlignment="1">
      <alignment vertical="top"/>
    </xf>
    <xf numFmtId="0" fontId="7" fillId="0" borderId="44" xfId="105" applyFont="1" applyBorder="1" applyAlignment="1">
      <alignment horizontal="center" vertical="center"/>
    </xf>
    <xf numFmtId="0" fontId="21" fillId="0" borderId="44" xfId="105" applyFont="1" applyBorder="1" applyAlignment="1">
      <alignment vertical="top" wrapText="1"/>
    </xf>
    <xf numFmtId="0" fontId="21" fillId="0" borderId="44" xfId="105" applyFont="1" applyBorder="1" applyAlignment="1">
      <alignment horizontal="center" vertical="center" wrapText="1"/>
    </xf>
    <xf numFmtId="0" fontId="2" fillId="0" borderId="44" xfId="105" applyFont="1" applyBorder="1" applyAlignment="1">
      <alignment vertical="top"/>
    </xf>
    <xf numFmtId="0" fontId="2" fillId="0" borderId="44" xfId="105" applyFont="1" applyBorder="1" applyAlignment="1">
      <alignment horizontal="center" vertical="center"/>
    </xf>
    <xf numFmtId="0" fontId="7" fillId="0" borderId="47" xfId="105" applyFont="1" applyBorder="1" applyAlignment="1">
      <alignment vertical="top"/>
    </xf>
    <xf numFmtId="0" fontId="7" fillId="0" borderId="45" xfId="105" applyFont="1" applyBorder="1" applyAlignment="1">
      <alignment horizontal="center" vertical="center"/>
    </xf>
    <xf numFmtId="0" fontId="21" fillId="0" borderId="110" xfId="105" applyFont="1" applyBorder="1" applyAlignment="1">
      <alignment horizontal="center" vertical="center" wrapText="1"/>
    </xf>
    <xf numFmtId="0" fontId="2" fillId="0" borderId="94" xfId="4" applyFont="1" applyBorder="1" applyAlignment="1">
      <alignment horizontal="center" vertical="center"/>
    </xf>
    <xf numFmtId="9" fontId="7" fillId="0" borderId="104" xfId="0" applyNumberFormat="1" applyFont="1" applyBorder="1" applyAlignment="1">
      <alignment horizontal="center" vertical="center"/>
    </xf>
    <xf numFmtId="9" fontId="7" fillId="0" borderId="112" xfId="0" applyNumberFormat="1" applyFont="1" applyBorder="1" applyAlignment="1">
      <alignment horizontal="center" vertical="center"/>
    </xf>
    <xf numFmtId="9" fontId="7" fillId="0" borderId="111" xfId="0" applyNumberFormat="1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21" fillId="0" borderId="95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/>
    </xf>
    <xf numFmtId="0" fontId="32" fillId="0" borderId="2" xfId="0" applyFont="1" applyBorder="1" applyAlignment="1">
      <alignment horizontal="center" wrapText="1"/>
    </xf>
    <xf numFmtId="10" fontId="3" fillId="0" borderId="2" xfId="0" applyNumberFormat="1" applyFont="1" applyBorder="1" applyAlignment="1">
      <alignment horizontal="center" wrapText="1"/>
    </xf>
    <xf numFmtId="9" fontId="3" fillId="0" borderId="2" xfId="0" applyNumberFormat="1" applyFont="1" applyBorder="1" applyAlignment="1">
      <alignment horizontal="center" wrapText="1"/>
    </xf>
    <xf numFmtId="165" fontId="21" fillId="0" borderId="136" xfId="0" applyNumberFormat="1" applyFont="1" applyBorder="1" applyAlignment="1">
      <alignment horizontal="center" wrapText="1"/>
    </xf>
    <xf numFmtId="165" fontId="21" fillId="0" borderId="2" xfId="0" applyNumberFormat="1" applyFont="1" applyBorder="1" applyAlignment="1">
      <alignment horizontal="center" vertical="center" wrapText="1"/>
    </xf>
    <xf numFmtId="165" fontId="0" fillId="0" borderId="18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9" xfId="0" applyNumberFormat="1" applyBorder="1" applyAlignment="1">
      <alignment horizontal="center" vertical="center"/>
    </xf>
    <xf numFmtId="0" fontId="21" fillId="0" borderId="121" xfId="0" applyFont="1" applyBorder="1" applyAlignment="1">
      <alignment horizontal="center" vertical="center" wrapText="1"/>
    </xf>
    <xf numFmtId="0" fontId="15" fillId="0" borderId="102" xfId="0" applyFont="1" applyBorder="1" applyAlignment="1">
      <alignment horizontal="center" vertical="center" wrapText="1"/>
    </xf>
    <xf numFmtId="0" fontId="3" fillId="0" borderId="133" xfId="0" applyFont="1" applyBorder="1" applyAlignment="1">
      <alignment horizontal="center" vertical="center" wrapText="1"/>
    </xf>
    <xf numFmtId="0" fontId="3" fillId="0" borderId="137" xfId="0" applyFont="1" applyBorder="1" applyAlignment="1">
      <alignment horizontal="center" vertical="center" wrapText="1"/>
    </xf>
    <xf numFmtId="0" fontId="3" fillId="0" borderId="138" xfId="0" applyFont="1" applyBorder="1" applyAlignment="1">
      <alignment horizontal="center" vertical="center" wrapText="1"/>
    </xf>
    <xf numFmtId="0" fontId="21" fillId="0" borderId="138" xfId="0" applyFont="1" applyBorder="1" applyAlignment="1">
      <alignment horizontal="center" vertical="center" wrapText="1"/>
    </xf>
    <xf numFmtId="0" fontId="0" fillId="0" borderId="138" xfId="0" applyBorder="1"/>
    <xf numFmtId="0" fontId="0" fillId="0" borderId="139" xfId="0" applyBorder="1"/>
    <xf numFmtId="0" fontId="0" fillId="0" borderId="24" xfId="0" applyBorder="1"/>
    <xf numFmtId="0" fontId="0" fillId="0" borderId="65" xfId="0" applyBorder="1" applyAlignment="1">
      <alignment horizontal="center" vertical="center"/>
    </xf>
    <xf numFmtId="0" fontId="2" fillId="0" borderId="96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9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9" fontId="7" fillId="0" borderId="0" xfId="0" applyNumberFormat="1" applyFont="1" applyBorder="1" applyAlignment="1">
      <alignment horizontal="center" vertical="center" wrapText="1"/>
    </xf>
    <xf numFmtId="10" fontId="5" fillId="0" borderId="7" xfId="0" applyNumberFormat="1" applyFont="1" applyBorder="1" applyAlignment="1">
      <alignment horizontal="center" vertical="center" wrapText="1"/>
    </xf>
    <xf numFmtId="10" fontId="5" fillId="0" borderId="91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0" xfId="0" applyFont="1" applyBorder="1" applyAlignment="1">
      <alignment horizontal="center" vertical="center"/>
    </xf>
    <xf numFmtId="0" fontId="7" fillId="0" borderId="137" xfId="0" applyFont="1" applyBorder="1" applyAlignment="1">
      <alignment horizontal="center" vertical="center"/>
    </xf>
    <xf numFmtId="49" fontId="7" fillId="0" borderId="137" xfId="0" applyNumberFormat="1" applyFont="1" applyBorder="1" applyAlignment="1">
      <alignment horizontal="center" vertical="center"/>
    </xf>
    <xf numFmtId="49" fontId="7" fillId="0" borderId="139" xfId="0" applyNumberFormat="1" applyFont="1" applyBorder="1" applyAlignment="1">
      <alignment horizontal="center" vertical="center"/>
    </xf>
    <xf numFmtId="0" fontId="7" fillId="0" borderId="20" xfId="4" applyFont="1" applyBorder="1" applyAlignment="1">
      <alignment horizontal="center" vertical="center"/>
    </xf>
    <xf numFmtId="0" fontId="7" fillId="0" borderId="90" xfId="4" applyFont="1" applyBorder="1" applyAlignment="1">
      <alignment horizontal="center" vertical="center"/>
    </xf>
    <xf numFmtId="0" fontId="7" fillId="0" borderId="101" xfId="4" applyFont="1" applyBorder="1"/>
    <xf numFmtId="9" fontId="7" fillId="0" borderId="131" xfId="4" applyNumberFormat="1" applyFont="1" applyBorder="1" applyAlignment="1">
      <alignment horizontal="center"/>
    </xf>
    <xf numFmtId="9" fontId="7" fillId="0" borderId="21" xfId="4" applyNumberFormat="1" applyFont="1" applyBorder="1" applyAlignment="1">
      <alignment horizontal="center"/>
    </xf>
    <xf numFmtId="9" fontId="7" fillId="0" borderId="22" xfId="4" applyNumberFormat="1" applyFont="1" applyBorder="1" applyAlignment="1">
      <alignment horizontal="center"/>
    </xf>
    <xf numFmtId="9" fontId="7" fillId="0" borderId="9" xfId="4" applyNumberFormat="1" applyFont="1" applyBorder="1" applyAlignment="1">
      <alignment horizontal="center"/>
    </xf>
    <xf numFmtId="0" fontId="34" fillId="0" borderId="21" xfId="105" applyBorder="1" applyAlignment="1">
      <alignment horizontal="center" vertical="center" wrapText="1"/>
    </xf>
    <xf numFmtId="0" fontId="34" fillId="0" borderId="22" xfId="105" applyBorder="1" applyAlignment="1">
      <alignment horizontal="center" vertical="center" wrapText="1"/>
    </xf>
    <xf numFmtId="0" fontId="34" fillId="0" borderId="9" xfId="105" applyBorder="1" applyAlignment="1">
      <alignment horizontal="center" vertical="center" wrapText="1"/>
    </xf>
    <xf numFmtId="0" fontId="34" fillId="0" borderId="91" xfId="105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145" xfId="2" applyFont="1" applyBorder="1" applyAlignment="1">
      <alignment horizontal="center" vertical="center" wrapText="1"/>
    </xf>
    <xf numFmtId="9" fontId="14" fillId="0" borderId="6" xfId="2" applyNumberFormat="1" applyFont="1" applyBorder="1" applyAlignment="1">
      <alignment horizontal="center" vertical="center" wrapText="1"/>
    </xf>
    <xf numFmtId="9" fontId="7" fillId="0" borderId="0" xfId="2" applyNumberFormat="1" applyFont="1" applyBorder="1" applyAlignment="1">
      <alignment horizontal="center" vertical="center"/>
    </xf>
    <xf numFmtId="0" fontId="18" fillId="0" borderId="116" xfId="2" applyFont="1" applyBorder="1" applyAlignment="1">
      <alignment horizontal="center" vertical="center" wrapText="1"/>
    </xf>
    <xf numFmtId="0" fontId="18" fillId="0" borderId="117" xfId="2" applyFont="1" applyBorder="1" applyAlignment="1">
      <alignment horizontal="center" vertical="center" wrapText="1"/>
    </xf>
    <xf numFmtId="0" fontId="3" fillId="0" borderId="92" xfId="2" applyFont="1" applyBorder="1" applyAlignment="1">
      <alignment horizontal="center" vertical="center" wrapText="1"/>
    </xf>
    <xf numFmtId="0" fontId="2" fillId="0" borderId="55" xfId="2" applyFont="1" applyBorder="1" applyAlignment="1">
      <alignment horizontal="center" vertical="center" wrapText="1"/>
    </xf>
    <xf numFmtId="0" fontId="3" fillId="0" borderId="55" xfId="2" applyFont="1" applyBorder="1" applyAlignment="1">
      <alignment horizontal="center" vertical="center" wrapText="1"/>
    </xf>
    <xf numFmtId="0" fontId="21" fillId="0" borderId="9" xfId="2" applyFont="1" applyBorder="1" applyAlignment="1">
      <alignment horizontal="center" vertical="center" wrapText="1"/>
    </xf>
    <xf numFmtId="0" fontId="21" fillId="0" borderId="55" xfId="2" applyFont="1" applyBorder="1" applyAlignment="1">
      <alignment horizontal="center" vertical="center" wrapText="1"/>
    </xf>
    <xf numFmtId="0" fontId="18" fillId="0" borderId="92" xfId="2" applyFont="1" applyBorder="1" applyAlignment="1">
      <alignment horizontal="center" vertical="center" wrapText="1"/>
    </xf>
    <xf numFmtId="0" fontId="17" fillId="0" borderId="55" xfId="2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6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1" fillId="0" borderId="21" xfId="5" applyFont="1" applyBorder="1"/>
    <xf numFmtId="0" fontId="7" fillId="0" borderId="21" xfId="6" applyNumberFormat="1" applyFont="1" applyBorder="1" applyAlignment="1">
      <alignment horizontal="center"/>
    </xf>
    <xf numFmtId="0" fontId="7" fillId="0" borderId="22" xfId="6" applyNumberFormat="1" applyFont="1" applyBorder="1" applyAlignment="1">
      <alignment horizontal="center"/>
    </xf>
    <xf numFmtId="0" fontId="11" fillId="0" borderId="9" xfId="5" applyFont="1" applyBorder="1"/>
    <xf numFmtId="0" fontId="34" fillId="0" borderId="25" xfId="105" applyBorder="1" applyAlignment="1">
      <alignment horizontal="center" vertical="center" wrapText="1"/>
    </xf>
    <xf numFmtId="0" fontId="34" fillId="0" borderId="55" xfId="105" applyNumberFormat="1" applyBorder="1" applyAlignment="1">
      <alignment horizontal="center" vertical="center" wrapText="1"/>
    </xf>
    <xf numFmtId="9" fontId="34" fillId="0" borderId="25" xfId="105" applyNumberFormat="1" applyBorder="1" applyAlignment="1">
      <alignment horizontal="center"/>
    </xf>
    <xf numFmtId="9" fontId="34" fillId="0" borderId="42" xfId="105" applyNumberFormat="1" applyBorder="1" applyAlignment="1">
      <alignment horizontal="center" vertical="center" wrapText="1"/>
    </xf>
    <xf numFmtId="9" fontId="34" fillId="0" borderId="52" xfId="105" applyNumberFormat="1" applyBorder="1" applyAlignment="1">
      <alignment horizontal="center" vertical="center" wrapText="1"/>
    </xf>
    <xf numFmtId="9" fontId="34" fillId="0" borderId="52" xfId="105" applyNumberFormat="1" applyBorder="1" applyAlignment="1">
      <alignment horizontal="center" vertical="center"/>
    </xf>
    <xf numFmtId="9" fontId="34" fillId="0" borderId="88" xfId="105" applyNumberFormat="1" applyBorder="1" applyAlignment="1">
      <alignment horizontal="center" vertical="center"/>
    </xf>
    <xf numFmtId="0" fontId="21" fillId="0" borderId="55" xfId="105" applyFont="1" applyBorder="1" applyAlignment="1">
      <alignment horizontal="center" vertical="center" wrapText="1"/>
    </xf>
    <xf numFmtId="0" fontId="34" fillId="0" borderId="113" xfId="105" applyNumberFormat="1" applyBorder="1" applyAlignment="1">
      <alignment horizontal="center" vertical="center" wrapText="1"/>
    </xf>
    <xf numFmtId="0" fontId="34" fillId="0" borderId="49" xfId="105" applyNumberFormat="1" applyBorder="1" applyAlignment="1">
      <alignment horizontal="center" vertical="center" wrapText="1"/>
    </xf>
    <xf numFmtId="0" fontId="34" fillId="0" borderId="49" xfId="105" applyBorder="1" applyAlignment="1">
      <alignment horizontal="center"/>
    </xf>
    <xf numFmtId="0" fontId="34" fillId="0" borderId="86" xfId="105" applyBorder="1" applyAlignment="1">
      <alignment horizontal="center"/>
    </xf>
    <xf numFmtId="9" fontId="34" fillId="0" borderId="129" xfId="105" applyNumberFormat="1" applyBorder="1" applyAlignment="1">
      <alignment horizontal="center" vertical="center" wrapText="1"/>
    </xf>
    <xf numFmtId="9" fontId="34" fillId="0" borderId="129" xfId="105" applyNumberFormat="1" applyBorder="1" applyAlignment="1">
      <alignment horizontal="center"/>
    </xf>
    <xf numFmtId="9" fontId="34" fillId="0" borderId="87" xfId="105" applyNumberFormat="1" applyBorder="1" applyAlignment="1">
      <alignment horizontal="center"/>
    </xf>
    <xf numFmtId="165" fontId="7" fillId="0" borderId="0" xfId="0" applyNumberFormat="1" applyFont="1" applyBorder="1" applyAlignment="1">
      <alignment horizontal="center" vertical="center" wrapText="1"/>
    </xf>
    <xf numFmtId="165" fontId="7" fillId="3" borderId="0" xfId="0" applyNumberFormat="1" applyFont="1" applyFill="1" applyBorder="1" applyAlignment="1">
      <alignment horizontal="center" vertical="center" wrapText="1"/>
    </xf>
    <xf numFmtId="9" fontId="7" fillId="3" borderId="0" xfId="0" applyNumberFormat="1" applyFont="1" applyFill="1" applyBorder="1" applyAlignment="1">
      <alignment horizontal="center" vertical="center"/>
    </xf>
    <xf numFmtId="9" fontId="7" fillId="3" borderId="0" xfId="0" applyNumberFormat="1" applyFont="1" applyFill="1" applyBorder="1" applyAlignment="1">
      <alignment horizontal="center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9" fontId="7" fillId="0" borderId="21" xfId="0" applyNumberFormat="1" applyFont="1" applyBorder="1" applyAlignment="1">
      <alignment horizontal="center" vertical="center" wrapText="1"/>
    </xf>
    <xf numFmtId="10" fontId="5" fillId="0" borderId="22" xfId="0" applyNumberFormat="1" applyFont="1" applyBorder="1" applyAlignment="1">
      <alignment horizontal="center" vertical="center" wrapText="1"/>
    </xf>
    <xf numFmtId="10" fontId="5" fillId="3" borderId="7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Border="1" applyAlignment="1">
      <alignment horizontal="center" vertical="center"/>
    </xf>
    <xf numFmtId="9" fontId="7" fillId="0" borderId="9" xfId="0" applyNumberFormat="1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/>
    </xf>
    <xf numFmtId="0" fontId="7" fillId="3" borderId="52" xfId="0" applyFont="1" applyFill="1" applyBorder="1" applyAlignment="1">
      <alignment horizontal="center"/>
    </xf>
    <xf numFmtId="0" fontId="2" fillId="0" borderId="110" xfId="105" applyFont="1" applyBorder="1" applyAlignment="1">
      <alignment horizontal="center" vertical="center" wrapText="1"/>
    </xf>
    <xf numFmtId="0" fontId="7" fillId="0" borderId="147" xfId="0" applyFont="1" applyBorder="1" applyAlignment="1">
      <alignment horizontal="center" vertical="center"/>
    </xf>
    <xf numFmtId="0" fontId="7" fillId="0" borderId="148" xfId="0" applyFont="1" applyBorder="1" applyAlignment="1">
      <alignment horizontal="center" vertical="center"/>
    </xf>
    <xf numFmtId="49" fontId="7" fillId="0" borderId="148" xfId="0" applyNumberFormat="1" applyFont="1" applyBorder="1" applyAlignment="1">
      <alignment horizontal="center" vertical="center"/>
    </xf>
    <xf numFmtId="49" fontId="7" fillId="0" borderId="149" xfId="0" applyNumberFormat="1" applyFont="1" applyBorder="1" applyAlignment="1">
      <alignment horizontal="center" vertical="center"/>
    </xf>
    <xf numFmtId="9" fontId="7" fillId="0" borderId="0" xfId="0" applyNumberFormat="1" applyFont="1"/>
    <xf numFmtId="0" fontId="7" fillId="0" borderId="4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165" fontId="7" fillId="0" borderId="105" xfId="0" applyNumberFormat="1" applyFont="1" applyBorder="1" applyAlignment="1">
      <alignment horizontal="center"/>
    </xf>
    <xf numFmtId="165" fontId="7" fillId="0" borderId="118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5" fontId="7" fillId="0" borderId="89" xfId="0" applyNumberFormat="1" applyFont="1" applyBorder="1" applyAlignment="1">
      <alignment horizontal="center"/>
    </xf>
    <xf numFmtId="165" fontId="7" fillId="0" borderId="91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2" fontId="7" fillId="0" borderId="89" xfId="0" applyNumberFormat="1" applyFont="1" applyBorder="1" applyAlignment="1">
      <alignment horizontal="center"/>
    </xf>
    <xf numFmtId="2" fontId="7" fillId="0" borderId="91" xfId="0" applyNumberFormat="1" applyFont="1" applyBorder="1" applyAlignment="1">
      <alignment horizontal="center"/>
    </xf>
    <xf numFmtId="0" fontId="77" fillId="3" borderId="20" xfId="106" applyFont="1" applyFill="1" applyBorder="1" applyAlignment="1">
      <alignment horizontal="center" vertical="center"/>
    </xf>
    <xf numFmtId="0" fontId="77" fillId="3" borderId="21" xfId="106" applyFont="1" applyFill="1" applyBorder="1" applyAlignment="1">
      <alignment horizontal="center" vertical="center"/>
    </xf>
    <xf numFmtId="0" fontId="77" fillId="3" borderId="22" xfId="106" applyFont="1" applyFill="1" applyBorder="1" applyAlignment="1">
      <alignment horizontal="center" vertical="center"/>
    </xf>
    <xf numFmtId="0" fontId="38" fillId="3" borderId="90" xfId="106" applyFont="1" applyFill="1" applyBorder="1" applyAlignment="1">
      <alignment horizontal="center" vertical="center"/>
    </xf>
    <xf numFmtId="0" fontId="38" fillId="3" borderId="9" xfId="106" applyFont="1" applyFill="1" applyBorder="1" applyAlignment="1">
      <alignment horizontal="center" vertical="center"/>
    </xf>
    <xf numFmtId="0" fontId="38" fillId="3" borderId="91" xfId="106" applyFont="1" applyFill="1" applyBorder="1" applyAlignment="1">
      <alignment horizontal="center" vertical="center"/>
    </xf>
    <xf numFmtId="0" fontId="74" fillId="3" borderId="92" xfId="147" applyFont="1" applyFill="1" applyBorder="1" applyAlignment="1">
      <alignment horizontal="center" vertical="center"/>
    </xf>
    <xf numFmtId="0" fontId="74" fillId="3" borderId="93" xfId="147" applyFont="1" applyFill="1" applyBorder="1" applyAlignment="1">
      <alignment horizontal="center" vertical="center"/>
    </xf>
    <xf numFmtId="0" fontId="74" fillId="3" borderId="94" xfId="147" applyFont="1" applyFill="1" applyBorder="1" applyAlignment="1">
      <alignment horizontal="center" vertical="center"/>
    </xf>
    <xf numFmtId="0" fontId="7" fillId="3" borderId="21" xfId="165" applyFont="1" applyFill="1" applyBorder="1" applyAlignment="1">
      <alignment horizontal="center" vertical="center"/>
    </xf>
    <xf numFmtId="0" fontId="7" fillId="0" borderId="57" xfId="55" applyFont="1" applyBorder="1" applyAlignment="1">
      <alignment horizontal="justify" vertical="top" wrapText="1"/>
    </xf>
    <xf numFmtId="0" fontId="7" fillId="0" borderId="58" xfId="55" applyFont="1" applyBorder="1" applyAlignment="1">
      <alignment horizontal="justify" vertical="top" wrapText="1"/>
    </xf>
    <xf numFmtId="0" fontId="38" fillId="0" borderId="59" xfId="55" applyFont="1" applyBorder="1" applyAlignment="1">
      <alignment horizontal="justify" vertical="top" wrapText="1"/>
    </xf>
    <xf numFmtId="0" fontId="38" fillId="0" borderId="25" xfId="55" applyFont="1" applyBorder="1" applyAlignment="1">
      <alignment horizontal="justify" vertical="top" wrapText="1"/>
    </xf>
    <xf numFmtId="0" fontId="38" fillId="0" borderId="0" xfId="55" applyFont="1" applyBorder="1" applyAlignment="1">
      <alignment horizontal="justify" vertical="top" wrapText="1"/>
    </xf>
    <xf numFmtId="0" fontId="38" fillId="0" borderId="29" xfId="55" applyFont="1" applyBorder="1" applyAlignment="1">
      <alignment horizontal="justify" vertical="top" wrapText="1"/>
    </xf>
    <xf numFmtId="0" fontId="38" fillId="0" borderId="38" xfId="55" applyFont="1" applyBorder="1" applyAlignment="1">
      <alignment horizontal="justify" vertical="top" wrapText="1"/>
    </xf>
    <xf numFmtId="0" fontId="38" fillId="0" borderId="80" xfId="55" applyFont="1" applyBorder="1" applyAlignment="1">
      <alignment horizontal="justify" vertical="top" wrapText="1"/>
    </xf>
    <xf numFmtId="0" fontId="38" fillId="0" borderId="71" xfId="55" applyFont="1" applyBorder="1" applyAlignment="1">
      <alignment horizontal="justify" vertical="top" wrapText="1"/>
    </xf>
    <xf numFmtId="0" fontId="35" fillId="0" borderId="57" xfId="55" applyFont="1" applyBorder="1" applyAlignment="1">
      <alignment horizontal="center" vertical="center" wrapText="1"/>
    </xf>
    <xf numFmtId="0" fontId="35" fillId="0" borderId="58" xfId="55" applyFont="1" applyBorder="1" applyAlignment="1">
      <alignment horizontal="center" vertical="center" wrapText="1"/>
    </xf>
    <xf numFmtId="0" fontId="35" fillId="0" borderId="59" xfId="55" applyFont="1" applyBorder="1" applyAlignment="1">
      <alignment horizontal="center" vertical="center" wrapText="1"/>
    </xf>
    <xf numFmtId="0" fontId="38" fillId="0" borderId="57" xfId="55" applyFont="1" applyBorder="1" applyAlignment="1">
      <alignment horizontal="center" vertical="center" wrapText="1"/>
    </xf>
    <xf numFmtId="0" fontId="38" fillId="0" borderId="38" xfId="55" applyFont="1" applyBorder="1" applyAlignment="1">
      <alignment horizontal="center" vertical="center" wrapText="1"/>
    </xf>
    <xf numFmtId="0" fontId="38" fillId="0" borderId="25" xfId="55" applyFont="1" applyBorder="1" applyAlignment="1">
      <alignment horizontal="center" vertical="center" wrapText="1"/>
    </xf>
    <xf numFmtId="0" fontId="5" fillId="0" borderId="92" xfId="105" applyFont="1" applyBorder="1" applyAlignment="1">
      <alignment horizontal="center" vertical="center" wrapText="1"/>
    </xf>
    <xf numFmtId="0" fontId="5" fillId="0" borderId="93" xfId="105" applyFont="1" applyBorder="1" applyAlignment="1">
      <alignment horizontal="center" vertical="center" wrapText="1"/>
    </xf>
    <xf numFmtId="0" fontId="5" fillId="0" borderId="94" xfId="105" applyFont="1" applyBorder="1" applyAlignment="1">
      <alignment horizontal="center" vertical="center" wrapText="1"/>
    </xf>
    <xf numFmtId="0" fontId="5" fillId="0" borderId="20" xfId="105" applyFont="1" applyBorder="1" applyAlignment="1">
      <alignment horizontal="center" vertical="center" wrapText="1"/>
    </xf>
    <xf numFmtId="0" fontId="5" fillId="0" borderId="21" xfId="105" applyFont="1" applyBorder="1" applyAlignment="1">
      <alignment horizontal="center" vertical="center" wrapText="1"/>
    </xf>
    <xf numFmtId="0" fontId="5" fillId="0" borderId="22" xfId="105" applyFont="1" applyBorder="1" applyAlignment="1">
      <alignment horizontal="center" vertical="center" wrapText="1"/>
    </xf>
    <xf numFmtId="0" fontId="5" fillId="0" borderId="6" xfId="105" applyFont="1" applyBorder="1" applyAlignment="1">
      <alignment horizontal="center" vertical="center" wrapText="1"/>
    </xf>
    <xf numFmtId="0" fontId="5" fillId="0" borderId="0" xfId="105" applyFont="1" applyBorder="1" applyAlignment="1">
      <alignment horizontal="center" vertical="center" wrapText="1"/>
    </xf>
    <xf numFmtId="0" fontId="5" fillId="0" borderId="7" xfId="105" applyFont="1" applyBorder="1" applyAlignment="1">
      <alignment horizontal="center" vertical="center" wrapText="1"/>
    </xf>
    <xf numFmtId="0" fontId="5" fillId="0" borderId="90" xfId="105" applyFont="1" applyBorder="1" applyAlignment="1">
      <alignment horizontal="center" vertical="center" wrapText="1"/>
    </xf>
    <xf numFmtId="0" fontId="5" fillId="0" borderId="9" xfId="105" applyFont="1" applyBorder="1" applyAlignment="1">
      <alignment horizontal="center" vertical="center" wrapText="1"/>
    </xf>
    <xf numFmtId="0" fontId="5" fillId="0" borderId="91" xfId="105" applyFont="1" applyBorder="1" applyAlignment="1">
      <alignment horizontal="center" vertical="center" wrapText="1"/>
    </xf>
    <xf numFmtId="0" fontId="34" fillId="0" borderId="20" xfId="105" applyNumberFormat="1" applyBorder="1" applyAlignment="1">
      <alignment horizontal="center" vertical="center" wrapText="1"/>
    </xf>
    <xf numFmtId="0" fontId="34" fillId="0" borderId="90" xfId="105" applyNumberFormat="1" applyBorder="1" applyAlignment="1">
      <alignment horizontal="center" vertical="center" wrapText="1"/>
    </xf>
    <xf numFmtId="0" fontId="5" fillId="0" borderId="57" xfId="105" applyFont="1" applyBorder="1" applyAlignment="1">
      <alignment horizontal="center" vertical="center" wrapText="1"/>
    </xf>
    <xf numFmtId="0" fontId="5" fillId="0" borderId="58" xfId="105" applyFont="1" applyBorder="1" applyAlignment="1">
      <alignment horizontal="center" vertical="center" wrapText="1"/>
    </xf>
    <xf numFmtId="0" fontId="5" fillId="0" borderId="59" xfId="105" applyFont="1" applyBorder="1" applyAlignment="1">
      <alignment horizontal="center" vertical="center" wrapText="1"/>
    </xf>
    <xf numFmtId="0" fontId="5" fillId="0" borderId="25" xfId="105" applyFont="1" applyBorder="1" applyAlignment="1">
      <alignment horizontal="center" vertical="center" wrapText="1"/>
    </xf>
    <xf numFmtId="0" fontId="5" fillId="0" borderId="29" xfId="105" applyFont="1" applyBorder="1" applyAlignment="1">
      <alignment horizontal="center" vertical="center" wrapText="1"/>
    </xf>
    <xf numFmtId="0" fontId="5" fillId="0" borderId="38" xfId="105" applyFont="1" applyBorder="1" applyAlignment="1">
      <alignment horizontal="center" vertical="center" wrapText="1"/>
    </xf>
    <xf numFmtId="0" fontId="5" fillId="0" borderId="80" xfId="105" applyFont="1" applyBorder="1" applyAlignment="1">
      <alignment horizontal="center" vertical="center" wrapText="1"/>
    </xf>
    <xf numFmtId="0" fontId="5" fillId="0" borderId="71" xfId="105" applyFont="1" applyBorder="1" applyAlignment="1">
      <alignment horizontal="center" vertical="center" wrapText="1"/>
    </xf>
    <xf numFmtId="0" fontId="5" fillId="0" borderId="45" xfId="105" applyFont="1" applyBorder="1" applyAlignment="1">
      <alignment horizontal="center" vertical="center" wrapText="1"/>
    </xf>
    <xf numFmtId="0" fontId="5" fillId="0" borderId="46" xfId="105" applyFont="1" applyBorder="1" applyAlignment="1">
      <alignment horizontal="center" vertical="center" wrapText="1"/>
    </xf>
    <xf numFmtId="0" fontId="5" fillId="0" borderId="47" xfId="105" applyFont="1" applyBorder="1" applyAlignment="1">
      <alignment horizontal="center" vertical="center" wrapText="1"/>
    </xf>
    <xf numFmtId="0" fontId="17" fillId="0" borderId="44" xfId="105" applyFont="1" applyBorder="1" applyAlignment="1">
      <alignment horizontal="center" vertical="center" wrapText="1"/>
    </xf>
    <xf numFmtId="0" fontId="72" fillId="0" borderId="44" xfId="105" applyFont="1" applyBorder="1" applyAlignment="1">
      <alignment horizontal="center" vertical="center" wrapText="1"/>
    </xf>
    <xf numFmtId="0" fontId="17" fillId="0" borderId="109" xfId="105" applyFont="1" applyBorder="1" applyAlignment="1">
      <alignment horizontal="center" vertical="center" wrapText="1"/>
    </xf>
    <xf numFmtId="0" fontId="5" fillId="0" borderId="44" xfId="105" applyFont="1" applyBorder="1" applyAlignment="1">
      <alignment horizontal="center" vertical="center"/>
    </xf>
    <xf numFmtId="0" fontId="17" fillId="0" borderId="45" xfId="105" applyFont="1" applyBorder="1" applyAlignment="1">
      <alignment horizontal="center" vertical="center" wrapText="1"/>
    </xf>
    <xf numFmtId="0" fontId="17" fillId="0" borderId="47" xfId="105" applyFont="1" applyBorder="1" applyAlignment="1">
      <alignment horizontal="center" vertical="center" wrapText="1"/>
    </xf>
    <xf numFmtId="0" fontId="72" fillId="0" borderId="110" xfId="105" applyFont="1" applyBorder="1" applyAlignment="1">
      <alignment horizontal="center" vertical="center" wrapText="1"/>
    </xf>
    <xf numFmtId="0" fontId="5" fillId="0" borderId="92" xfId="4" applyFont="1" applyBorder="1" applyAlignment="1">
      <alignment horizontal="center" vertical="center" wrapText="1"/>
    </xf>
    <xf numFmtId="0" fontId="5" fillId="0" borderId="93" xfId="4" applyFont="1" applyBorder="1" applyAlignment="1">
      <alignment horizontal="center" vertical="center" wrapText="1"/>
    </xf>
    <xf numFmtId="0" fontId="5" fillId="0" borderId="94" xfId="4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1" fillId="0" borderId="92" xfId="4" applyFont="1" applyBorder="1" applyAlignment="1">
      <alignment horizontal="center" vertical="center" wrapText="1"/>
    </xf>
    <xf numFmtId="0" fontId="2" fillId="0" borderId="93" xfId="0" applyFont="1" applyBorder="1" applyAlignment="1">
      <alignment horizontal="center" vertical="center" wrapText="1"/>
    </xf>
    <xf numFmtId="0" fontId="2" fillId="0" borderId="94" xfId="0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/>
    </xf>
    <xf numFmtId="0" fontId="2" fillId="0" borderId="14" xfId="5" applyFont="1" applyBorder="1" applyAlignment="1">
      <alignment horizontal="center" vertical="center"/>
    </xf>
    <xf numFmtId="0" fontId="21" fillId="0" borderId="4" xfId="5" applyFont="1" applyBorder="1" applyAlignment="1">
      <alignment horizontal="center" vertical="center"/>
    </xf>
    <xf numFmtId="0" fontId="21" fillId="0" borderId="14" xfId="5" applyFont="1" applyBorder="1" applyAlignment="1">
      <alignment horizontal="center" vertical="center"/>
    </xf>
    <xf numFmtId="0" fontId="18" fillId="0" borderId="3" xfId="4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104" xfId="4" applyFont="1" applyBorder="1" applyAlignment="1">
      <alignment horizontal="center" vertical="center" wrapText="1"/>
    </xf>
    <xf numFmtId="0" fontId="18" fillId="0" borderId="66" xfId="0" applyFont="1" applyBorder="1" applyAlignment="1">
      <alignment horizontal="center" vertical="center" wrapText="1"/>
    </xf>
    <xf numFmtId="0" fontId="21" fillId="0" borderId="41" xfId="4" applyFont="1" applyBorder="1" applyAlignment="1">
      <alignment horizontal="center" vertical="center" wrapText="1"/>
    </xf>
    <xf numFmtId="0" fontId="21" fillId="0" borderId="95" xfId="4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04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1" fillId="0" borderId="52" xfId="0" applyFont="1" applyBorder="1" applyAlignment="1">
      <alignment horizontal="center" vertical="center"/>
    </xf>
    <xf numFmtId="0" fontId="21" fillId="0" borderId="88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5" fillId="0" borderId="92" xfId="2" applyFont="1" applyBorder="1" applyAlignment="1">
      <alignment horizontal="center" vertical="center"/>
    </xf>
    <xf numFmtId="0" fontId="5" fillId="0" borderId="93" xfId="2" applyFont="1" applyBorder="1" applyAlignment="1">
      <alignment horizontal="center" vertical="center"/>
    </xf>
    <xf numFmtId="0" fontId="5" fillId="0" borderId="94" xfId="2" applyFont="1" applyBorder="1" applyAlignment="1">
      <alignment horizontal="center" vertical="center"/>
    </xf>
    <xf numFmtId="0" fontId="5" fillId="0" borderId="114" xfId="2" applyFont="1" applyBorder="1" applyAlignment="1">
      <alignment horizontal="center" vertical="center"/>
    </xf>
    <xf numFmtId="0" fontId="3" fillId="0" borderId="115" xfId="2" applyFont="1" applyBorder="1" applyAlignment="1">
      <alignment horizontal="center" vertical="center" wrapText="1"/>
    </xf>
    <xf numFmtId="0" fontId="3" fillId="0" borderId="46" xfId="2" applyFont="1" applyBorder="1" applyAlignment="1">
      <alignment horizontal="center" vertical="center" wrapText="1"/>
    </xf>
    <xf numFmtId="0" fontId="5" fillId="0" borderId="25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13" fillId="0" borderId="113" xfId="2" applyFont="1" applyBorder="1" applyAlignment="1">
      <alignment horizontal="center" vertical="center" wrapText="1"/>
    </xf>
    <xf numFmtId="0" fontId="13" fillId="0" borderId="109" xfId="2" applyFont="1" applyBorder="1" applyAlignment="1">
      <alignment horizontal="center" vertical="center" wrapText="1"/>
    </xf>
    <xf numFmtId="0" fontId="13" fillId="0" borderId="144" xfId="2" applyFont="1" applyBorder="1" applyAlignment="1">
      <alignment horizontal="center" vertical="center" wrapText="1"/>
    </xf>
    <xf numFmtId="0" fontId="0" fillId="0" borderId="47" xfId="2" applyFont="1" applyBorder="1" applyAlignment="1">
      <alignment horizontal="center" vertical="center" wrapText="1"/>
    </xf>
    <xf numFmtId="0" fontId="3" fillId="0" borderId="45" xfId="2" applyFont="1" applyBorder="1" applyAlignment="1">
      <alignment horizontal="center" vertical="center" wrapText="1"/>
    </xf>
    <xf numFmtId="0" fontId="3" fillId="0" borderId="47" xfId="2" applyFont="1" applyBorder="1" applyAlignment="1">
      <alignment horizontal="center" vertical="center" wrapText="1"/>
    </xf>
    <xf numFmtId="0" fontId="21" fillId="0" borderId="51" xfId="2" applyFont="1" applyBorder="1" applyAlignment="1">
      <alignment horizontal="center" vertical="center" wrapText="1"/>
    </xf>
    <xf numFmtId="0" fontId="21" fillId="0" borderId="22" xfId="2" applyFont="1" applyBorder="1" applyAlignment="1">
      <alignment horizontal="center" vertical="center" wrapText="1"/>
    </xf>
    <xf numFmtId="0" fontId="21" fillId="0" borderId="25" xfId="2" applyFont="1" applyBorder="1" applyAlignment="1">
      <alignment horizontal="center" vertical="center" wrapText="1"/>
    </xf>
    <xf numFmtId="0" fontId="21" fillId="0" borderId="7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/>
    </xf>
    <xf numFmtId="0" fontId="3" fillId="0" borderId="146" xfId="2" applyFont="1" applyBorder="1" applyAlignment="1">
      <alignment horizontal="center" vertical="center"/>
    </xf>
    <xf numFmtId="0" fontId="21" fillId="0" borderId="92" xfId="0" applyFont="1" applyBorder="1" applyAlignment="1">
      <alignment horizontal="center" vertical="center"/>
    </xf>
    <xf numFmtId="0" fontId="21" fillId="0" borderId="93" xfId="0" applyFont="1" applyBorder="1" applyAlignment="1">
      <alignment horizontal="center" vertical="center"/>
    </xf>
    <xf numFmtId="0" fontId="21" fillId="0" borderId="94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91" xfId="0" applyFont="1" applyBorder="1" applyAlignment="1">
      <alignment horizontal="center" vertical="center"/>
    </xf>
    <xf numFmtId="0" fontId="2" fillId="0" borderId="92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7" fillId="0" borderId="105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118" xfId="4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92" xfId="4" applyFont="1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7" fillId="0" borderId="24" xfId="4" applyFont="1" applyBorder="1" applyAlignment="1">
      <alignment horizontal="center" vertical="center"/>
    </xf>
    <xf numFmtId="0" fontId="7" fillId="0" borderId="107" xfId="4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5" fillId="0" borderId="11" xfId="5" applyFont="1" applyBorder="1" applyAlignment="1">
      <alignment horizontal="center" vertical="center" wrapText="1"/>
    </xf>
    <xf numFmtId="0" fontId="5" fillId="0" borderId="12" xfId="5" applyFont="1" applyBorder="1" applyAlignment="1">
      <alignment horizontal="center" vertical="center" wrapText="1"/>
    </xf>
    <xf numFmtId="0" fontId="5" fillId="0" borderId="13" xfId="5" applyFont="1" applyBorder="1" applyAlignment="1">
      <alignment horizontal="center" vertical="center" wrapText="1"/>
    </xf>
    <xf numFmtId="0" fontId="7" fillId="0" borderId="21" xfId="4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22" xfId="4" applyFon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5" fillId="0" borderId="11" xfId="4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5" fillId="0" borderId="20" xfId="4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7" fillId="0" borderId="92" xfId="4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12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9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94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7" fillId="0" borderId="62" xfId="0" applyFont="1" applyFill="1" applyBorder="1" applyAlignment="1">
      <alignment horizontal="center" vertical="center" wrapText="1"/>
    </xf>
    <xf numFmtId="0" fontId="17" fillId="0" borderId="63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41" xfId="0" applyFont="1" applyFill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41" xfId="0" applyFont="1" applyFill="1" applyBorder="1" applyAlignment="1">
      <alignment horizontal="center" vertical="center" wrapText="1"/>
    </xf>
    <xf numFmtId="0" fontId="21" fillId="0" borderId="131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66" xfId="4" applyFont="1" applyBorder="1" applyAlignment="1">
      <alignment horizontal="center" vertical="center" wrapText="1"/>
    </xf>
    <xf numFmtId="0" fontId="21" fillId="0" borderId="134" xfId="4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1" fillId="0" borderId="65" xfId="4" applyFont="1" applyBorder="1" applyAlignment="1">
      <alignment horizontal="center" vertical="center" wrapText="1"/>
    </xf>
    <xf numFmtId="0" fontId="2" fillId="0" borderId="99" xfId="0" applyFont="1" applyBorder="1" applyAlignment="1">
      <alignment horizontal="center" vertical="center" wrapText="1"/>
    </xf>
    <xf numFmtId="0" fontId="7" fillId="0" borderId="96" xfId="5" applyFont="1" applyBorder="1" applyAlignment="1">
      <alignment horizontal="center" vertical="center"/>
    </xf>
    <xf numFmtId="0" fontId="7" fillId="0" borderId="97" xfId="5" applyFont="1" applyBorder="1" applyAlignment="1">
      <alignment horizontal="center" vertical="center"/>
    </xf>
    <xf numFmtId="0" fontId="7" fillId="0" borderId="98" xfId="5" applyFont="1" applyBorder="1" applyAlignment="1">
      <alignment horizontal="center" vertical="center"/>
    </xf>
    <xf numFmtId="0" fontId="21" fillId="0" borderId="96" xfId="5" applyFont="1" applyBorder="1" applyAlignment="1">
      <alignment horizontal="center" vertical="center"/>
    </xf>
    <xf numFmtId="0" fontId="21" fillId="0" borderId="98" xfId="5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65" xfId="4" applyFont="1" applyBorder="1" applyAlignment="1">
      <alignment horizontal="center" vertical="center" wrapText="1"/>
    </xf>
    <xf numFmtId="0" fontId="2" fillId="0" borderId="112" xfId="0" applyFont="1" applyBorder="1" applyAlignment="1">
      <alignment horizontal="center" vertical="center" wrapText="1"/>
    </xf>
    <xf numFmtId="0" fontId="7" fillId="0" borderId="15" xfId="5" applyFont="1" applyBorder="1" applyAlignment="1">
      <alignment horizontal="center" vertical="center"/>
    </xf>
    <xf numFmtId="0" fontId="7" fillId="0" borderId="19" xfId="5" applyFont="1" applyBorder="1" applyAlignment="1">
      <alignment horizontal="center" vertical="center"/>
    </xf>
    <xf numFmtId="0" fontId="7" fillId="0" borderId="64" xfId="5" applyFont="1" applyBorder="1" applyAlignment="1">
      <alignment horizontal="center" vertical="center"/>
    </xf>
    <xf numFmtId="0" fontId="5" fillId="0" borderId="15" xfId="5" applyFont="1" applyBorder="1" applyAlignment="1">
      <alignment horizontal="center" vertical="center"/>
    </xf>
    <xf numFmtId="0" fontId="5" fillId="0" borderId="64" xfId="5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96" xfId="0" applyFont="1" applyBorder="1" applyAlignment="1">
      <alignment horizontal="center" vertical="center" wrapText="1"/>
    </xf>
    <xf numFmtId="0" fontId="3" fillId="0" borderId="98" xfId="0" applyFont="1" applyBorder="1" applyAlignment="1">
      <alignment horizontal="center" vertical="center" wrapText="1"/>
    </xf>
    <xf numFmtId="0" fontId="16" fillId="0" borderId="95" xfId="0" applyFont="1" applyBorder="1" applyAlignment="1">
      <alignment horizontal="center" vertical="center" wrapText="1"/>
    </xf>
    <xf numFmtId="0" fontId="17" fillId="0" borderId="95" xfId="0" applyFont="1" applyBorder="1" applyAlignment="1">
      <alignment horizontal="center" vertical="center" wrapText="1"/>
    </xf>
    <xf numFmtId="0" fontId="18" fillId="0" borderId="9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98" xfId="0" applyFont="1" applyBorder="1" applyAlignment="1">
      <alignment horizontal="center" vertical="center" wrapText="1"/>
    </xf>
    <xf numFmtId="0" fontId="21" fillId="0" borderId="44" xfId="2" applyFont="1" applyBorder="1" applyAlignment="1">
      <alignment horizontal="center" vertical="center" wrapText="1"/>
    </xf>
    <xf numFmtId="0" fontId="3" fillId="0" borderId="44" xfId="2" applyFont="1" applyBorder="1" applyAlignment="1">
      <alignment horizontal="center" vertical="center"/>
    </xf>
    <xf numFmtId="0" fontId="3" fillId="0" borderId="57" xfId="2" applyFont="1" applyBorder="1" applyAlignment="1">
      <alignment horizontal="center" vertical="center"/>
    </xf>
    <xf numFmtId="0" fontId="21" fillId="0" borderId="59" xfId="2" applyFont="1" applyBorder="1" applyAlignment="1">
      <alignment horizontal="center" vertical="center" wrapText="1"/>
    </xf>
    <xf numFmtId="0" fontId="5" fillId="0" borderId="44" xfId="2" applyFont="1" applyBorder="1" applyAlignment="1">
      <alignment horizontal="center" vertical="center"/>
    </xf>
    <xf numFmtId="0" fontId="13" fillId="0" borderId="44" xfId="2" applyFont="1" applyBorder="1" applyAlignment="1">
      <alignment horizontal="center" vertical="center" wrapText="1"/>
    </xf>
    <xf numFmtId="0" fontId="3" fillId="0" borderId="44" xfId="2" applyFont="1" applyBorder="1" applyAlignment="1">
      <alignment horizontal="center" vertical="center" wrapText="1"/>
    </xf>
    <xf numFmtId="0" fontId="5" fillId="0" borderId="38" xfId="2" applyFont="1" applyBorder="1" applyAlignment="1">
      <alignment horizontal="center" vertical="center"/>
    </xf>
    <xf numFmtId="0" fontId="5" fillId="0" borderId="80" xfId="2" applyFont="1" applyBorder="1" applyAlignment="1">
      <alignment horizontal="center" vertical="center"/>
    </xf>
    <xf numFmtId="0" fontId="7" fillId="0" borderId="93" xfId="0" applyFont="1" applyBorder="1" applyAlignment="1">
      <alignment horizontal="center" vertical="center" wrapText="1"/>
    </xf>
    <xf numFmtId="0" fontId="7" fillId="0" borderId="94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</cellXfs>
  <cellStyles count="166">
    <cellStyle name="20% - Accent1" xfId="56"/>
    <cellStyle name="20% - Accent2" xfId="57"/>
    <cellStyle name="20% - Accent3" xfId="58"/>
    <cellStyle name="20% - Accent4" xfId="59"/>
    <cellStyle name="20% - Accent5" xfId="60"/>
    <cellStyle name="20% - Accent6" xfId="61"/>
    <cellStyle name="40% - Accent1" xfId="62"/>
    <cellStyle name="40% - Accent2" xfId="63"/>
    <cellStyle name="40% - Accent3" xfId="64"/>
    <cellStyle name="40% - Accent4" xfId="65"/>
    <cellStyle name="40% - Accent5" xfId="66"/>
    <cellStyle name="40% - Accent6" xfId="67"/>
    <cellStyle name="60% - Accent1" xfId="68"/>
    <cellStyle name="60% - Accent2" xfId="69"/>
    <cellStyle name="60% - Accent3" xfId="70"/>
    <cellStyle name="60% - Accent4" xfId="71"/>
    <cellStyle name="60% - Accent5" xfId="72"/>
    <cellStyle name="60% - Accent6" xfId="73"/>
    <cellStyle name="Bad" xfId="74"/>
    <cellStyle name="Bon" xfId="75"/>
    <cellStyle name="caché" xfId="76"/>
    <cellStyle name="Calculation" xfId="77"/>
    <cellStyle name="Calculation 2" xfId="149"/>
    <cellStyle name="Check Cell" xfId="78"/>
    <cellStyle name="Comma(0)" xfId="79"/>
    <cellStyle name="Comma(3)" xfId="80"/>
    <cellStyle name="Comma[0]" xfId="81"/>
    <cellStyle name="Comma[1]" xfId="82"/>
    <cellStyle name="Comma[2]__" xfId="83"/>
    <cellStyle name="Comma[3]" xfId="84"/>
    <cellStyle name="Comma0" xfId="85"/>
    <cellStyle name="Commentaire" xfId="150"/>
    <cellStyle name="Currency0" xfId="86"/>
    <cellStyle name="Date" xfId="87"/>
    <cellStyle name="Dezimal_03-09-03" xfId="88"/>
    <cellStyle name="En-tête 1" xfId="89"/>
    <cellStyle name="En-tête 2" xfId="90"/>
    <cellStyle name="Explanatory Text" xfId="91"/>
    <cellStyle name="Financier0" xfId="92"/>
    <cellStyle name="Fixed" xfId="93"/>
    <cellStyle name="Good" xfId="94"/>
    <cellStyle name="Heading 1" xfId="95"/>
    <cellStyle name="Heading 2" xfId="96"/>
    <cellStyle name="Heading 3" xfId="97"/>
    <cellStyle name="Heading 4" xfId="98"/>
    <cellStyle name="Input" xfId="99"/>
    <cellStyle name="Input 2" xfId="151"/>
    <cellStyle name="Lien hypertexte" xfId="1" builtinId="8"/>
    <cellStyle name="Lien hypertexte 2" xfId="152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144" builtinId="9" hidden="1"/>
    <cellStyle name="Lien hypertexte visité" xfId="145" builtinId="9" hidden="1"/>
    <cellStyle name="Lien hypertexte visité" xfId="146" builtinId="9" hidden="1"/>
    <cellStyle name="Linked Cell" xfId="100"/>
    <cellStyle name="Monétaire0" xfId="101"/>
    <cellStyle name="Motif" xfId="102"/>
    <cellStyle name="Motif 2" xfId="153"/>
    <cellStyle name="Neutral" xfId="103"/>
    <cellStyle name="Normaali_Eduskuntavaalit" xfId="104"/>
    <cellStyle name="Normal" xfId="0" builtinId="0"/>
    <cellStyle name="Normal 12 2" xfId="147"/>
    <cellStyle name="Normal 2" xfId="2"/>
    <cellStyle name="Normal 2 2" xfId="105"/>
    <cellStyle name="Normal 2 2 2" xfId="155"/>
    <cellStyle name="Normal 2 3" xfId="106"/>
    <cellStyle name="Normal 2 3 2" xfId="156"/>
    <cellStyle name="Normal 2 4" xfId="107"/>
    <cellStyle name="Normal 2 5" xfId="154"/>
    <cellStyle name="Normal 2_AccumulationEquation" xfId="3"/>
    <cellStyle name="Normal 3" xfId="54"/>
    <cellStyle name="Normal 3 2" xfId="108"/>
    <cellStyle name="Normal 3 3" xfId="157"/>
    <cellStyle name="Normal 3_AccumulationEquation" xfId="109"/>
    <cellStyle name="Normal 4" xfId="110"/>
    <cellStyle name="Normal 5" xfId="111"/>
    <cellStyle name="Normal 6" xfId="112"/>
    <cellStyle name="Normal 7" xfId="148"/>
    <cellStyle name="Normal 8" xfId="165"/>
    <cellStyle name="Normal GHG whole table" xfId="113"/>
    <cellStyle name="Normal_AppendixTables(DemoDataFR)" xfId="4"/>
    <cellStyle name="Normal_decfrat" xfId="5"/>
    <cellStyle name="Normal_MainTablesFigures" xfId="55"/>
    <cellStyle name="Normal-blank" xfId="114"/>
    <cellStyle name="Normal-bottom" xfId="115"/>
    <cellStyle name="Normal-center" xfId="116"/>
    <cellStyle name="Normal-droit" xfId="117"/>
    <cellStyle name="normální_Nove vystupy_DOPOCTENE" xfId="118"/>
    <cellStyle name="Normal-top" xfId="119"/>
    <cellStyle name="Note" xfId="120"/>
    <cellStyle name="Note 2" xfId="158"/>
    <cellStyle name="Output" xfId="121"/>
    <cellStyle name="Output 2" xfId="159"/>
    <cellStyle name="Pilkku_Esimerkkejä kaavioista.xls Kaavio 1" xfId="122"/>
    <cellStyle name="Pourcentage" xfId="6" builtinId="5"/>
    <cellStyle name="Pourcentage 2" xfId="123"/>
    <cellStyle name="Pourcentage 2 2" xfId="160"/>
    <cellStyle name="Pourcentage 3" xfId="124"/>
    <cellStyle name="Pourcentage 3 2" xfId="125"/>
    <cellStyle name="Pourcentage 3 3" xfId="161"/>
    <cellStyle name="Pourcentage 4" xfId="126"/>
    <cellStyle name="Remarque" xfId="127"/>
    <cellStyle name="Standard 11" xfId="128"/>
    <cellStyle name="Standard 11 2" xfId="162"/>
    <cellStyle name="Standard_2 + 3" xfId="129"/>
    <cellStyle name="Style 24" xfId="130"/>
    <cellStyle name="Style 25" xfId="131"/>
    <cellStyle name="style_col_headings" xfId="132"/>
    <cellStyle name="TEXT" xfId="133"/>
    <cellStyle name="Title" xfId="134"/>
    <cellStyle name="Titre 1" xfId="135"/>
    <cellStyle name="Titre 2" xfId="136"/>
    <cellStyle name="Titre 3" xfId="137"/>
    <cellStyle name="Titre 4" xfId="138"/>
    <cellStyle name="Titre 5" xfId="163"/>
    <cellStyle name="Titre " xfId="139"/>
    <cellStyle name="Vérification 2" xfId="164"/>
    <cellStyle name="Vérification de cellule" xfId="140"/>
    <cellStyle name="Virgule fixe" xfId="141"/>
    <cellStyle name="Warning Text" xfId="142"/>
    <cellStyle name="Wrapped" xfId="143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5.xml"/><Relationship Id="rId18" Type="http://schemas.openxmlformats.org/officeDocument/2006/relationships/worksheet" Target="worksheets/sheet10.xml"/><Relationship Id="rId26" Type="http://schemas.openxmlformats.org/officeDocument/2006/relationships/worksheet" Target="worksheets/sheet18.xml"/><Relationship Id="rId3" Type="http://schemas.openxmlformats.org/officeDocument/2006/relationships/chartsheet" Target="chartsheets/sheet2.xml"/><Relationship Id="rId21" Type="http://schemas.openxmlformats.org/officeDocument/2006/relationships/worksheet" Target="worksheets/sheet13.xml"/><Relationship Id="rId34" Type="http://schemas.openxmlformats.org/officeDocument/2006/relationships/calcChain" Target="calcChain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4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7.xml"/><Relationship Id="rId33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8.xml"/><Relationship Id="rId20" Type="http://schemas.openxmlformats.org/officeDocument/2006/relationships/worksheet" Target="worksheets/sheet12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3.xml"/><Relationship Id="rId24" Type="http://schemas.openxmlformats.org/officeDocument/2006/relationships/worksheet" Target="worksheets/sheet16.xml"/><Relationship Id="rId32" Type="http://schemas.openxmlformats.org/officeDocument/2006/relationships/styles" Target="styles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7.xml"/><Relationship Id="rId23" Type="http://schemas.openxmlformats.org/officeDocument/2006/relationships/worksheet" Target="worksheets/sheet15.xml"/><Relationship Id="rId28" Type="http://schemas.openxmlformats.org/officeDocument/2006/relationships/externalLink" Target="externalLinks/externalLink1.xml"/><Relationship Id="rId10" Type="http://schemas.openxmlformats.org/officeDocument/2006/relationships/chartsheet" Target="chartsheets/sheet8.xml"/><Relationship Id="rId19" Type="http://schemas.openxmlformats.org/officeDocument/2006/relationships/worksheet" Target="worksheets/sheet11.xml"/><Relationship Id="rId31" Type="http://schemas.openxmlformats.org/officeDocument/2006/relationships/theme" Target="theme/theme1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2.xml"/><Relationship Id="rId14" Type="http://schemas.openxmlformats.org/officeDocument/2006/relationships/worksheet" Target="worksheets/sheet6.xml"/><Relationship Id="rId22" Type="http://schemas.openxmlformats.org/officeDocument/2006/relationships/worksheet" Target="worksheets/sheet14.xml"/><Relationship Id="rId27" Type="http://schemas.openxmlformats.org/officeDocument/2006/relationships/worksheet" Target="worksheets/sheet19.xml"/><Relationship Id="rId30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1. The</a:t>
            </a:r>
            <a:r>
              <a:rPr lang="fr-FR" baseline="0"/>
              <a:t> share of inherited wealth. </a:t>
            </a:r>
            <a:r>
              <a:rPr lang="fr-FR"/>
              <a:t>Europe and the U.S. 1900-2010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 </a:t>
            </a:r>
            <a:r>
              <a:rPr lang="fr-FR" sz="1200" b="0"/>
              <a:t>(simplified definitions using</a:t>
            </a:r>
            <a:r>
              <a:rPr lang="fr-FR" sz="1200" b="0" baseline="0"/>
              <a:t> inheritance vs. saving flows) (approximate, lower-bound estimates)</a:t>
            </a:r>
            <a:r>
              <a:rPr lang="fr-FR" sz="1200" b="0"/>
              <a:t> </a:t>
            </a:r>
          </a:p>
        </c:rich>
      </c:tx>
      <c:layout>
        <c:manualLayout>
          <c:xMode val="edge"/>
          <c:yMode val="edge"/>
          <c:x val="0.14411452914699999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666666666667304E-2"/>
          <c:y val="9.9502487562189296E-2"/>
          <c:w val="0.87250000000000005"/>
          <c:h val="0.72682044323835604"/>
        </c:manualLayout>
      </c:layout>
      <c:lineChart>
        <c:grouping val="standard"/>
        <c:varyColors val="0"/>
        <c:ser>
          <c:idx val="0"/>
          <c:order val="0"/>
          <c:tx>
            <c:v>Europe (France-Germany-UK)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DataF2FA1!$A$19:$A$30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DataF1F7!$I$13:$I$24</c:f>
              <c:numCache>
                <c:formatCode>0%</c:formatCode>
                <c:ptCount val="12"/>
                <c:pt idx="0">
                  <c:v>0.71926080179446872</c:v>
                </c:pt>
                <c:pt idx="1">
                  <c:v>0.71931600523798467</c:v>
                </c:pt>
                <c:pt idx="2">
                  <c:v>0.63440242969158145</c:v>
                </c:pt>
                <c:pt idx="3">
                  <c:v>0.62136769811991588</c:v>
                </c:pt>
                <c:pt idx="4">
                  <c:v>0.58083433615849256</c:v>
                </c:pt>
                <c:pt idx="5">
                  <c:v>0.55190864388787542</c:v>
                </c:pt>
                <c:pt idx="6">
                  <c:v>0.45436660141908863</c:v>
                </c:pt>
                <c:pt idx="7">
                  <c:v>0.40264231851914145</c:v>
                </c:pt>
                <c:pt idx="8">
                  <c:v>0.3865654731313008</c:v>
                </c:pt>
                <c:pt idx="9">
                  <c:v>0.42691433834874476</c:v>
                </c:pt>
                <c:pt idx="10">
                  <c:v>0.48542722376481812</c:v>
                </c:pt>
                <c:pt idx="11">
                  <c:v>0.54799958798694448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F84-4409-B10C-56BB51BCC02D}"/>
            </c:ext>
          </c:extLst>
        </c:ser>
        <c:ser>
          <c:idx val="4"/>
          <c:order val="1"/>
          <c:tx>
            <c:v>U.S. (benchmark estimate)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'DataF1F7(US)'!$G$15:$G$26</c:f>
              <c:numCache>
                <c:formatCode>0%</c:formatCode>
                <c:ptCount val="12"/>
                <c:pt idx="0">
                  <c:v>0.54799655182211304</c:v>
                </c:pt>
                <c:pt idx="1">
                  <c:v>0.56000000000000005</c:v>
                </c:pt>
                <c:pt idx="2">
                  <c:v>0.57999999999999996</c:v>
                </c:pt>
                <c:pt idx="3">
                  <c:v>0.64291039417687035</c:v>
                </c:pt>
                <c:pt idx="4">
                  <c:v>0.63428434842807158</c:v>
                </c:pt>
                <c:pt idx="5">
                  <c:v>0.60692217175199814</c:v>
                </c:pt>
                <c:pt idx="6">
                  <c:v>0.53743801105971967</c:v>
                </c:pt>
                <c:pt idx="7">
                  <c:v>0.50618151838542425</c:v>
                </c:pt>
                <c:pt idx="8">
                  <c:v>0.49602816272107342</c:v>
                </c:pt>
                <c:pt idx="9">
                  <c:v>0.49173554437938716</c:v>
                </c:pt>
                <c:pt idx="10">
                  <c:v>0.52974372026661842</c:v>
                </c:pt>
                <c:pt idx="11">
                  <c:v>0.56928270142981696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F84-4409-B10C-56BB51BCC02D}"/>
            </c:ext>
          </c:extLst>
        </c:ser>
        <c:ser>
          <c:idx val="5"/>
          <c:order val="2"/>
          <c:tx>
            <c:v>U.S. (high-gift estimate)</c:v>
          </c:tx>
          <c:spPr>
            <a:ln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'DataF1F7(US)'!$H$15:$H$26</c:f>
              <c:numCache>
                <c:formatCode>0%</c:formatCode>
                <c:ptCount val="12"/>
                <c:pt idx="0">
                  <c:v>0.55831223702255439</c:v>
                </c:pt>
                <c:pt idx="1">
                  <c:v>0.56999999999999995</c:v>
                </c:pt>
                <c:pt idx="2">
                  <c:v>0.6</c:v>
                </c:pt>
                <c:pt idx="3">
                  <c:v>0.6542247791351683</c:v>
                </c:pt>
                <c:pt idx="4">
                  <c:v>0.64620693165765009</c:v>
                </c:pt>
                <c:pt idx="5">
                  <c:v>0.6197010606707094</c:v>
                </c:pt>
                <c:pt idx="6">
                  <c:v>0.55100471681654362</c:v>
                </c:pt>
                <c:pt idx="7">
                  <c:v>0.52050689829940755</c:v>
                </c:pt>
                <c:pt idx="8">
                  <c:v>0.51189048849300589</c:v>
                </c:pt>
                <c:pt idx="9">
                  <c:v>0.52111789498480354</c:v>
                </c:pt>
                <c:pt idx="10">
                  <c:v>0.5871044154841456</c:v>
                </c:pt>
                <c:pt idx="11">
                  <c:v>0.64375983250237101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F84-4409-B10C-56BB51BCC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65696"/>
        <c:axId val="41136896"/>
      </c:lineChart>
      <c:catAx>
        <c:axId val="4076569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The inheritance share in aggregate wealth accumulation was over 70% in Europe in 1900-1910. It fell abruptly following 1914-1945 shocks, down to 40% in 1970-1980 period. It is back to about 50-60% in 2000-2010 and rising. The U.S. pattern also appears to </a:t>
                </a:r>
              </a:p>
            </c:rich>
          </c:tx>
          <c:layout>
            <c:manualLayout>
              <c:xMode val="edge"/>
              <c:yMode val="edge"/>
              <c:x val="0.14139082058414501"/>
              <c:y val="0.884459459459460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136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1136896"/>
        <c:scaling>
          <c:orientation val="minMax"/>
          <c:max val="0.8"/>
          <c:min val="0.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fr-FR" baseline="0"/>
                  <a:t>Stock of inherited wealth (% private wealth</a:t>
                </a:r>
                <a:r>
                  <a:rPr lang="fr-FR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4649479873360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765696"/>
        <c:crosses val="autoZero"/>
        <c:crossBetween val="midCat"/>
        <c:majorUnit val="0.1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4470524459825098"/>
          <c:y val="0.12585408242888599"/>
          <c:w val="0.26892906815020901"/>
          <c:h val="0.3047041923813579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Appendix Figure A3: The</a:t>
            </a:r>
            <a:r>
              <a:rPr lang="en-US" baseline="0"/>
              <a:t> annual i</a:t>
            </a:r>
            <a:r>
              <a:rPr lang="en-US"/>
              <a:t>nheritance flow as a fraction of national income</a:t>
            </a:r>
            <a:r>
              <a:rPr lang="en-US" baseline="0"/>
              <a:t>  </a:t>
            </a:r>
            <a:r>
              <a:rPr lang="en-US"/>
              <a:t>b</a:t>
            </a:r>
            <a:r>
              <a:rPr lang="en-US" sz="1400"/>
              <a:t>y</a:t>
            </a:r>
            <a:r>
              <a:rPr lang="en-US"/>
              <a:t>=B/Y</a:t>
            </a:r>
          </a:p>
        </c:rich>
      </c:tx>
      <c:layout>
        <c:manualLayout>
          <c:xMode val="edge"/>
          <c:yMode val="edge"/>
          <c:x val="0.145004072766766"/>
          <c:y val="1.13122171945701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1724137931034E-2"/>
          <c:y val="0.108597285067873"/>
          <c:w val="0.88965517241379499"/>
          <c:h val="0.80090497737556698"/>
        </c:manualLayout>
      </c:layout>
      <c:lineChart>
        <c:grouping val="standard"/>
        <c:varyColors val="0"/>
        <c:ser>
          <c:idx val="0"/>
          <c:order val="0"/>
          <c:tx>
            <c:strRef>
              <c:f>DetailsComputUS8!$F$7</c:f>
              <c:strCache>
                <c:ptCount val="1"/>
                <c:pt idx="0">
                  <c:v>US: byt = µt mt βt with vt=20%</c:v>
                </c:pt>
              </c:strCache>
            </c:strRef>
          </c:tx>
          <c:spPr>
            <a:ln w="19050">
              <a:solidFill>
                <a:srgbClr val="FF0000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DataFA2!$A$9:$A$24</c:f>
              <c:numCache>
                <c:formatCode>General</c:formatCode>
                <c:ptCount val="16"/>
                <c:pt idx="0">
                  <c:v>1860</c:v>
                </c:pt>
                <c:pt idx="1">
                  <c:v>1870</c:v>
                </c:pt>
                <c:pt idx="2">
                  <c:v>1880</c:v>
                </c:pt>
                <c:pt idx="3">
                  <c:v>1890</c:v>
                </c:pt>
                <c:pt idx="4">
                  <c:v>1900</c:v>
                </c:pt>
                <c:pt idx="5">
                  <c:v>1910</c:v>
                </c:pt>
                <c:pt idx="6">
                  <c:v>1920</c:v>
                </c:pt>
                <c:pt idx="7">
                  <c:v>1930</c:v>
                </c:pt>
                <c:pt idx="8">
                  <c:v>1940</c:v>
                </c:pt>
                <c:pt idx="9">
                  <c:v>1950</c:v>
                </c:pt>
                <c:pt idx="10">
                  <c:v>1960</c:v>
                </c:pt>
                <c:pt idx="11">
                  <c:v>1970</c:v>
                </c:pt>
                <c:pt idx="12">
                  <c:v>1980</c:v>
                </c:pt>
                <c:pt idx="13">
                  <c:v>1990</c:v>
                </c:pt>
                <c:pt idx="14">
                  <c:v>2000</c:v>
                </c:pt>
                <c:pt idx="15">
                  <c:v>2010</c:v>
                </c:pt>
              </c:numCache>
            </c:numRef>
          </c:cat>
          <c:val>
            <c:numRef>
              <c:f>DetailsComputUS8!$F$10:$F$25</c:f>
              <c:numCache>
                <c:formatCode>0\.0%</c:formatCode>
                <c:ptCount val="16"/>
                <c:pt idx="0">
                  <c:v>9.5635564001633172E-2</c:v>
                </c:pt>
                <c:pt idx="1">
                  <c:v>0.1265393812865741</c:v>
                </c:pt>
                <c:pt idx="2">
                  <c:v>0.12277023928508141</c:v>
                </c:pt>
                <c:pt idx="3">
                  <c:v>0.1336062550009417</c:v>
                </c:pt>
                <c:pt idx="4">
                  <c:v>0.12403753262845903</c:v>
                </c:pt>
                <c:pt idx="5">
                  <c:v>0.12040979010350041</c:v>
                </c:pt>
                <c:pt idx="6">
                  <c:v>0.10984049167257642</c:v>
                </c:pt>
                <c:pt idx="7">
                  <c:v>0.12878143143735249</c:v>
                </c:pt>
                <c:pt idx="8">
                  <c:v>8.5479986177978418E-2</c:v>
                </c:pt>
                <c:pt idx="9">
                  <c:v>9.0823192038320358E-2</c:v>
                </c:pt>
                <c:pt idx="10">
                  <c:v>9.0788586836461613E-2</c:v>
                </c:pt>
                <c:pt idx="11">
                  <c:v>7.6966708045617976E-2</c:v>
                </c:pt>
                <c:pt idx="12">
                  <c:v>7.5839288182182524E-2</c:v>
                </c:pt>
                <c:pt idx="13">
                  <c:v>7.9167429340853718E-2</c:v>
                </c:pt>
                <c:pt idx="14">
                  <c:v>8.5033497456574916E-2</c:v>
                </c:pt>
                <c:pt idx="15">
                  <c:v>7.9019669848351945E-2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010-435E-8D83-BF225C7EFAEA}"/>
            </c:ext>
          </c:extLst>
        </c:ser>
        <c:ser>
          <c:idx val="1"/>
          <c:order val="1"/>
          <c:tx>
            <c:strRef>
              <c:f>DetailsComputUS8!$G$7</c:f>
              <c:strCache>
                <c:ptCount val="1"/>
                <c:pt idx="0">
                  <c:v>US: byt  = µt mt βt with vt from Piketty, 2011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DataFA2!$A$9:$A$24</c:f>
              <c:numCache>
                <c:formatCode>General</c:formatCode>
                <c:ptCount val="16"/>
                <c:pt idx="0">
                  <c:v>1860</c:v>
                </c:pt>
                <c:pt idx="1">
                  <c:v>1870</c:v>
                </c:pt>
                <c:pt idx="2">
                  <c:v>1880</c:v>
                </c:pt>
                <c:pt idx="3">
                  <c:v>1890</c:v>
                </c:pt>
                <c:pt idx="4">
                  <c:v>1900</c:v>
                </c:pt>
                <c:pt idx="5">
                  <c:v>1910</c:v>
                </c:pt>
                <c:pt idx="6">
                  <c:v>1920</c:v>
                </c:pt>
                <c:pt idx="7">
                  <c:v>1930</c:v>
                </c:pt>
                <c:pt idx="8">
                  <c:v>1940</c:v>
                </c:pt>
                <c:pt idx="9">
                  <c:v>1950</c:v>
                </c:pt>
                <c:pt idx="10">
                  <c:v>1960</c:v>
                </c:pt>
                <c:pt idx="11">
                  <c:v>1970</c:v>
                </c:pt>
                <c:pt idx="12">
                  <c:v>1980</c:v>
                </c:pt>
                <c:pt idx="13">
                  <c:v>1990</c:v>
                </c:pt>
                <c:pt idx="14">
                  <c:v>2000</c:v>
                </c:pt>
                <c:pt idx="15">
                  <c:v>2010</c:v>
                </c:pt>
              </c:numCache>
            </c:numRef>
          </c:cat>
          <c:val>
            <c:numRef>
              <c:f>DetailsComputUS8!$G$10:$G$25</c:f>
              <c:numCache>
                <c:formatCode>0\.0%</c:formatCode>
                <c:ptCount val="16"/>
                <c:pt idx="0">
                  <c:v>0.10393897576759693</c:v>
                </c:pt>
                <c:pt idx="1">
                  <c:v>0.13114182611622988</c:v>
                </c:pt>
                <c:pt idx="2">
                  <c:v>0.12763291798481113</c:v>
                </c:pt>
                <c:pt idx="3">
                  <c:v>0.13930632582317748</c:v>
                </c:pt>
                <c:pt idx="4">
                  <c:v>0.12968770945002661</c:v>
                </c:pt>
                <c:pt idx="5">
                  <c:v>0.12622414160500334</c:v>
                </c:pt>
                <c:pt idx="6">
                  <c:v>0.11542947043305836</c:v>
                </c:pt>
                <c:pt idx="7">
                  <c:v>0.13565150483148025</c:v>
                </c:pt>
                <c:pt idx="8">
                  <c:v>9.0240358724951203E-2</c:v>
                </c:pt>
                <c:pt idx="9">
                  <c:v>9.6083742809594294E-2</c:v>
                </c:pt>
                <c:pt idx="10">
                  <c:v>9.6238499216796017E-2</c:v>
                </c:pt>
                <c:pt idx="11">
                  <c:v>8.2079530013932339E-2</c:v>
                </c:pt>
                <c:pt idx="12">
                  <c:v>8.5743291763180074E-2</c:v>
                </c:pt>
                <c:pt idx="13">
                  <c:v>0.10900171775939918</c:v>
                </c:pt>
                <c:pt idx="14">
                  <c:v>0.12840590411309158</c:v>
                </c:pt>
                <c:pt idx="15">
                  <c:v>0.11955173515665812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010-435E-8D83-BF225C7EFAEA}"/>
            </c:ext>
          </c:extLst>
        </c:ser>
        <c:ser>
          <c:idx val="2"/>
          <c:order val="2"/>
          <c:tx>
            <c:strRef>
              <c:f>DetailsComputUS8!$H$7</c:f>
              <c:strCache>
                <c:ptCount val="1"/>
                <c:pt idx="0">
                  <c:v>France:            byt = µt mt βt from Piketty, 2011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9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DetailsComputUS8!$H$10:$H$25</c:f>
              <c:numCache>
                <c:formatCode>0\.0%</c:formatCode>
                <c:ptCount val="16"/>
                <c:pt idx="0">
                  <c:v>0.20200000000000001</c:v>
                </c:pt>
                <c:pt idx="1">
                  <c:v>0.223</c:v>
                </c:pt>
                <c:pt idx="2">
                  <c:v>0.24399999999999999</c:v>
                </c:pt>
                <c:pt idx="3">
                  <c:v>0.23899999999999999</c:v>
                </c:pt>
                <c:pt idx="4">
                  <c:v>0.24099999999999999</c:v>
                </c:pt>
                <c:pt idx="5">
                  <c:v>0.22700000000000001</c:v>
                </c:pt>
                <c:pt idx="6">
                  <c:v>9.8000000000000004E-2</c:v>
                </c:pt>
                <c:pt idx="7">
                  <c:v>0.11</c:v>
                </c:pt>
                <c:pt idx="8">
                  <c:v>9.8000000000000004E-2</c:v>
                </c:pt>
                <c:pt idx="9">
                  <c:v>4.2999999999999997E-2</c:v>
                </c:pt>
                <c:pt idx="10">
                  <c:v>5.8999999999999997E-2</c:v>
                </c:pt>
                <c:pt idx="11">
                  <c:v>6.2E-2</c:v>
                </c:pt>
                <c:pt idx="12">
                  <c:v>6.4000000000000001E-2</c:v>
                </c:pt>
                <c:pt idx="13">
                  <c:v>7.6999999999999999E-2</c:v>
                </c:pt>
                <c:pt idx="14">
                  <c:v>0.114</c:v>
                </c:pt>
                <c:pt idx="15">
                  <c:v>0.14499999999999999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010-435E-8D83-BF225C7EF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04128"/>
        <c:axId val="41106432"/>
      </c:lineChart>
      <c:catAx>
        <c:axId val="411041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529655172413796"/>
              <c:y val="0.918552036199095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106432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4110643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1104128"/>
        <c:crosses val="autoZero"/>
        <c:crossBetween val="midCat"/>
        <c:majorUnit val="0.05"/>
        <c:minorUnit val="0.0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6922094508301398"/>
          <c:y val="0.16374903188331"/>
          <c:w val="0.460638569604087"/>
          <c:h val="0.245076481218536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" l="0.750000000000001" r="0.75000000000000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2. The</a:t>
            </a:r>
            <a:r>
              <a:rPr lang="fr-FR" baseline="0"/>
              <a:t> annual inheritance flow 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baseline="0"/>
              <a:t>as a fraction of national income</a:t>
            </a:r>
            <a:r>
              <a:rPr lang="fr-FR"/>
              <a:t>, France 1820-2010 </a:t>
            </a:r>
          </a:p>
        </c:rich>
      </c:tx>
      <c:layout>
        <c:manualLayout>
          <c:xMode val="edge"/>
          <c:yMode val="edge"/>
          <c:x val="0.22394219592442499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000000000000006E-2"/>
          <c:y val="0.112618724559023"/>
          <c:w val="0.87250000000000005"/>
          <c:h val="0.71370420624152398"/>
        </c:manualLayout>
      </c:layout>
      <c:lineChart>
        <c:grouping val="standard"/>
        <c:varyColors val="0"/>
        <c:ser>
          <c:idx val="0"/>
          <c:order val="0"/>
          <c:tx>
            <c:v>Economic flow (computed from national wealth estimates, mortality table and age-wealth profiles)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DataF2FA1!$A$11:$A$30</c:f>
              <c:numCache>
                <c:formatCode>General</c:formatCode>
                <c:ptCount val="20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</c:numCache>
            </c:numRef>
          </c:cat>
          <c:val>
            <c:numRef>
              <c:f>DataF2FA1!$B$11:$B$30</c:f>
              <c:numCache>
                <c:formatCode>0\.0%</c:formatCode>
                <c:ptCount val="20"/>
                <c:pt idx="0">
                  <c:v>0.20316205670968063</c:v>
                </c:pt>
                <c:pt idx="1">
                  <c:v>0.20807016774725709</c:v>
                </c:pt>
                <c:pt idx="2">
                  <c:v>0.21054078168770771</c:v>
                </c:pt>
                <c:pt idx="3">
                  <c:v>0.20018939661816892</c:v>
                </c:pt>
                <c:pt idx="4">
                  <c:v>0.20204236609821427</c:v>
                </c:pt>
                <c:pt idx="5">
                  <c:v>0.22256423435450948</c:v>
                </c:pt>
                <c:pt idx="6">
                  <c:v>0.24436789309633253</c:v>
                </c:pt>
                <c:pt idx="7">
                  <c:v>0.23860913449719232</c:v>
                </c:pt>
                <c:pt idx="8">
                  <c:v>0.24104896189101005</c:v>
                </c:pt>
                <c:pt idx="9">
                  <c:v>0.22663027096073507</c:v>
                </c:pt>
                <c:pt idx="10">
                  <c:v>9.7956177525158686E-2</c:v>
                </c:pt>
                <c:pt idx="11">
                  <c:v>0.11036391456259105</c:v>
                </c:pt>
                <c:pt idx="12">
                  <c:v>9.8200969904929852E-2</c:v>
                </c:pt>
                <c:pt idx="13">
                  <c:v>4.3477075397748491E-2</c:v>
                </c:pt>
                <c:pt idx="14">
                  <c:v>5.8520859229230414E-2</c:v>
                </c:pt>
                <c:pt idx="15">
                  <c:v>6.1890839407825096E-2</c:v>
                </c:pt>
                <c:pt idx="16">
                  <c:v>6.3599856707011543E-2</c:v>
                </c:pt>
                <c:pt idx="17">
                  <c:v>7.7253558171756415E-2</c:v>
                </c:pt>
                <c:pt idx="18">
                  <c:v>0.11386252254021063</c:v>
                </c:pt>
                <c:pt idx="19">
                  <c:v>0.14525069638353741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A92-45B9-8E0B-797A4FB2E7AE}"/>
            </c:ext>
          </c:extLst>
        </c:ser>
        <c:ser>
          <c:idx val="1"/>
          <c:order val="1"/>
          <c:tx>
            <c:v>Fiscal flow (computed from bequest and gift tax data, incl. tax-exempt assets)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DataF2FA1!$A$11:$A$30</c:f>
              <c:numCache>
                <c:formatCode>General</c:formatCode>
                <c:ptCount val="20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</c:numCache>
            </c:numRef>
          </c:cat>
          <c:val>
            <c:numRef>
              <c:f>DataF2FA1!$C$11:$C$30</c:f>
              <c:numCache>
                <c:formatCode>0\.0%</c:formatCode>
                <c:ptCount val="20"/>
                <c:pt idx="0">
                  <c:v>0.18854336550786979</c:v>
                </c:pt>
                <c:pt idx="1">
                  <c:v>0.18139630210652424</c:v>
                </c:pt>
                <c:pt idx="2">
                  <c:v>0.18445186150603113</c:v>
                </c:pt>
                <c:pt idx="3">
                  <c:v>0.1596638956027748</c:v>
                </c:pt>
                <c:pt idx="4">
                  <c:v>0.17166993344819401</c:v>
                </c:pt>
                <c:pt idx="5">
                  <c:v>0.1977626408250984</c:v>
                </c:pt>
                <c:pt idx="6">
                  <c:v>0.23272681413986851</c:v>
                </c:pt>
                <c:pt idx="7">
                  <c:v>0.23119855444836415</c:v>
                </c:pt>
                <c:pt idx="8">
                  <c:v>0.23336506442688359</c:v>
                </c:pt>
                <c:pt idx="9">
                  <c:v>0.2034910446832276</c:v>
                </c:pt>
                <c:pt idx="10">
                  <c:v>7.0355212142747828E-2</c:v>
                </c:pt>
                <c:pt idx="11">
                  <c:v>8.1257195003040059E-2</c:v>
                </c:pt>
                <c:pt idx="12">
                  <c:v>6.7402934146429672E-2</c:v>
                </c:pt>
                <c:pt idx="13">
                  <c:v>2.9282852427015942E-2</c:v>
                </c:pt>
                <c:pt idx="14">
                  <c:v>3.4620888647105684E-2</c:v>
                </c:pt>
                <c:pt idx="15">
                  <c:v>4.6495953682376225E-2</c:v>
                </c:pt>
                <c:pt idx="16">
                  <c:v>5.6507297501599982E-2</c:v>
                </c:pt>
                <c:pt idx="17">
                  <c:v>6.7384880411084203E-2</c:v>
                </c:pt>
                <c:pt idx="18">
                  <c:v>9.9752276105067011E-2</c:v>
                </c:pt>
                <c:pt idx="19">
                  <c:v>0.12638893626139119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A92-45B9-8E0B-797A4FB2E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31776"/>
        <c:axId val="84885888"/>
      </c:lineChart>
      <c:catAx>
        <c:axId val="8473177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The annual inheritance flow was about 20-25% of national income during the 19th century and until 1914; it then fell to less than 5% in the 1950s, and returned to about 15% in 2010. </a:t>
                </a:r>
                <a:endParaRPr lang="fr-FR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3833334427858701"/>
              <c:y val="0.894165535956580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4885888"/>
        <c:crossesAt val="0"/>
        <c:auto val="1"/>
        <c:lblAlgn val="ctr"/>
        <c:lblOffset val="100"/>
        <c:tickLblSkip val="2"/>
        <c:tickMarkSkip val="2"/>
        <c:noMultiLvlLbl val="0"/>
      </c:catAx>
      <c:valAx>
        <c:axId val="84885888"/>
        <c:scaling>
          <c:orientation val="minMax"/>
          <c:max val="0.3200000000000010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fr-FR"/>
                  <a:t>Annual</a:t>
                </a:r>
                <a:r>
                  <a:rPr lang="fr-FR" baseline="0"/>
                  <a:t> flow of bequests and gifts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2401628222523740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4731776"/>
        <c:crosses val="autoZero"/>
        <c:crossBetween val="midCat"/>
        <c:majorUnit val="0.04"/>
        <c:minorUnit val="1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328609361694703"/>
          <c:y val="0.17910447761194001"/>
          <c:w val="0.37929037540032301"/>
          <c:h val="0.2207146087743100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3</a:t>
            </a:r>
            <a:r>
              <a:rPr lang="fr-FR"/>
              <a:t>. The</a:t>
            </a:r>
            <a:r>
              <a:rPr lang="fr-FR" baseline="0"/>
              <a:t> share of inherited wealth 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baseline="0"/>
              <a:t>as a fraction of aggregate private wealth</a:t>
            </a:r>
            <a:r>
              <a:rPr lang="fr-FR"/>
              <a:t>, France 1850-2010 </a:t>
            </a:r>
          </a:p>
        </c:rich>
      </c:tx>
      <c:layout>
        <c:manualLayout>
          <c:xMode val="edge"/>
          <c:yMode val="edge"/>
          <c:x val="0.19883236030025001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333333333333504E-2"/>
          <c:y val="0.109905020352782"/>
          <c:w val="0.86583333333333501"/>
          <c:h val="0.72048846675712297"/>
        </c:manualLayout>
      </c:layout>
      <c:lineChart>
        <c:grouping val="standard"/>
        <c:varyColors val="0"/>
        <c:ser>
          <c:idx val="0"/>
          <c:order val="0"/>
          <c:tx>
            <c:v>Share of inherited wealth (PPVR definition, extrapolation)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DataF2FA1!$A$14:$A$30</c:f>
              <c:numCache>
                <c:formatCode>General</c:formatCode>
                <c:ptCount val="17"/>
                <c:pt idx="0">
                  <c:v>1850</c:v>
                </c:pt>
                <c:pt idx="1">
                  <c:v>1860</c:v>
                </c:pt>
                <c:pt idx="2">
                  <c:v>1870</c:v>
                </c:pt>
                <c:pt idx="3">
                  <c:v>1880</c:v>
                </c:pt>
                <c:pt idx="4">
                  <c:v>1890</c:v>
                </c:pt>
                <c:pt idx="5">
                  <c:v>1900</c:v>
                </c:pt>
                <c:pt idx="6">
                  <c:v>1910</c:v>
                </c:pt>
                <c:pt idx="7">
                  <c:v>1920</c:v>
                </c:pt>
                <c:pt idx="8">
                  <c:v>1930</c:v>
                </c:pt>
                <c:pt idx="9">
                  <c:v>1940</c:v>
                </c:pt>
                <c:pt idx="10">
                  <c:v>1950</c:v>
                </c:pt>
                <c:pt idx="11">
                  <c:v>1960</c:v>
                </c:pt>
                <c:pt idx="12">
                  <c:v>1970</c:v>
                </c:pt>
                <c:pt idx="13">
                  <c:v>1980</c:v>
                </c:pt>
                <c:pt idx="14">
                  <c:v>1990</c:v>
                </c:pt>
                <c:pt idx="15">
                  <c:v>2000</c:v>
                </c:pt>
                <c:pt idx="16">
                  <c:v>2010</c:v>
                </c:pt>
              </c:numCache>
            </c:numRef>
          </c:cat>
          <c:val>
            <c:numRef>
              <c:f>DataF1F7!$K$8:$K$24</c:f>
              <c:numCache>
                <c:formatCode>0%</c:formatCode>
                <c:ptCount val="17"/>
                <c:pt idx="0">
                  <c:v>0.85359179626100512</c:v>
                </c:pt>
                <c:pt idx="1">
                  <c:v>0.84218373786349521</c:v>
                </c:pt>
                <c:pt idx="2">
                  <c:v>0.85755501289922542</c:v>
                </c:pt>
                <c:pt idx="3">
                  <c:v>0.87948207623998376</c:v>
                </c:pt>
                <c:pt idx="4">
                  <c:v>0.87819060362267742</c:v>
                </c:pt>
                <c:pt idx="5">
                  <c:v>0.89059564299307359</c:v>
                </c:pt>
                <c:pt idx="6">
                  <c:v>0.89459671050260814</c:v>
                </c:pt>
                <c:pt idx="7">
                  <c:v>0.78444536021513045</c:v>
                </c:pt>
                <c:pt idx="8">
                  <c:v>0.69502474792000846</c:v>
                </c:pt>
                <c:pt idx="9">
                  <c:v>0.63784002696652708</c:v>
                </c:pt>
                <c:pt idx="10">
                  <c:v>0.57206391149142577</c:v>
                </c:pt>
                <c:pt idx="11">
                  <c:v>0.47105099570764458</c:v>
                </c:pt>
                <c:pt idx="12">
                  <c:v>0.44317130106281399</c:v>
                </c:pt>
                <c:pt idx="13">
                  <c:v>0.46905754702099239</c:v>
                </c:pt>
                <c:pt idx="14">
                  <c:v>0.53939158393463227</c:v>
                </c:pt>
                <c:pt idx="15">
                  <c:v>0.58297607886922198</c:v>
                </c:pt>
                <c:pt idx="16">
                  <c:v>0.666269033495277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1FE-44FB-91DA-D1AAC247AE24}"/>
            </c:ext>
          </c:extLst>
        </c:ser>
        <c:ser>
          <c:idx val="2"/>
          <c:order val="1"/>
          <c:tx>
            <c:v>Share of inherited wealth (simplified definition, lower bound)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DataF2FA1!$A$14:$A$30</c:f>
              <c:numCache>
                <c:formatCode>General</c:formatCode>
                <c:ptCount val="17"/>
                <c:pt idx="0">
                  <c:v>1850</c:v>
                </c:pt>
                <c:pt idx="1">
                  <c:v>1860</c:v>
                </c:pt>
                <c:pt idx="2">
                  <c:v>1870</c:v>
                </c:pt>
                <c:pt idx="3">
                  <c:v>1880</c:v>
                </c:pt>
                <c:pt idx="4">
                  <c:v>1890</c:v>
                </c:pt>
                <c:pt idx="5">
                  <c:v>1900</c:v>
                </c:pt>
                <c:pt idx="6">
                  <c:v>1910</c:v>
                </c:pt>
                <c:pt idx="7">
                  <c:v>1920</c:v>
                </c:pt>
                <c:pt idx="8">
                  <c:v>1930</c:v>
                </c:pt>
                <c:pt idx="9">
                  <c:v>1940</c:v>
                </c:pt>
                <c:pt idx="10">
                  <c:v>1950</c:v>
                </c:pt>
                <c:pt idx="11">
                  <c:v>1960</c:v>
                </c:pt>
                <c:pt idx="12">
                  <c:v>1970</c:v>
                </c:pt>
                <c:pt idx="13">
                  <c:v>1980</c:v>
                </c:pt>
                <c:pt idx="14">
                  <c:v>1990</c:v>
                </c:pt>
                <c:pt idx="15">
                  <c:v>2000</c:v>
                </c:pt>
                <c:pt idx="16">
                  <c:v>2010</c:v>
                </c:pt>
              </c:numCache>
            </c:numRef>
          </c:cat>
          <c:val>
            <c:numRef>
              <c:f>DataF1F7!$E$8:$E$24</c:f>
              <c:numCache>
                <c:formatCode>0%</c:formatCode>
                <c:ptCount val="17"/>
                <c:pt idx="0">
                  <c:v>0.7904188577465977</c:v>
                </c:pt>
                <c:pt idx="1">
                  <c:v>0.76894497324587285</c:v>
                </c:pt>
                <c:pt idx="2">
                  <c:v>0.75375901847545146</c:v>
                </c:pt>
                <c:pt idx="3">
                  <c:v>0.75855023137217104</c:v>
                </c:pt>
                <c:pt idx="4">
                  <c:v>0.77087390930600108</c:v>
                </c:pt>
                <c:pt idx="5">
                  <c:v>0.770021166082407</c:v>
                </c:pt>
                <c:pt idx="6">
                  <c:v>0.78032056729831023</c:v>
                </c:pt>
                <c:pt idx="7">
                  <c:v>0.65698350049216492</c:v>
                </c:pt>
                <c:pt idx="8">
                  <c:v>0.62538429936852757</c:v>
                </c:pt>
                <c:pt idx="9">
                  <c:v>0.5676040470785606</c:v>
                </c:pt>
                <c:pt idx="10">
                  <c:v>0.50359237846968286</c:v>
                </c:pt>
                <c:pt idx="11">
                  <c:v>0.42010183077553787</c:v>
                </c:pt>
                <c:pt idx="12">
                  <c:v>0.33954465057244398</c:v>
                </c:pt>
                <c:pt idx="13">
                  <c:v>0.3554849446207714</c:v>
                </c:pt>
                <c:pt idx="14">
                  <c:v>0.40735641392951366</c:v>
                </c:pt>
                <c:pt idx="15">
                  <c:v>0.46984846648853196</c:v>
                </c:pt>
                <c:pt idx="16">
                  <c:v>0.55119046831920326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1FE-44FB-91DA-D1AAC247A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30944"/>
        <c:axId val="84933248"/>
      </c:lineChart>
      <c:catAx>
        <c:axId val="8493094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Inherited wealth represents 80-90% of total wealth in France in the 19th century; this share fell to 40%-50% during the 20th century, and is back to about 60-70% in the early 21st century.</a:t>
                </a:r>
                <a:endParaRPr lang="fr-F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 sz="1000" b="1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51971130797976"/>
              <c:y val="0.896879240162823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4933248"/>
        <c:crossesAt val="0"/>
        <c:auto val="1"/>
        <c:lblAlgn val="ctr"/>
        <c:lblOffset val="100"/>
        <c:tickLblSkip val="2"/>
        <c:tickMarkSkip val="2"/>
        <c:noMultiLvlLbl val="0"/>
      </c:catAx>
      <c:valAx>
        <c:axId val="84933248"/>
        <c:scaling>
          <c:orientation val="minMax"/>
          <c:max val="1"/>
          <c:min val="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fr-FR"/>
                  <a:t>Cumulated</a:t>
                </a:r>
                <a:r>
                  <a:rPr lang="fr-FR" baseline="0"/>
                  <a:t> stock of inherited wealth (% private wealth)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5.5601890464275798E-3"/>
              <c:y val="0.223880597014924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4930944"/>
        <c:crosses val="autoZero"/>
        <c:crossBetween val="midCat"/>
        <c:majorUnit val="0.1"/>
        <c:minorUnit val="1.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11936675138305"/>
          <c:y val="0.143374038896427"/>
          <c:w val="0.25942244083542898"/>
          <c:h val="0.2428765264586159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 The</a:t>
            </a:r>
            <a:r>
              <a:rPr lang="fr-FR" baseline="0"/>
              <a:t> inheritance flow in </a:t>
            </a:r>
            <a:r>
              <a:rPr lang="fr-FR"/>
              <a:t>Europe 1900-2010 </a:t>
            </a:r>
          </a:p>
        </c:rich>
      </c:tx>
      <c:layout>
        <c:manualLayout>
          <c:xMode val="edge"/>
          <c:yMode val="edge"/>
          <c:x val="0.277633305224886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666666666667206E-2"/>
          <c:y val="6.7842605156038197E-2"/>
          <c:w val="0.87250000000000005"/>
          <c:h val="0.75848032564450596"/>
        </c:manualLayout>
      </c:layout>
      <c:lineChart>
        <c:grouping val="standard"/>
        <c:varyColors val="0"/>
        <c:ser>
          <c:idx val="0"/>
          <c:order val="0"/>
          <c:tx>
            <c:v>France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DataF2FA1!$A$19:$A$30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DataF2FA1!$B$19:$B$30</c:f>
              <c:numCache>
                <c:formatCode>0\.0%</c:formatCode>
                <c:ptCount val="12"/>
                <c:pt idx="0">
                  <c:v>0.24104896189101005</c:v>
                </c:pt>
                <c:pt idx="1">
                  <c:v>0.22663027096073507</c:v>
                </c:pt>
                <c:pt idx="2">
                  <c:v>9.7956177525158686E-2</c:v>
                </c:pt>
                <c:pt idx="3">
                  <c:v>0.11036391456259105</c:v>
                </c:pt>
                <c:pt idx="4">
                  <c:v>9.8200969904929852E-2</c:v>
                </c:pt>
                <c:pt idx="5">
                  <c:v>4.3477075397748491E-2</c:v>
                </c:pt>
                <c:pt idx="6">
                  <c:v>5.8520859229230414E-2</c:v>
                </c:pt>
                <c:pt idx="7">
                  <c:v>6.1890839407825096E-2</c:v>
                </c:pt>
                <c:pt idx="8">
                  <c:v>6.3599856707011543E-2</c:v>
                </c:pt>
                <c:pt idx="9">
                  <c:v>7.7253558171756415E-2</c:v>
                </c:pt>
                <c:pt idx="10">
                  <c:v>0.11386252254021063</c:v>
                </c:pt>
                <c:pt idx="11">
                  <c:v>0.14525069638353741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6CA-4AF7-B0B2-FF05308B1466}"/>
            </c:ext>
          </c:extLst>
        </c:ser>
        <c:ser>
          <c:idx val="1"/>
          <c:order val="1"/>
          <c:tx>
            <c:v>U.K.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DataF1F7!$C$13:$C$24</c:f>
              <c:numCache>
                <c:formatCode>0%</c:formatCode>
                <c:ptCount val="12"/>
                <c:pt idx="0">
                  <c:v>0.22619736284583872</c:v>
                </c:pt>
                <c:pt idx="1">
                  <c:v>0.21267431259135189</c:v>
                </c:pt>
                <c:pt idx="2">
                  <c:v>0.15275918319205545</c:v>
                </c:pt>
                <c:pt idx="3">
                  <c:v>0.17295640249320449</c:v>
                </c:pt>
                <c:pt idx="4">
                  <c:v>0.12356012314099607</c:v>
                </c:pt>
                <c:pt idx="5">
                  <c:v>8.7150558877027134E-2</c:v>
                </c:pt>
                <c:pt idx="6">
                  <c:v>8.2954224815468089E-2</c:v>
                </c:pt>
                <c:pt idx="7">
                  <c:v>6.6993677224420373E-2</c:v>
                </c:pt>
                <c:pt idx="8">
                  <c:v>6.4368517222293586E-2</c:v>
                </c:pt>
                <c:pt idx="9">
                  <c:v>6.7332210678837087E-2</c:v>
                </c:pt>
                <c:pt idx="10">
                  <c:v>8.6987538959672844E-2</c:v>
                </c:pt>
                <c:pt idx="11">
                  <c:v>9.0225582450443639E-2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6CA-4AF7-B0B2-FF05308B1466}"/>
            </c:ext>
          </c:extLst>
        </c:ser>
        <c:ser>
          <c:idx val="2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DataF1F7!$D$13:$D$24</c:f>
              <c:numCache>
                <c:formatCode>0%</c:formatCode>
                <c:ptCount val="12"/>
                <c:pt idx="0">
                  <c:v>0.17291999999999999</c:v>
                </c:pt>
                <c:pt idx="1">
                  <c:v>0.17291999999999999</c:v>
                </c:pt>
                <c:pt idx="6">
                  <c:v>1.9099999999999999E-2</c:v>
                </c:pt>
                <c:pt idx="7">
                  <c:v>3.6499999999999998E-2</c:v>
                </c:pt>
                <c:pt idx="8">
                  <c:v>3.9899999999999998E-2</c:v>
                </c:pt>
                <c:pt idx="9">
                  <c:v>7.2900000000000006E-2</c:v>
                </c:pt>
                <c:pt idx="10">
                  <c:v>9.5299999999999996E-2</c:v>
                </c:pt>
                <c:pt idx="11">
                  <c:v>0.1074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6CA-4AF7-B0B2-FF05308B14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86976"/>
        <c:axId val="85089280"/>
      </c:lineChart>
      <c:catAx>
        <c:axId val="8508697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The inheritance flow follows a U-shaped in curve in France as well as in the U.K. and Germany. It is possible that gifts are under-estimated in the U.K. at the end of the period.</a:t>
                </a: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39999978109492"/>
              <c:y val="0.89280868385346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50892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5089280"/>
        <c:scaling>
          <c:orientation val="minMax"/>
          <c:max val="0.26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fr-FR"/>
                  <a:t>Annual</a:t>
                </a:r>
                <a:r>
                  <a:rPr lang="fr-FR" baseline="0"/>
                  <a:t> flow of bequests and gifts (% national income</a:t>
                </a:r>
                <a:r>
                  <a:rPr lang="fr-FR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62822252374490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5086976"/>
        <c:crosses val="autoZero"/>
        <c:crossBetween val="midCat"/>
        <c:majorUnit val="0.04"/>
        <c:minorUnit val="1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2250004925364302"/>
          <c:y val="0.13930348258706601"/>
          <c:w val="0.18856472694874801"/>
          <c:h val="0.27996381727725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5. The</a:t>
            </a:r>
            <a:r>
              <a:rPr lang="fr-FR" baseline="0"/>
              <a:t> share of inherited wealth in </a:t>
            </a:r>
            <a:r>
              <a:rPr lang="fr-FR"/>
              <a:t>Europe 1900-2010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 </a:t>
            </a:r>
            <a:r>
              <a:rPr lang="fr-FR" sz="1200" b="0"/>
              <a:t>(simplified definitions using</a:t>
            </a:r>
            <a:r>
              <a:rPr lang="fr-FR" sz="1200" b="0" baseline="0"/>
              <a:t> inheritance vs. saving flows) (approximate, lower-bound estimates)</a:t>
            </a:r>
            <a:r>
              <a:rPr lang="fr-FR" sz="1200" b="0"/>
              <a:t> </a:t>
            </a:r>
          </a:p>
        </c:rich>
      </c:tx>
      <c:layout>
        <c:manualLayout>
          <c:xMode val="edge"/>
          <c:yMode val="edge"/>
          <c:x val="0.18166669950243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666666666667206E-2"/>
          <c:y val="9.9502487562189296E-2"/>
          <c:w val="0.87250000000000005"/>
          <c:h val="0.72682044323835504"/>
        </c:manualLayout>
      </c:layout>
      <c:lineChart>
        <c:grouping val="standard"/>
        <c:varyColors val="0"/>
        <c:ser>
          <c:idx val="0"/>
          <c:order val="0"/>
          <c:tx>
            <c:v>France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DataF2FA1!$A$19:$A$30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DataF1F7!$E$13:$E$24</c:f>
              <c:numCache>
                <c:formatCode>0%</c:formatCode>
                <c:ptCount val="12"/>
                <c:pt idx="0">
                  <c:v>0.770021166082407</c:v>
                </c:pt>
                <c:pt idx="1">
                  <c:v>0.78032056729831023</c:v>
                </c:pt>
                <c:pt idx="2">
                  <c:v>0.65698350049216492</c:v>
                </c:pt>
                <c:pt idx="3">
                  <c:v>0.62538429936852757</c:v>
                </c:pt>
                <c:pt idx="4">
                  <c:v>0.5676040470785606</c:v>
                </c:pt>
                <c:pt idx="5">
                  <c:v>0.50359237846968286</c:v>
                </c:pt>
                <c:pt idx="6">
                  <c:v>0.42010183077553787</c:v>
                </c:pt>
                <c:pt idx="7">
                  <c:v>0.33954465057244398</c:v>
                </c:pt>
                <c:pt idx="8">
                  <c:v>0.3554849446207714</c:v>
                </c:pt>
                <c:pt idx="9">
                  <c:v>0.40735641392951366</c:v>
                </c:pt>
                <c:pt idx="10">
                  <c:v>0.46984846648853196</c:v>
                </c:pt>
                <c:pt idx="11">
                  <c:v>0.55119046831920326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080-41F1-AF2E-9996A9A9EB33}"/>
            </c:ext>
          </c:extLst>
        </c:ser>
        <c:ser>
          <c:idx val="1"/>
          <c:order val="1"/>
          <c:tx>
            <c:v>U.K.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DataF1F7!$F$13:$F$24</c:f>
              <c:numCache>
                <c:formatCode>0%</c:formatCode>
                <c:ptCount val="12"/>
                <c:pt idx="0">
                  <c:v>0.75931266818694643</c:v>
                </c:pt>
                <c:pt idx="1">
                  <c:v>0.75706620651954737</c:v>
                </c:pt>
                <c:pt idx="2">
                  <c:v>0.6763373911344861</c:v>
                </c:pt>
                <c:pt idx="3">
                  <c:v>0.67490449607634584</c:v>
                </c:pt>
                <c:pt idx="4">
                  <c:v>0.64715145606861868</c:v>
                </c:pt>
                <c:pt idx="5">
                  <c:v>0.68286448936996069</c:v>
                </c:pt>
                <c:pt idx="6">
                  <c:v>0.63188867807940119</c:v>
                </c:pt>
                <c:pt idx="7">
                  <c:v>0.64554133993610974</c:v>
                </c:pt>
                <c:pt idx="8">
                  <c:v>0.57593010659381094</c:v>
                </c:pt>
                <c:pt idx="9">
                  <c:v>0.55514867642465715</c:v>
                </c:pt>
                <c:pt idx="10">
                  <c:v>0.55890059276961446</c:v>
                </c:pt>
                <c:pt idx="11">
                  <c:v>0.58746739921962676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080-41F1-AF2E-9996A9A9EB33}"/>
            </c:ext>
          </c:extLst>
        </c:ser>
        <c:ser>
          <c:idx val="2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DataF1F7!$G$13:$G$24</c:f>
              <c:numCache>
                <c:formatCode>0%</c:formatCode>
                <c:ptCount val="12"/>
                <c:pt idx="0">
                  <c:v>0.62844857111405283</c:v>
                </c:pt>
                <c:pt idx="1">
                  <c:v>0.62056124189609652</c:v>
                </c:pt>
                <c:pt idx="2">
                  <c:v>0.56988639744809322</c:v>
                </c:pt>
                <c:pt idx="3">
                  <c:v>0.56381429891487433</c:v>
                </c:pt>
                <c:pt idx="4">
                  <c:v>0.52774750532829839</c:v>
                </c:pt>
                <c:pt idx="5">
                  <c:v>0.46926906382398281</c:v>
                </c:pt>
                <c:pt idx="6">
                  <c:v>0.31110929540232685</c:v>
                </c:pt>
                <c:pt idx="7">
                  <c:v>0.22284096504887069</c:v>
                </c:pt>
                <c:pt idx="8">
                  <c:v>0.22828136817932004</c:v>
                </c:pt>
                <c:pt idx="9">
                  <c:v>0.31823792469206358</c:v>
                </c:pt>
                <c:pt idx="10">
                  <c:v>0.42753261203630821</c:v>
                </c:pt>
                <c:pt idx="11">
                  <c:v>0.50534089642200353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080-41F1-AF2E-9996A9A9E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468480"/>
        <c:axId val="86939520"/>
      </c:lineChart>
      <c:catAx>
        <c:axId val="8646848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The inheritance share in aggregate wealth accumulation follows a U-shaped curve in France and Germany (and to a more limited extent in the U.K. and Germany. It is possible that gifts are under-estimated in the U.K. at the end of the period.</a:t>
                </a: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39999978109492"/>
              <c:y val="0.89280868385346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9395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6939520"/>
        <c:scaling>
          <c:orientation val="minMax"/>
          <c:max val="1"/>
          <c:min val="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fr-FR" baseline="0"/>
                  <a:t>Stock of inherited wealth(% private wealth</a:t>
                </a:r>
                <a:r>
                  <a:rPr lang="fr-FR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4649479873360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468480"/>
        <c:crosses val="autoZero"/>
        <c:crossBetween val="midCat"/>
        <c:majorUnit val="0.1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292499425054596"/>
          <c:y val="0.15062885720366001"/>
          <c:w val="0.18856472694874801"/>
          <c:h val="0.2121212121212119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6. The</a:t>
            </a:r>
            <a:r>
              <a:rPr lang="fr-FR" baseline="0"/>
              <a:t> share of inherited wealth: the case of Sweden</a:t>
            </a:r>
            <a:endParaRPr lang="fr-FR"/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 </a:t>
            </a:r>
            <a:r>
              <a:rPr lang="fr-FR" sz="1200" b="0"/>
              <a:t>(simplified definitions using</a:t>
            </a:r>
            <a:r>
              <a:rPr lang="fr-FR" sz="1200" b="0" baseline="0"/>
              <a:t> inheritance vs. saving flows) (approximate, lower-bound estimates)</a:t>
            </a:r>
            <a:r>
              <a:rPr lang="fr-FR" sz="1200" b="0"/>
              <a:t> </a:t>
            </a:r>
          </a:p>
        </c:rich>
      </c:tx>
      <c:layout>
        <c:manualLayout>
          <c:xMode val="edge"/>
          <c:yMode val="edge"/>
          <c:x val="0.18166669950243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666666666667206E-2"/>
          <c:y val="9.9502487562189296E-2"/>
          <c:w val="0.87250000000000005"/>
          <c:h val="0.72682044323835504"/>
        </c:manualLayout>
      </c:layout>
      <c:lineChart>
        <c:grouping val="standard"/>
        <c:varyColors val="0"/>
        <c:ser>
          <c:idx val="0"/>
          <c:order val="0"/>
          <c:tx>
            <c:v>France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DataF2FA1!$A$19:$A$30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DataF1F7!$E$13:$E$24</c:f>
              <c:numCache>
                <c:formatCode>0%</c:formatCode>
                <c:ptCount val="12"/>
                <c:pt idx="0">
                  <c:v>0.770021166082407</c:v>
                </c:pt>
                <c:pt idx="1">
                  <c:v>0.78032056729831023</c:v>
                </c:pt>
                <c:pt idx="2">
                  <c:v>0.65698350049216492</c:v>
                </c:pt>
                <c:pt idx="3">
                  <c:v>0.62538429936852757</c:v>
                </c:pt>
                <c:pt idx="4">
                  <c:v>0.5676040470785606</c:v>
                </c:pt>
                <c:pt idx="5">
                  <c:v>0.50359237846968286</c:v>
                </c:pt>
                <c:pt idx="6">
                  <c:v>0.42010183077553787</c:v>
                </c:pt>
                <c:pt idx="7">
                  <c:v>0.33954465057244398</c:v>
                </c:pt>
                <c:pt idx="8">
                  <c:v>0.3554849446207714</c:v>
                </c:pt>
                <c:pt idx="9">
                  <c:v>0.40735641392951366</c:v>
                </c:pt>
                <c:pt idx="10">
                  <c:v>0.46984846648853196</c:v>
                </c:pt>
                <c:pt idx="11">
                  <c:v>0.55119046831920326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C29-4293-93C2-943D9AB8C954}"/>
            </c:ext>
          </c:extLst>
        </c:ser>
        <c:ser>
          <c:idx val="1"/>
          <c:order val="1"/>
          <c:tx>
            <c:v>U.K.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DataF1F7!$F$13:$F$24</c:f>
              <c:numCache>
                <c:formatCode>0%</c:formatCode>
                <c:ptCount val="12"/>
                <c:pt idx="0">
                  <c:v>0.75931266818694643</c:v>
                </c:pt>
                <c:pt idx="1">
                  <c:v>0.75706620651954737</c:v>
                </c:pt>
                <c:pt idx="2">
                  <c:v>0.6763373911344861</c:v>
                </c:pt>
                <c:pt idx="3">
                  <c:v>0.67490449607634584</c:v>
                </c:pt>
                <c:pt idx="4">
                  <c:v>0.64715145606861868</c:v>
                </c:pt>
                <c:pt idx="5">
                  <c:v>0.68286448936996069</c:v>
                </c:pt>
                <c:pt idx="6">
                  <c:v>0.63188867807940119</c:v>
                </c:pt>
                <c:pt idx="7">
                  <c:v>0.64554133993610974</c:v>
                </c:pt>
                <c:pt idx="8">
                  <c:v>0.57593010659381094</c:v>
                </c:pt>
                <c:pt idx="9">
                  <c:v>0.55514867642465715</c:v>
                </c:pt>
                <c:pt idx="10">
                  <c:v>0.55890059276961446</c:v>
                </c:pt>
                <c:pt idx="11">
                  <c:v>0.58746739921962676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C29-4293-93C2-943D9AB8C954}"/>
            </c:ext>
          </c:extLst>
        </c:ser>
        <c:ser>
          <c:idx val="2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DataF1F7!$G$13:$G$24</c:f>
              <c:numCache>
                <c:formatCode>0%</c:formatCode>
                <c:ptCount val="12"/>
                <c:pt idx="0">
                  <c:v>0.62844857111405283</c:v>
                </c:pt>
                <c:pt idx="1">
                  <c:v>0.62056124189609652</c:v>
                </c:pt>
                <c:pt idx="2">
                  <c:v>0.56988639744809322</c:v>
                </c:pt>
                <c:pt idx="3">
                  <c:v>0.56381429891487433</c:v>
                </c:pt>
                <c:pt idx="4">
                  <c:v>0.52774750532829839</c:v>
                </c:pt>
                <c:pt idx="5">
                  <c:v>0.46926906382398281</c:v>
                </c:pt>
                <c:pt idx="6">
                  <c:v>0.31110929540232685</c:v>
                </c:pt>
                <c:pt idx="7">
                  <c:v>0.22284096504887069</c:v>
                </c:pt>
                <c:pt idx="8">
                  <c:v>0.22828136817932004</c:v>
                </c:pt>
                <c:pt idx="9">
                  <c:v>0.31823792469206358</c:v>
                </c:pt>
                <c:pt idx="10">
                  <c:v>0.42753261203630821</c:v>
                </c:pt>
                <c:pt idx="11">
                  <c:v>0.50534089642200353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C29-4293-93C2-943D9AB8C954}"/>
            </c:ext>
          </c:extLst>
        </c:ser>
        <c:ser>
          <c:idx val="3"/>
          <c:order val="3"/>
          <c:tx>
            <c:v>Sweden</c:v>
          </c:tx>
          <c:spPr>
            <a:ln>
              <a:solidFill>
                <a:srgbClr val="000000"/>
              </a:solidFill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DataF1F7!$H$13:$H$24</c:f>
              <c:numCache>
                <c:formatCode>0%</c:formatCode>
                <c:ptCount val="12"/>
                <c:pt idx="0">
                  <c:v>0.77552094999999988</c:v>
                </c:pt>
                <c:pt idx="1">
                  <c:v>0.75525962499999999</c:v>
                </c:pt>
                <c:pt idx="2">
                  <c:v>0.67191946000000002</c:v>
                </c:pt>
                <c:pt idx="3">
                  <c:v>0.6037231500000001</c:v>
                </c:pt>
                <c:pt idx="4">
                  <c:v>0.4980581</c:v>
                </c:pt>
                <c:pt idx="5">
                  <c:v>0.44698503000000001</c:v>
                </c:pt>
                <c:pt idx="6">
                  <c:v>0.43967358000000001</c:v>
                </c:pt>
                <c:pt idx="7">
                  <c:v>0.45132437000000003</c:v>
                </c:pt>
                <c:pt idx="8">
                  <c:v>0.45179457999999995</c:v>
                </c:pt>
                <c:pt idx="9">
                  <c:v>0.44634424</c:v>
                </c:pt>
                <c:pt idx="10">
                  <c:v>0.45654620000000001</c:v>
                </c:pt>
                <c:pt idx="11">
                  <c:v>0.46193919999999999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C29-4293-93C2-943D9AB8C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016000"/>
        <c:axId val="88416640"/>
      </c:lineChart>
      <c:catAx>
        <c:axId val="88016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The inheritance share in aggregate wealth accumulation follows  broadly similar evolutions in Sweden and France over 1900-1960 period, but in recent decades the Swedish inheritance share shows little increase, due a large rise of the saving rate.</a:t>
                </a: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39999978109493"/>
              <c:y val="0.89280868385346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4166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8416640"/>
        <c:scaling>
          <c:orientation val="minMax"/>
          <c:max val="1"/>
          <c:min val="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fr-FR" baseline="0"/>
                  <a:t>Stock of inherited wealth(% private wealth</a:t>
                </a:r>
                <a:r>
                  <a:rPr lang="fr-FR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4649479873360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8016000"/>
        <c:crosses val="autoZero"/>
        <c:crossBetween val="midCat"/>
        <c:majorUnit val="0.1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292499425054596"/>
          <c:y val="0.15062885720366001"/>
          <c:w val="0.177378357955603"/>
          <c:h val="0.22340639852450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7. The</a:t>
            </a:r>
            <a:r>
              <a:rPr lang="fr-FR" baseline="0"/>
              <a:t> share of inherited wealth: the case of the U.S.</a:t>
            </a:r>
            <a:endParaRPr lang="fr-FR"/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 </a:t>
            </a:r>
            <a:r>
              <a:rPr lang="fr-FR" sz="1200" b="0"/>
              <a:t>(simplified definitions using</a:t>
            </a:r>
            <a:r>
              <a:rPr lang="fr-FR" sz="1200" b="0" baseline="0"/>
              <a:t> inheritance vs. saving flows) (approximate, lower-bound estimates)</a:t>
            </a:r>
            <a:r>
              <a:rPr lang="fr-FR" sz="1200" b="0"/>
              <a:t> </a:t>
            </a:r>
          </a:p>
        </c:rich>
      </c:tx>
      <c:layout>
        <c:manualLayout>
          <c:xMode val="edge"/>
          <c:yMode val="edge"/>
          <c:x val="0.18166669950243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666666666667206E-2"/>
          <c:y val="9.9502487562189296E-2"/>
          <c:w val="0.87250000000000005"/>
          <c:h val="0.72682044323835604"/>
        </c:manualLayout>
      </c:layout>
      <c:lineChart>
        <c:grouping val="standard"/>
        <c:varyColors val="0"/>
        <c:ser>
          <c:idx val="0"/>
          <c:order val="0"/>
          <c:tx>
            <c:v>France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DataF2FA1!$A$19:$A$30</c:f>
              <c:numCache>
                <c:formatCode>General</c:formatCode>
                <c:ptCount val="12"/>
                <c:pt idx="0">
                  <c:v>1900</c:v>
                </c:pt>
                <c:pt idx="1">
                  <c:v>1910</c:v>
                </c:pt>
                <c:pt idx="2">
                  <c:v>1920</c:v>
                </c:pt>
                <c:pt idx="3">
                  <c:v>1930</c:v>
                </c:pt>
                <c:pt idx="4">
                  <c:v>1940</c:v>
                </c:pt>
                <c:pt idx="5">
                  <c:v>1950</c:v>
                </c:pt>
                <c:pt idx="6">
                  <c:v>1960</c:v>
                </c:pt>
                <c:pt idx="7">
                  <c:v>1970</c:v>
                </c:pt>
                <c:pt idx="8">
                  <c:v>1980</c:v>
                </c:pt>
                <c:pt idx="9">
                  <c:v>1990</c:v>
                </c:pt>
                <c:pt idx="10">
                  <c:v>2000</c:v>
                </c:pt>
                <c:pt idx="11">
                  <c:v>2010</c:v>
                </c:pt>
              </c:numCache>
            </c:numRef>
          </c:cat>
          <c:val>
            <c:numRef>
              <c:f>DataF1F7!$E$13:$E$24</c:f>
              <c:numCache>
                <c:formatCode>0%</c:formatCode>
                <c:ptCount val="12"/>
                <c:pt idx="0">
                  <c:v>0.770021166082407</c:v>
                </c:pt>
                <c:pt idx="1">
                  <c:v>0.78032056729831023</c:v>
                </c:pt>
                <c:pt idx="2">
                  <c:v>0.65698350049216492</c:v>
                </c:pt>
                <c:pt idx="3">
                  <c:v>0.62538429936852757</c:v>
                </c:pt>
                <c:pt idx="4">
                  <c:v>0.5676040470785606</c:v>
                </c:pt>
                <c:pt idx="5">
                  <c:v>0.50359237846968286</c:v>
                </c:pt>
                <c:pt idx="6">
                  <c:v>0.42010183077553787</c:v>
                </c:pt>
                <c:pt idx="7">
                  <c:v>0.33954465057244398</c:v>
                </c:pt>
                <c:pt idx="8">
                  <c:v>0.3554849446207714</c:v>
                </c:pt>
                <c:pt idx="9">
                  <c:v>0.40735641392951366</c:v>
                </c:pt>
                <c:pt idx="10">
                  <c:v>0.46984846648853196</c:v>
                </c:pt>
                <c:pt idx="11">
                  <c:v>0.55119046831920326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A5A-4C5E-8684-5ADEB980888D}"/>
            </c:ext>
          </c:extLst>
        </c:ser>
        <c:ser>
          <c:idx val="1"/>
          <c:order val="1"/>
          <c:tx>
            <c:v>U.K.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DataF1F7!$F$13:$F$24</c:f>
              <c:numCache>
                <c:formatCode>0%</c:formatCode>
                <c:ptCount val="12"/>
                <c:pt idx="0">
                  <c:v>0.75931266818694643</c:v>
                </c:pt>
                <c:pt idx="1">
                  <c:v>0.75706620651954737</c:v>
                </c:pt>
                <c:pt idx="2">
                  <c:v>0.6763373911344861</c:v>
                </c:pt>
                <c:pt idx="3">
                  <c:v>0.67490449607634584</c:v>
                </c:pt>
                <c:pt idx="4">
                  <c:v>0.64715145606861868</c:v>
                </c:pt>
                <c:pt idx="5">
                  <c:v>0.68286448936996069</c:v>
                </c:pt>
                <c:pt idx="6">
                  <c:v>0.63188867807940119</c:v>
                </c:pt>
                <c:pt idx="7">
                  <c:v>0.64554133993610974</c:v>
                </c:pt>
                <c:pt idx="8">
                  <c:v>0.57593010659381094</c:v>
                </c:pt>
                <c:pt idx="9">
                  <c:v>0.55514867642465715</c:v>
                </c:pt>
                <c:pt idx="10">
                  <c:v>0.55890059276961446</c:v>
                </c:pt>
                <c:pt idx="11">
                  <c:v>0.58746739921962676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A5A-4C5E-8684-5ADEB980888D}"/>
            </c:ext>
          </c:extLst>
        </c:ser>
        <c:ser>
          <c:idx val="2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DataF1F7!$G$13:$G$24</c:f>
              <c:numCache>
                <c:formatCode>0%</c:formatCode>
                <c:ptCount val="12"/>
                <c:pt idx="0">
                  <c:v>0.62844857111405283</c:v>
                </c:pt>
                <c:pt idx="1">
                  <c:v>0.62056124189609652</c:v>
                </c:pt>
                <c:pt idx="2">
                  <c:v>0.56988639744809322</c:v>
                </c:pt>
                <c:pt idx="3">
                  <c:v>0.56381429891487433</c:v>
                </c:pt>
                <c:pt idx="4">
                  <c:v>0.52774750532829839</c:v>
                </c:pt>
                <c:pt idx="5">
                  <c:v>0.46926906382398281</c:v>
                </c:pt>
                <c:pt idx="6">
                  <c:v>0.31110929540232685</c:v>
                </c:pt>
                <c:pt idx="7">
                  <c:v>0.22284096504887069</c:v>
                </c:pt>
                <c:pt idx="8">
                  <c:v>0.22828136817932004</c:v>
                </c:pt>
                <c:pt idx="9">
                  <c:v>0.31823792469206358</c:v>
                </c:pt>
                <c:pt idx="10">
                  <c:v>0.42753261203630821</c:v>
                </c:pt>
                <c:pt idx="11">
                  <c:v>0.50534089642200353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A5A-4C5E-8684-5ADEB980888D}"/>
            </c:ext>
          </c:extLst>
        </c:ser>
        <c:ser>
          <c:idx val="3"/>
          <c:order val="3"/>
          <c:tx>
            <c:v>Sweden</c:v>
          </c:tx>
          <c:spPr>
            <a:ln>
              <a:solidFill>
                <a:srgbClr val="000000"/>
              </a:solidFill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DataF1F7!$H$13:$H$24</c:f>
              <c:numCache>
                <c:formatCode>0%</c:formatCode>
                <c:ptCount val="12"/>
                <c:pt idx="0">
                  <c:v>0.77552094999999988</c:v>
                </c:pt>
                <c:pt idx="1">
                  <c:v>0.75525962499999999</c:v>
                </c:pt>
                <c:pt idx="2">
                  <c:v>0.67191946000000002</c:v>
                </c:pt>
                <c:pt idx="3">
                  <c:v>0.6037231500000001</c:v>
                </c:pt>
                <c:pt idx="4">
                  <c:v>0.4980581</c:v>
                </c:pt>
                <c:pt idx="5">
                  <c:v>0.44698503000000001</c:v>
                </c:pt>
                <c:pt idx="6">
                  <c:v>0.43967358000000001</c:v>
                </c:pt>
                <c:pt idx="7">
                  <c:v>0.45132437000000003</c:v>
                </c:pt>
                <c:pt idx="8">
                  <c:v>0.45179457999999995</c:v>
                </c:pt>
                <c:pt idx="9">
                  <c:v>0.44634424</c:v>
                </c:pt>
                <c:pt idx="10">
                  <c:v>0.45654620000000001</c:v>
                </c:pt>
                <c:pt idx="11">
                  <c:v>0.46193919999999999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A5A-4C5E-8684-5ADEB980888D}"/>
            </c:ext>
          </c:extLst>
        </c:ser>
        <c:ser>
          <c:idx val="4"/>
          <c:order val="4"/>
          <c:tx>
            <c:v>U.S. (benchmark estimate)</c:v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'DataF1F7(US)'!$G$15:$G$26</c:f>
              <c:numCache>
                <c:formatCode>0%</c:formatCode>
                <c:ptCount val="12"/>
                <c:pt idx="0">
                  <c:v>0.54799655182211304</c:v>
                </c:pt>
                <c:pt idx="1">
                  <c:v>0.56000000000000005</c:v>
                </c:pt>
                <c:pt idx="2">
                  <c:v>0.57999999999999996</c:v>
                </c:pt>
                <c:pt idx="3">
                  <c:v>0.64291039417687035</c:v>
                </c:pt>
                <c:pt idx="4">
                  <c:v>0.63428434842807158</c:v>
                </c:pt>
                <c:pt idx="5">
                  <c:v>0.60692217175199814</c:v>
                </c:pt>
                <c:pt idx="6">
                  <c:v>0.53743801105971967</c:v>
                </c:pt>
                <c:pt idx="7">
                  <c:v>0.50618151838542425</c:v>
                </c:pt>
                <c:pt idx="8">
                  <c:v>0.49602816272107342</c:v>
                </c:pt>
                <c:pt idx="9">
                  <c:v>0.49173554437938716</c:v>
                </c:pt>
                <c:pt idx="10">
                  <c:v>0.52974372026661842</c:v>
                </c:pt>
                <c:pt idx="11">
                  <c:v>0.56928270142981696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A5A-4C5E-8684-5ADEB980888D}"/>
            </c:ext>
          </c:extLst>
        </c:ser>
        <c:ser>
          <c:idx val="5"/>
          <c:order val="5"/>
          <c:tx>
            <c:v>U.S. (high-gift estimate)</c:v>
          </c:tx>
          <c:spPr>
            <a:ln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'DataF1F7(US)'!$H$15:$H$26</c:f>
              <c:numCache>
                <c:formatCode>0%</c:formatCode>
                <c:ptCount val="12"/>
                <c:pt idx="0">
                  <c:v>0.55831223702255439</c:v>
                </c:pt>
                <c:pt idx="1">
                  <c:v>0.56999999999999995</c:v>
                </c:pt>
                <c:pt idx="2">
                  <c:v>0.6</c:v>
                </c:pt>
                <c:pt idx="3">
                  <c:v>0.6542247791351683</c:v>
                </c:pt>
                <c:pt idx="4">
                  <c:v>0.64620693165765009</c:v>
                </c:pt>
                <c:pt idx="5">
                  <c:v>0.6197010606707094</c:v>
                </c:pt>
                <c:pt idx="6">
                  <c:v>0.55100471681654362</c:v>
                </c:pt>
                <c:pt idx="7">
                  <c:v>0.52050689829940755</c:v>
                </c:pt>
                <c:pt idx="8">
                  <c:v>0.51189048849300589</c:v>
                </c:pt>
                <c:pt idx="9">
                  <c:v>0.52111789498480354</c:v>
                </c:pt>
                <c:pt idx="10">
                  <c:v>0.5871044154841456</c:v>
                </c:pt>
                <c:pt idx="11">
                  <c:v>0.64375983250237101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A5A-4C5E-8684-5ADEB9808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97152"/>
        <c:axId val="104499456"/>
      </c:lineChart>
      <c:catAx>
        <c:axId val="10449715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The inheritance share in aggregate wealth accumulation seems to follow a U-shaped curve  in the U.S. over the past century, but it is less marked than France and Germany. There is significant uncertainty regarding recent trends, due to data limitations.</a:t>
                </a: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39999978109493"/>
              <c:y val="0.89280868385346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44994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4499456"/>
        <c:scaling>
          <c:orientation val="minMax"/>
          <c:max val="1"/>
          <c:min val="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25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fr-FR" baseline="0"/>
                  <a:t>Stock of inherited wealth(% private wealth</a:t>
                </a:r>
                <a:r>
                  <a:rPr lang="fr-FR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4649479873360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4497152"/>
        <c:crosses val="autoZero"/>
        <c:crossBetween val="midCat"/>
        <c:majorUnit val="0.1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935058534929305"/>
          <c:y val="0.11008831666311999"/>
          <c:w val="0.23694019471488201"/>
          <c:h val="0.3047041923813579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Appendix Figure A1. The</a:t>
            </a:r>
            <a:r>
              <a:rPr lang="fr-FR" baseline="0"/>
              <a:t> ratio between average wealth at death and average wealth of the living</a:t>
            </a:r>
            <a:r>
              <a:rPr lang="fr-FR"/>
              <a:t>, France 1820-2010 </a:t>
            </a:r>
          </a:p>
        </c:rich>
      </c:tx>
      <c:layout>
        <c:manualLayout>
          <c:xMode val="edge"/>
          <c:yMode val="edge"/>
          <c:x val="0.125528929400922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166666666667"/>
          <c:y val="0.10719131614654"/>
          <c:w val="0.85916666666666597"/>
          <c:h val="0.70420624151967504"/>
        </c:manualLayout>
      </c:layout>
      <c:lineChart>
        <c:grouping val="standard"/>
        <c:varyColors val="0"/>
        <c:ser>
          <c:idx val="0"/>
          <c:order val="0"/>
          <c:tx>
            <c:v>Ratio obtained without taking into account the gifts made before death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DataF2FA1!$A$11:$A$30</c:f>
              <c:numCache>
                <c:formatCode>General</c:formatCode>
                <c:ptCount val="20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</c:numCache>
            </c:numRef>
          </c:cat>
          <c:val>
            <c:numRef>
              <c:f>DataF2FA1!$I$11:$I$30</c:f>
              <c:numCache>
                <c:formatCode>0%</c:formatCode>
                <c:ptCount val="20"/>
                <c:pt idx="0">
                  <c:v>1.2325176638874071</c:v>
                </c:pt>
                <c:pt idx="1">
                  <c:v>1.1671525309030093</c:v>
                </c:pt>
                <c:pt idx="2">
                  <c:v>1.1852887413863078</c:v>
                </c:pt>
                <c:pt idx="3">
                  <c:v>1.203128115017176</c:v>
                </c:pt>
                <c:pt idx="4">
                  <c:v>1.1365306690368353</c:v>
                </c:pt>
                <c:pt idx="5">
                  <c:v>1.2795444446729485</c:v>
                </c:pt>
                <c:pt idx="6">
                  <c:v>1.3157446357816744</c:v>
                </c:pt>
                <c:pt idx="7">
                  <c:v>1.3647675718020258</c:v>
                </c:pt>
                <c:pt idx="8">
                  <c:v>1.3446964842959512</c:v>
                </c:pt>
                <c:pt idx="9">
                  <c:v>1.3594136263181791</c:v>
                </c:pt>
                <c:pt idx="10">
                  <c:v>1.2082849554256514</c:v>
                </c:pt>
                <c:pt idx="11">
                  <c:v>1.1350466934936079</c:v>
                </c:pt>
                <c:pt idx="12">
                  <c:v>0.94230876475697245</c:v>
                </c:pt>
                <c:pt idx="13">
                  <c:v>0.96932237821780143</c:v>
                </c:pt>
                <c:pt idx="14">
                  <c:v>1.0926023714695456</c:v>
                </c:pt>
                <c:pt idx="15">
                  <c:v>1.1327640440521467</c:v>
                </c:pt>
                <c:pt idx="16">
                  <c:v>1.1472781516103756</c:v>
                </c:pt>
                <c:pt idx="17">
                  <c:v>1.1621859524466314</c:v>
                </c:pt>
                <c:pt idx="18">
                  <c:v>1.2186634641997722</c:v>
                </c:pt>
                <c:pt idx="19">
                  <c:v>1.2274229508443919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79-4B78-8ADD-66E03A8F6982}"/>
            </c:ext>
          </c:extLst>
        </c:ser>
        <c:ser>
          <c:idx val="1"/>
          <c:order val="1"/>
          <c:tx>
            <c:v>Ratio obtained after adding back the gifts made before death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DataF2FA1!$A$11:$A$30</c:f>
              <c:numCache>
                <c:formatCode>General</c:formatCode>
                <c:ptCount val="20"/>
                <c:pt idx="0">
                  <c:v>1820</c:v>
                </c:pt>
                <c:pt idx="1">
                  <c:v>1830</c:v>
                </c:pt>
                <c:pt idx="2">
                  <c:v>1840</c:v>
                </c:pt>
                <c:pt idx="3">
                  <c:v>1850</c:v>
                </c:pt>
                <c:pt idx="4">
                  <c:v>1860</c:v>
                </c:pt>
                <c:pt idx="5">
                  <c:v>1870</c:v>
                </c:pt>
                <c:pt idx="6">
                  <c:v>1880</c:v>
                </c:pt>
                <c:pt idx="7">
                  <c:v>1890</c:v>
                </c:pt>
                <c:pt idx="8">
                  <c:v>1900</c:v>
                </c:pt>
                <c:pt idx="9">
                  <c:v>1910</c:v>
                </c:pt>
                <c:pt idx="10">
                  <c:v>1920</c:v>
                </c:pt>
                <c:pt idx="11">
                  <c:v>1930</c:v>
                </c:pt>
                <c:pt idx="12">
                  <c:v>1940</c:v>
                </c:pt>
                <c:pt idx="13">
                  <c:v>1950</c:v>
                </c:pt>
                <c:pt idx="14">
                  <c:v>1960</c:v>
                </c:pt>
                <c:pt idx="15">
                  <c:v>1970</c:v>
                </c:pt>
                <c:pt idx="16">
                  <c:v>1980</c:v>
                </c:pt>
                <c:pt idx="17">
                  <c:v>1990</c:v>
                </c:pt>
                <c:pt idx="18">
                  <c:v>2000</c:v>
                </c:pt>
                <c:pt idx="19">
                  <c:v>2010</c:v>
                </c:pt>
              </c:numCache>
            </c:numRef>
          </c:cat>
          <c:val>
            <c:numRef>
              <c:f>DataF2FA1!$J$11:$J$30</c:f>
              <c:numCache>
                <c:formatCode>0%</c:formatCode>
                <c:ptCount val="20"/>
                <c:pt idx="0">
                  <c:v>1.6647937834380944</c:v>
                </c:pt>
                <c:pt idx="1">
                  <c:v>1.593677617800443</c:v>
                </c:pt>
                <c:pt idx="2">
                  <c:v>1.6482958661198626</c:v>
                </c:pt>
                <c:pt idx="3">
                  <c:v>1.6061822563419896</c:v>
                </c:pt>
                <c:pt idx="4">
                  <c:v>1.4822498500595414</c:v>
                </c:pt>
                <c:pt idx="5">
                  <c:v>1.5913002895874748</c:v>
                </c:pt>
                <c:pt idx="6">
                  <c:v>1.5890395463055742</c:v>
                </c:pt>
                <c:pt idx="7">
                  <c:v>1.608733118636088</c:v>
                </c:pt>
                <c:pt idx="8">
                  <c:v>1.5942943162129068</c:v>
                </c:pt>
                <c:pt idx="9">
                  <c:v>1.6247826850308609</c:v>
                </c:pt>
                <c:pt idx="10">
                  <c:v>1.5103561942820645</c:v>
                </c:pt>
                <c:pt idx="11">
                  <c:v>1.41880836686701</c:v>
                </c:pt>
                <c:pt idx="12">
                  <c:v>1.2179677535894542</c:v>
                </c:pt>
                <c:pt idx="13">
                  <c:v>1.2417336422715839</c:v>
                </c:pt>
                <c:pt idx="14">
                  <c:v>1.383814607768469</c:v>
                </c:pt>
                <c:pt idx="15">
                  <c:v>1.4498331288620749</c:v>
                </c:pt>
                <c:pt idx="16">
                  <c:v>1.5562477820648808</c:v>
                </c:pt>
                <c:pt idx="17">
                  <c:v>1.9184412191457956</c:v>
                </c:pt>
                <c:pt idx="18">
                  <c:v>2.200312836494148</c:v>
                </c:pt>
                <c:pt idx="19">
                  <c:v>2.2284154387306088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479-4B78-8ADD-66E03A8F6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09312"/>
        <c:axId val="122818944"/>
      </c:lineChart>
      <c:catAx>
        <c:axId val="11090931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 2000-2010, the average wealth at death is 20% higher than that of the living if one omits the gifts that were made before death, but more than twice as large if one re-integrates gifts. </a:t>
                </a:r>
                <a:endParaRPr lang="fr-FR" sz="975" b="1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 sz="975" b="1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33305532388101"/>
              <c:y val="0.876526458616012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2818944"/>
        <c:crossesAt val="0"/>
        <c:auto val="1"/>
        <c:lblAlgn val="ctr"/>
        <c:lblOffset val="100"/>
        <c:tickLblSkip val="2"/>
        <c:tickMarkSkip val="2"/>
        <c:noMultiLvlLbl val="0"/>
      </c:catAx>
      <c:valAx>
        <c:axId val="122818944"/>
        <c:scaling>
          <c:orientation val="minMax"/>
          <c:max val="2.6"/>
          <c:min val="0.60000000000000198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fr-FR"/>
                  <a:t>Ratio</a:t>
                </a:r>
                <a:r>
                  <a:rPr lang="fr-FR" baseline="0"/>
                  <a:t> between the average wealth of decedents and the living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9.1666502487856797E-3"/>
              <c:y val="0.17593848937132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0909312"/>
        <c:crosses val="autoZero"/>
        <c:crossBetween val="midCat"/>
        <c:majorUnit val="0.2"/>
        <c:minorUnit val="1.6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101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01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ayout>
        <c:manualLayout>
          <c:xMode val="edge"/>
          <c:yMode val="edge"/>
          <c:x val="0.39666662288565202"/>
          <c:y val="0.16960651289009501"/>
          <c:w val="0.33083332786070802"/>
          <c:h val="0.175033921302578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Appendix Figure A2.The ratio between average wealth of decedents and average wealth of the living</a:t>
            </a:r>
          </a:p>
        </c:rich>
      </c:tx>
      <c:layout>
        <c:manualLayout>
          <c:xMode val="edge"/>
          <c:yMode val="edge"/>
          <c:x val="0.108965517241379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1724137931034E-2"/>
          <c:y val="0.108597285067873"/>
          <c:w val="0.88965517241379499"/>
          <c:h val="0.80090497737556698"/>
        </c:manualLayout>
      </c:layout>
      <c:lineChart>
        <c:grouping val="standard"/>
        <c:varyColors val="0"/>
        <c:ser>
          <c:idx val="0"/>
          <c:order val="0"/>
          <c:tx>
            <c:strRef>
              <c:f>DataFA2!$M$7</c:f>
              <c:strCache>
                <c:ptCount val="1"/>
                <c:pt idx="0">
                  <c:v>US: µt* = (1+vt) µt with uniform vt=20%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DataFA2!$A$9:$A$24</c:f>
              <c:numCache>
                <c:formatCode>General</c:formatCode>
                <c:ptCount val="16"/>
                <c:pt idx="0">
                  <c:v>1860</c:v>
                </c:pt>
                <c:pt idx="1">
                  <c:v>1870</c:v>
                </c:pt>
                <c:pt idx="2">
                  <c:v>1880</c:v>
                </c:pt>
                <c:pt idx="3">
                  <c:v>1890</c:v>
                </c:pt>
                <c:pt idx="4">
                  <c:v>1900</c:v>
                </c:pt>
                <c:pt idx="5">
                  <c:v>1910</c:v>
                </c:pt>
                <c:pt idx="6">
                  <c:v>1920</c:v>
                </c:pt>
                <c:pt idx="7">
                  <c:v>1930</c:v>
                </c:pt>
                <c:pt idx="8">
                  <c:v>1940</c:v>
                </c:pt>
                <c:pt idx="9">
                  <c:v>1950</c:v>
                </c:pt>
                <c:pt idx="10">
                  <c:v>1960</c:v>
                </c:pt>
                <c:pt idx="11">
                  <c:v>1970</c:v>
                </c:pt>
                <c:pt idx="12">
                  <c:v>1980</c:v>
                </c:pt>
                <c:pt idx="13">
                  <c:v>1990</c:v>
                </c:pt>
                <c:pt idx="14">
                  <c:v>2000</c:v>
                </c:pt>
                <c:pt idx="15">
                  <c:v>2010</c:v>
                </c:pt>
              </c:numCache>
            </c:numRef>
          </c:cat>
          <c:val>
            <c:numRef>
              <c:f>DataFA2!$M$9:$M$24</c:f>
              <c:numCache>
                <c:formatCode>0%</c:formatCode>
                <c:ptCount val="16"/>
                <c:pt idx="0">
                  <c:v>1.4521921161569664</c:v>
                </c:pt>
                <c:pt idx="1">
                  <c:v>1.4443156335499032</c:v>
                </c:pt>
                <c:pt idx="2">
                  <c:v>1.4871160107373302</c:v>
                </c:pt>
                <c:pt idx="3">
                  <c:v>1.5299163879247573</c:v>
                </c:pt>
                <c:pt idx="4">
                  <c:v>1.5727167651121843</c:v>
                </c:pt>
                <c:pt idx="5">
                  <c:v>1.6155171422996113</c:v>
                </c:pt>
                <c:pt idx="6">
                  <c:v>1.6583175194870383</c:v>
                </c:pt>
                <c:pt idx="7">
                  <c:v>1.7011178966744653</c:v>
                </c:pt>
                <c:pt idx="8">
                  <c:v>1.7439182738618924</c:v>
                </c:pt>
                <c:pt idx="9">
                  <c:v>1.7867186510493194</c:v>
                </c:pt>
                <c:pt idx="10">
                  <c:v>1.8295190282367473</c:v>
                </c:pt>
                <c:pt idx="11">
                  <c:v>1.7984303898868863</c:v>
                </c:pt>
                <c:pt idx="12">
                  <c:v>1.7987074577990776</c:v>
                </c:pt>
                <c:pt idx="13">
                  <c:v>1.7420587306958715</c:v>
                </c:pt>
                <c:pt idx="14">
                  <c:v>1.7161314335534001</c:v>
                </c:pt>
                <c:pt idx="15">
                  <c:v>1.8045932942220499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C65-4381-879A-2FF514B84BC2}"/>
            </c:ext>
          </c:extLst>
        </c:ser>
        <c:ser>
          <c:idx val="1"/>
          <c:order val="1"/>
          <c:tx>
            <c:strRef>
              <c:f>DataFA2!$Q$6</c:f>
              <c:strCache>
                <c:ptCount val="1"/>
                <c:pt idx="0">
                  <c:v>US: µt* = (1+vt) µt with vt from Piketty, 2011 (France)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DataFA2!$A$9:$A$24</c:f>
              <c:numCache>
                <c:formatCode>General</c:formatCode>
                <c:ptCount val="16"/>
                <c:pt idx="0">
                  <c:v>1860</c:v>
                </c:pt>
                <c:pt idx="1">
                  <c:v>1870</c:v>
                </c:pt>
                <c:pt idx="2">
                  <c:v>1880</c:v>
                </c:pt>
                <c:pt idx="3">
                  <c:v>1890</c:v>
                </c:pt>
                <c:pt idx="4">
                  <c:v>1900</c:v>
                </c:pt>
                <c:pt idx="5">
                  <c:v>1910</c:v>
                </c:pt>
                <c:pt idx="6">
                  <c:v>1920</c:v>
                </c:pt>
                <c:pt idx="7">
                  <c:v>1930</c:v>
                </c:pt>
                <c:pt idx="8">
                  <c:v>1940</c:v>
                </c:pt>
                <c:pt idx="9">
                  <c:v>1950</c:v>
                </c:pt>
                <c:pt idx="10">
                  <c:v>1960</c:v>
                </c:pt>
                <c:pt idx="11">
                  <c:v>1970</c:v>
                </c:pt>
                <c:pt idx="12">
                  <c:v>1980</c:v>
                </c:pt>
                <c:pt idx="13">
                  <c:v>1990</c:v>
                </c:pt>
                <c:pt idx="14">
                  <c:v>2000</c:v>
                </c:pt>
                <c:pt idx="15">
                  <c:v>2010</c:v>
                </c:pt>
              </c:numCache>
            </c:numRef>
          </c:cat>
          <c:val>
            <c:numRef>
              <c:f>DataFA2!$Q$9:$Q$24</c:f>
              <c:numCache>
                <c:formatCode>0%</c:formatCode>
                <c:ptCount val="16"/>
                <c:pt idx="0">
                  <c:v>1.5782764784924219</c:v>
                </c:pt>
                <c:pt idx="1">
                  <c:v>1.4968477619073859</c:v>
                </c:pt>
                <c:pt idx="2">
                  <c:v>1.5460176418781453</c:v>
                </c:pt>
                <c:pt idx="3">
                  <c:v>1.5951875218489047</c:v>
                </c:pt>
                <c:pt idx="4">
                  <c:v>1.6443574018196641</c:v>
                </c:pt>
                <c:pt idx="5">
                  <c:v>1.6935272817904234</c:v>
                </c:pt>
                <c:pt idx="6">
                  <c:v>1.7426971617611828</c:v>
                </c:pt>
                <c:pt idx="7">
                  <c:v>1.7918670417319422</c:v>
                </c:pt>
                <c:pt idx="8">
                  <c:v>1.8410369217027016</c:v>
                </c:pt>
                <c:pt idx="9">
                  <c:v>1.890206801673461</c:v>
                </c:pt>
                <c:pt idx="10">
                  <c:v>1.9393766816442202</c:v>
                </c:pt>
                <c:pt idx="11">
                  <c:v>1.9181598240097135</c:v>
                </c:pt>
                <c:pt idx="12">
                  <c:v>2.0318042850623028</c:v>
                </c:pt>
                <c:pt idx="13">
                  <c:v>2.3921698733748959</c:v>
                </c:pt>
                <c:pt idx="14">
                  <c:v>2.591502572595425</c:v>
                </c:pt>
                <c:pt idx="15">
                  <c:v>2.7302348894946102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C65-4381-879A-2FF514B84BC2}"/>
            </c:ext>
          </c:extLst>
        </c:ser>
        <c:ser>
          <c:idx val="2"/>
          <c:order val="2"/>
          <c:tx>
            <c:strRef>
              <c:f>DataFA2!$R$6</c:f>
              <c:strCache>
                <c:ptCount val="1"/>
                <c:pt idx="0">
                  <c:v>France: µt* = (1+vt) µt from Piketty, 2011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1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DataFA2!$R$9:$R$24</c:f>
              <c:numCache>
                <c:formatCode>0%</c:formatCode>
                <c:ptCount val="16"/>
                <c:pt idx="0">
                  <c:v>1.48</c:v>
                </c:pt>
                <c:pt idx="1">
                  <c:v>1.59</c:v>
                </c:pt>
                <c:pt idx="2">
                  <c:v>1.59</c:v>
                </c:pt>
                <c:pt idx="3">
                  <c:v>1.61</c:v>
                </c:pt>
                <c:pt idx="4">
                  <c:v>1.59</c:v>
                </c:pt>
                <c:pt idx="5">
                  <c:v>1.62</c:v>
                </c:pt>
                <c:pt idx="6">
                  <c:v>1.51</c:v>
                </c:pt>
                <c:pt idx="7">
                  <c:v>1.42</c:v>
                </c:pt>
                <c:pt idx="8">
                  <c:v>1.22</c:v>
                </c:pt>
                <c:pt idx="9">
                  <c:v>1.24</c:v>
                </c:pt>
                <c:pt idx="10">
                  <c:v>1.38</c:v>
                </c:pt>
                <c:pt idx="11">
                  <c:v>1.45</c:v>
                </c:pt>
                <c:pt idx="12">
                  <c:v>1.56</c:v>
                </c:pt>
                <c:pt idx="13">
                  <c:v>1.92</c:v>
                </c:pt>
                <c:pt idx="14">
                  <c:v>2.2000000000000002</c:v>
                </c:pt>
                <c:pt idx="15">
                  <c:v>2.23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C65-4381-879A-2FF514B84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435072"/>
        <c:axId val="40773504"/>
      </c:lineChart>
      <c:catAx>
        <c:axId val="40435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529655172413796"/>
              <c:y val="0.918552036199095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773504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40773504"/>
        <c:scaling>
          <c:orientation val="minMax"/>
          <c:max val="2.8"/>
          <c:min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435072"/>
        <c:crosses val="autoZero"/>
        <c:crossBetween val="midCat"/>
        <c:majorUnit val="0.2"/>
        <c:minorUnit val="1.6E-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551724137931"/>
          <c:y val="0.12669683257918599"/>
          <c:w val="0.56275862068965599"/>
          <c:h val="0.2963800904977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/>
    <c:pageMargins b="1" l="0.750000000000001" r="0.750000000000001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7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944100" cy="61976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3400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inimum%20w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ll%20couples%201970%20to%202004%20MFTTAWE%20compari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4a"/>
      <sheetName val="TableDE15a"/>
      <sheetName val="G-Beta (2)"/>
      <sheetName val="G-Beta (5)"/>
      <sheetName val="G-Beta (6)"/>
      <sheetName val="G-Beta (7)"/>
      <sheetName val="G-Beta (8)"/>
      <sheetName val="G-Beta (9)"/>
      <sheetName val="G-Beta (10)"/>
      <sheetName val="G-Beta (11)"/>
      <sheetName val="DataDE1"/>
      <sheetName val="DateDE1b"/>
      <sheetName val="DataDE1c"/>
      <sheetName val="DataDE2"/>
      <sheetName val="DataDE2b"/>
      <sheetName val="Index"/>
      <sheetName val="Sources"/>
    </sheetNames>
    <sheetDataSet>
      <sheetData sheetId="0"/>
      <sheetData sheetId="1">
        <row r="10">
          <cell r="B10">
            <v>12.875999999999999</v>
          </cell>
        </row>
      </sheetData>
      <sheetData sheetId="2">
        <row r="10">
          <cell r="N10">
            <v>6.4389875888451087</v>
          </cell>
        </row>
      </sheetData>
      <sheetData sheetId="3">
        <row r="8">
          <cell r="B8">
            <v>2.2530910802348592E-2</v>
          </cell>
        </row>
      </sheetData>
      <sheetData sheetId="4"/>
      <sheetData sheetId="5">
        <row r="32">
          <cell r="B32">
            <v>1.9582437120954088E-2</v>
          </cell>
        </row>
      </sheetData>
      <sheetData sheetId="6">
        <row r="50">
          <cell r="C50">
            <v>0.29748119851975646</v>
          </cell>
        </row>
      </sheetData>
      <sheetData sheetId="7">
        <row r="10">
          <cell r="C10">
            <v>0.21601464751970925</v>
          </cell>
        </row>
      </sheetData>
      <sheetData sheetId="8">
        <row r="10">
          <cell r="B10">
            <v>7.0371635419771259</v>
          </cell>
        </row>
      </sheetData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>
        <row r="10">
          <cell r="C10">
            <v>2.0452781170057222E-2</v>
          </cell>
        </row>
      </sheetData>
      <sheetData sheetId="11">
        <row r="9">
          <cell r="B9">
            <v>-1.6933119496557344E-2</v>
          </cell>
        </row>
      </sheetData>
      <sheetData sheetId="12">
        <row r="9">
          <cell r="F9">
            <v>0</v>
          </cell>
        </row>
      </sheetData>
      <sheetData sheetId="13">
        <row r="10">
          <cell r="C10">
            <v>2.6616818962938549E-2</v>
          </cell>
        </row>
      </sheetData>
      <sheetData sheetId="14">
        <row r="11">
          <cell r="J11">
            <v>-3.5437782876849511E-2</v>
          </cell>
        </row>
      </sheetData>
      <sheetData sheetId="15">
        <row r="10">
          <cell r="F10">
            <v>0.12892202547374962</v>
          </cell>
        </row>
      </sheetData>
      <sheetData sheetId="16"/>
      <sheetData sheetId="17">
        <row r="10">
          <cell r="F10">
            <v>0.41395481776192439</v>
          </cell>
        </row>
      </sheetData>
      <sheetData sheetId="18">
        <row r="10">
          <cell r="K10">
            <v>0</v>
          </cell>
        </row>
      </sheetData>
      <sheetData sheetId="19">
        <row r="19">
          <cell r="D19">
            <v>0.81471075859793973</v>
          </cell>
        </row>
      </sheetData>
      <sheetData sheetId="20">
        <row r="19">
          <cell r="B19">
            <v>1</v>
          </cell>
        </row>
      </sheetData>
      <sheetData sheetId="21">
        <row r="9">
          <cell r="B9">
            <v>6.982175375562532</v>
          </cell>
        </row>
      </sheetData>
      <sheetData sheetId="22">
        <row r="27">
          <cell r="E27">
            <v>2.8163284477458488</v>
          </cell>
        </row>
      </sheetData>
      <sheetData sheetId="23"/>
      <sheetData sheetId="24">
        <row r="8">
          <cell r="B8">
            <v>50.750383098309833</v>
          </cell>
        </row>
      </sheetData>
      <sheetData sheetId="25">
        <row r="9">
          <cell r="P9">
            <v>7.0746501742048856E-2</v>
          </cell>
        </row>
      </sheetData>
      <sheetData sheetId="26">
        <row r="9">
          <cell r="M9">
            <v>9.0471677480498627E-2</v>
          </cell>
        </row>
      </sheetData>
      <sheetData sheetId="27"/>
      <sheetData sheetId="28">
        <row r="109">
          <cell r="B109">
            <v>0.22935154918867054</v>
          </cell>
        </row>
      </sheetData>
      <sheetData sheetId="29"/>
      <sheetData sheetId="30">
        <row r="10">
          <cell r="F10">
            <v>0.12348555452003729</v>
          </cell>
        </row>
      </sheetData>
      <sheetData sheetId="31">
        <row r="10">
          <cell r="B10">
            <v>0.12892202547374962</v>
          </cell>
        </row>
      </sheetData>
      <sheetData sheetId="32"/>
      <sheetData sheetId="33">
        <row r="9">
          <cell r="C9">
            <v>38.261762895590046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/>
  </sheetPr>
  <dimension ref="A1:P23"/>
  <sheetViews>
    <sheetView tabSelected="1" workbookViewId="0">
      <selection activeCell="M11" sqref="M11"/>
    </sheetView>
  </sheetViews>
  <sheetFormatPr baseColWidth="10" defaultColWidth="10.6640625" defaultRowHeight="13.2"/>
  <cols>
    <col min="1" max="16384" width="10.6640625" style="520"/>
  </cols>
  <sheetData>
    <row r="1" spans="1:16" s="519" customFormat="1" ht="13.8" thickBot="1">
      <c r="B1" s="520"/>
    </row>
    <row r="2" spans="1:16" s="519" customFormat="1" ht="56.4" customHeight="1">
      <c r="A2" s="711" t="s">
        <v>287</v>
      </c>
      <c r="B2" s="712"/>
      <c r="C2" s="712"/>
      <c r="D2" s="712"/>
      <c r="E2" s="712"/>
      <c r="F2" s="712"/>
      <c r="G2" s="712"/>
      <c r="H2" s="712"/>
      <c r="I2" s="712"/>
      <c r="J2" s="712"/>
      <c r="K2" s="712"/>
      <c r="L2" s="712"/>
      <c r="M2" s="712"/>
      <c r="N2" s="712"/>
      <c r="O2" s="712"/>
      <c r="P2" s="713"/>
    </row>
    <row r="3" spans="1:16" s="519" customFormat="1" ht="28.35" customHeight="1" thickBot="1">
      <c r="A3" s="714" t="s">
        <v>256</v>
      </c>
      <c r="B3" s="715"/>
      <c r="C3" s="715"/>
      <c r="D3" s="715"/>
      <c r="E3" s="715"/>
      <c r="F3" s="715"/>
      <c r="G3" s="715"/>
      <c r="H3" s="715"/>
      <c r="I3" s="715"/>
      <c r="J3" s="715"/>
      <c r="K3" s="715"/>
      <c r="L3" s="715"/>
      <c r="M3" s="715"/>
      <c r="N3" s="715"/>
      <c r="O3" s="715"/>
      <c r="P3" s="716"/>
    </row>
    <row r="4" spans="1:16" s="519" customFormat="1" ht="14.1" customHeight="1">
      <c r="A4" s="720" t="s">
        <v>288</v>
      </c>
      <c r="B4" s="720"/>
      <c r="C4" s="720"/>
      <c r="D4" s="720"/>
      <c r="E4" s="720"/>
      <c r="F4" s="720"/>
      <c r="G4" s="720"/>
      <c r="H4" s="720"/>
      <c r="I4" s="720"/>
      <c r="J4" s="720"/>
      <c r="K4" s="720"/>
      <c r="L4" s="720"/>
      <c r="M4" s="720"/>
      <c r="N4" s="720"/>
      <c r="O4" s="720"/>
      <c r="P4" s="720"/>
    </row>
    <row r="5" spans="1:16" s="519" customFormat="1" ht="19.5" customHeight="1" thickBot="1">
      <c r="A5" s="521"/>
      <c r="B5" s="521"/>
    </row>
    <row r="6" spans="1:16" s="519" customFormat="1" ht="26.4" customHeight="1" thickBot="1">
      <c r="A6" s="717" t="s">
        <v>249</v>
      </c>
      <c r="B6" s="718"/>
      <c r="C6" s="718"/>
      <c r="D6" s="718"/>
      <c r="E6" s="718"/>
      <c r="F6" s="718"/>
      <c r="G6" s="718"/>
      <c r="H6" s="718"/>
      <c r="I6" s="718"/>
      <c r="J6" s="718"/>
      <c r="K6" s="718"/>
      <c r="L6" s="718"/>
      <c r="M6" s="718"/>
      <c r="N6" s="718"/>
      <c r="O6" s="718"/>
      <c r="P6" s="719"/>
    </row>
    <row r="7" spans="1:16" ht="15">
      <c r="A7" s="29" t="s">
        <v>241</v>
      </c>
      <c r="B7" s="522"/>
    </row>
    <row r="8" spans="1:16" ht="15">
      <c r="A8" s="29" t="s">
        <v>242</v>
      </c>
      <c r="B8" s="522"/>
    </row>
    <row r="9" spans="1:16" ht="15">
      <c r="A9" s="29" t="s">
        <v>243</v>
      </c>
      <c r="B9" s="522"/>
    </row>
    <row r="10" spans="1:16" ht="15">
      <c r="A10" s="29" t="s">
        <v>244</v>
      </c>
      <c r="B10" s="522"/>
    </row>
    <row r="11" spans="1:16" ht="15">
      <c r="A11" s="29" t="s">
        <v>245</v>
      </c>
      <c r="B11" s="522"/>
    </row>
    <row r="12" spans="1:16" ht="15">
      <c r="A12" s="29" t="s">
        <v>246</v>
      </c>
      <c r="B12" s="522"/>
    </row>
    <row r="13" spans="1:16" ht="15">
      <c r="A13" s="29" t="s">
        <v>247</v>
      </c>
      <c r="B13" s="522"/>
    </row>
    <row r="14" spans="1:16">
      <c r="A14" s="277"/>
      <c r="B14" s="522"/>
    </row>
    <row r="15" spans="1:16" ht="13.8" thickBot="1">
      <c r="A15" s="522"/>
      <c r="B15" s="522"/>
    </row>
    <row r="16" spans="1:16" s="519" customFormat="1" ht="24.6" customHeight="1" thickBot="1">
      <c r="A16" s="717" t="s">
        <v>248</v>
      </c>
      <c r="B16" s="718"/>
      <c r="C16" s="718"/>
      <c r="D16" s="718"/>
      <c r="E16" s="718"/>
      <c r="F16" s="718"/>
      <c r="G16" s="718"/>
      <c r="H16" s="718"/>
      <c r="I16" s="718"/>
      <c r="J16" s="718"/>
      <c r="K16" s="718"/>
      <c r="L16" s="718"/>
      <c r="M16" s="718"/>
      <c r="N16" s="718"/>
      <c r="O16" s="718"/>
      <c r="P16" s="719"/>
    </row>
    <row r="17" spans="1:16" ht="15">
      <c r="A17" s="525" t="s">
        <v>146</v>
      </c>
    </row>
    <row r="19" spans="1:16" ht="13.8" thickBot="1"/>
    <row r="20" spans="1:16" s="519" customFormat="1" ht="26.4" customHeight="1" thickBot="1">
      <c r="A20" s="717" t="s">
        <v>252</v>
      </c>
      <c r="B20" s="718"/>
      <c r="C20" s="718"/>
      <c r="D20" s="718"/>
      <c r="E20" s="718"/>
      <c r="F20" s="718"/>
      <c r="G20" s="718"/>
      <c r="H20" s="718"/>
      <c r="I20" s="718"/>
      <c r="J20" s="718"/>
      <c r="K20" s="718"/>
      <c r="L20" s="718"/>
      <c r="M20" s="718"/>
      <c r="N20" s="718"/>
      <c r="O20" s="718"/>
      <c r="P20" s="719"/>
    </row>
    <row r="21" spans="1:16" ht="15">
      <c r="A21" s="524" t="s">
        <v>251</v>
      </c>
    </row>
    <row r="22" spans="1:16" ht="15">
      <c r="A22" s="524" t="s">
        <v>253</v>
      </c>
    </row>
    <row r="23" spans="1:16" ht="15">
      <c r="A23" s="524" t="s">
        <v>254</v>
      </c>
    </row>
  </sheetData>
  <mergeCells count="6">
    <mergeCell ref="A2:P2"/>
    <mergeCell ref="A3:P3"/>
    <mergeCell ref="A6:P6"/>
    <mergeCell ref="A16:P16"/>
    <mergeCell ref="A20:P20"/>
    <mergeCell ref="A4:P4"/>
  </mergeCells>
  <hyperlinks>
    <hyperlink ref="A17" location="'T1'!T1" display="Table 1. Evidence of under-reporting of inherited wealth in household surveys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C14" sqref="C14"/>
    </sheetView>
  </sheetViews>
  <sheetFormatPr baseColWidth="10" defaultColWidth="9.109375" defaultRowHeight="13.2"/>
  <cols>
    <col min="1" max="1" width="20.33203125" customWidth="1"/>
    <col min="2" max="8" width="13.88671875" customWidth="1"/>
  </cols>
  <sheetData>
    <row r="1" spans="1:8" s="30" customFormat="1" ht="15.6">
      <c r="A1" s="523" t="s">
        <v>250</v>
      </c>
    </row>
    <row r="2" spans="1:8" s="30" customFormat="1" ht="15.6"/>
    <row r="3" spans="1:8" s="30" customFormat="1" ht="15.6"/>
    <row r="4" spans="1:8" s="5" customFormat="1" ht="16.2" thickBot="1">
      <c r="A4" s="4"/>
      <c r="B4" s="4"/>
      <c r="C4" s="4"/>
    </row>
    <row r="5" spans="1:8" s="5" customFormat="1" ht="18.600000000000001" thickBot="1">
      <c r="A5" s="827" t="s">
        <v>262</v>
      </c>
      <c r="B5" s="828"/>
      <c r="C5" s="828"/>
      <c r="D5" s="828"/>
      <c r="E5" s="828"/>
      <c r="F5" s="828"/>
      <c r="G5" s="828"/>
      <c r="H5" s="829"/>
    </row>
    <row r="6" spans="1:8" s="5" customFormat="1" ht="15.6">
      <c r="A6" s="33"/>
      <c r="B6" s="31"/>
      <c r="C6" s="31"/>
      <c r="D6" s="31"/>
      <c r="E6" s="31"/>
      <c r="F6" s="32"/>
      <c r="G6" s="32"/>
      <c r="H6" s="302"/>
    </row>
    <row r="7" spans="1:8" s="6" customFormat="1" ht="30" customHeight="1">
      <c r="A7" s="830" t="s">
        <v>50</v>
      </c>
      <c r="B7" s="824"/>
      <c r="C7" s="824"/>
      <c r="D7" s="824"/>
      <c r="E7" s="824"/>
      <c r="F7" s="824"/>
      <c r="G7" s="824"/>
      <c r="H7" s="826"/>
    </row>
    <row r="8" spans="1:8" s="6" customFormat="1" ht="15.6">
      <c r="A8" s="833" t="s">
        <v>0</v>
      </c>
      <c r="B8" s="831" t="s">
        <v>10</v>
      </c>
      <c r="C8" s="823" t="s">
        <v>1</v>
      </c>
      <c r="D8" s="823" t="s">
        <v>2</v>
      </c>
      <c r="E8" s="823" t="s">
        <v>3</v>
      </c>
      <c r="F8" s="823" t="s">
        <v>4</v>
      </c>
      <c r="G8" s="823" t="s">
        <v>5</v>
      </c>
      <c r="H8" s="825" t="s">
        <v>11</v>
      </c>
    </row>
    <row r="9" spans="1:8" s="5" customFormat="1" ht="15.6">
      <c r="A9" s="834"/>
      <c r="B9" s="832"/>
      <c r="C9" s="824"/>
      <c r="D9" s="824"/>
      <c r="E9" s="824"/>
      <c r="F9" s="824"/>
      <c r="G9" s="824"/>
      <c r="H9" s="826"/>
    </row>
    <row r="10" spans="1:8" s="5" customFormat="1" ht="15.6">
      <c r="A10" s="303">
        <v>1860</v>
      </c>
      <c r="B10" s="707">
        <f>(DetailsComputUS2!D40*DetailsComputUS2!D$13)*(1/DetailsComputUS2!$G$13)</f>
        <v>11.597530864197529</v>
      </c>
      <c r="C10" s="707">
        <f>(DetailsComputUS2!E40*DetailsComputUS2!E$13)*(1/DetailsComputUS2!$G$13)</f>
        <v>38.690123456790126</v>
      </c>
      <c r="D10" s="707">
        <f>(DetailsComputUS2!F40*DetailsComputUS2!F$13)*(1/DetailsComputUS2!$G$13)</f>
        <v>73.292592592592584</v>
      </c>
      <c r="E10" s="707">
        <f>(DetailsComputUS2!G40*DetailsComputUS2!G$13)*(1/DetailsComputUS2!$G$13)</f>
        <v>100.00000000000001</v>
      </c>
      <c r="F10" s="707">
        <f>(DetailsComputUS2!H40*DetailsComputUS2!H$13)*(1/DetailsComputUS2!$G$13)</f>
        <v>107.80000000000001</v>
      </c>
      <c r="G10" s="707">
        <f>(DetailsComputUS2!I40*DetailsComputUS2!I$13)*(1/DetailsComputUS2!$G$13)</f>
        <v>101.00966183574882</v>
      </c>
      <c r="H10" s="708">
        <f>(DetailsComputUS2!J40*DetailsComputUS2!J$13)*(1/DetailsComputUS2!$G$13)</f>
        <v>95.264197530864195</v>
      </c>
    </row>
    <row r="11" spans="1:8" s="5" customFormat="1" ht="15.6">
      <c r="A11" s="303">
        <v>1870</v>
      </c>
      <c r="B11" s="707">
        <f>(DetailsComputUS2!D41*DetailsComputUS2!D$13)*(1/DetailsComputUS2!$G$13)</f>
        <v>9.2209876543209859</v>
      </c>
      <c r="C11" s="707">
        <f>(DetailsComputUS2!E41*DetailsComputUS2!E$13)*(1/DetailsComputUS2!$G$13)</f>
        <v>35.077777777777776</v>
      </c>
      <c r="D11" s="707">
        <f>(DetailsComputUS2!F41*DetailsComputUS2!F$13)*(1/DetailsComputUS2!$G$13)</f>
        <v>72.151851851851859</v>
      </c>
      <c r="E11" s="707">
        <f>(DetailsComputUS2!G41*DetailsComputUS2!G$13)*(1/DetailsComputUS2!$G$13)</f>
        <v>100.00000000000001</v>
      </c>
      <c r="F11" s="707">
        <f>(DetailsComputUS2!H41*DetailsComputUS2!H$13)*(1/DetailsComputUS2!$G$13)</f>
        <v>114.66000000000001</v>
      </c>
      <c r="G11" s="707">
        <f>(DetailsComputUS2!I41*DetailsComputUS2!I$13)*(1/DetailsComputUS2!$G$13)</f>
        <v>100.42914653784221</v>
      </c>
      <c r="H11" s="708">
        <f>(DetailsComputUS2!J41*DetailsComputUS2!J$13)*(1/DetailsComputUS2!$G$13)</f>
        <v>60.724691358024685</v>
      </c>
    </row>
    <row r="12" spans="1:8" s="5" customFormat="1" ht="15.6">
      <c r="A12" s="303">
        <v>1962</v>
      </c>
      <c r="B12" s="707">
        <f>(DetailsComputUS2!D42*DetailsComputUS2!D$13)*(1/DetailsComputUS2!$G$13)</f>
        <v>11.217283950617283</v>
      </c>
      <c r="C12" s="707">
        <f>(DetailsComputUS2!E42*DetailsComputUS2!E$13)*(1/DetailsComputUS2!$G$13)</f>
        <v>36.788888888888884</v>
      </c>
      <c r="D12" s="707">
        <f>(DetailsComputUS2!F42*DetailsComputUS2!F$13)*(1/DetailsComputUS2!$G$13)</f>
        <v>59.128395061728391</v>
      </c>
      <c r="E12" s="707">
        <f>(DetailsComputUS2!G42*DetailsComputUS2!G$13)*(1/DetailsComputUS2!$G$13)</f>
        <v>100.00000000000001</v>
      </c>
      <c r="F12" s="707">
        <f>(DetailsComputUS2!H42*DetailsComputUS2!H$13)*(1/DetailsComputUS2!$G$13)</f>
        <v>110.08666666666669</v>
      </c>
      <c r="G12" s="707">
        <f>(DetailsComputUS2!I42*DetailsComputUS2!I$13)*(1/DetailsComputUS2!$G$13)</f>
        <v>125.39130434782611</v>
      </c>
      <c r="H12" s="708">
        <f>(DetailsComputUS2!J42*DetailsComputUS2!J$13)*(1/DetailsComputUS2!$G$13)</f>
        <v>121.0753086419753</v>
      </c>
    </row>
    <row r="13" spans="1:8" s="5" customFormat="1" ht="15.6">
      <c r="A13" s="303">
        <v>1983</v>
      </c>
      <c r="B13" s="707">
        <f>(DetailsComputUS2!D43*DetailsComputUS2!D$13)*(1/DetailsComputUS2!$G$13)</f>
        <v>11.692592592592591</v>
      </c>
      <c r="C13" s="707">
        <f>(DetailsComputUS2!E43*DetailsComputUS2!E$13)*(1/DetailsComputUS2!$G$13)</f>
        <v>41.446913580246914</v>
      </c>
      <c r="D13" s="707">
        <f>(DetailsComputUS2!F43*DetailsComputUS2!F$13)*(1/DetailsComputUS2!$G$13)</f>
        <v>76.42962962962963</v>
      </c>
      <c r="E13" s="707">
        <f>(DetailsComputUS2!G43*DetailsComputUS2!G$13)*(1/DetailsComputUS2!$G$13)</f>
        <v>100.00000000000001</v>
      </c>
      <c r="F13" s="707">
        <f>(DetailsComputUS2!H43*DetailsComputUS2!H$13)*(1/DetailsComputUS2!$G$13)</f>
        <v>142.64444444444445</v>
      </c>
      <c r="G13" s="707">
        <f>(DetailsComputUS2!I43*DetailsComputUS2!I$13)*(1/DetailsComputUS2!$G$13)</f>
        <v>108.32415458937201</v>
      </c>
      <c r="H13" s="708">
        <f>(DetailsComputUS2!J43*DetailsComputUS2!J$13)*(1/DetailsComputUS2!$G$13)</f>
        <v>115.09012345679012</v>
      </c>
    </row>
    <row r="14" spans="1:8" s="5" customFormat="1" ht="15.6">
      <c r="A14" s="303">
        <v>1986</v>
      </c>
      <c r="B14" s="707">
        <f>(DetailsComputUS2!D44*DetailsComputUS2!D$13)*(1/DetailsComputUS2!$G$13)</f>
        <v>14.639506172839505</v>
      </c>
      <c r="C14" s="707">
        <f>(DetailsComputUS2!E44*DetailsComputUS2!E$13)*(1/DetailsComputUS2!$G$13)</f>
        <v>29.088888888888885</v>
      </c>
      <c r="D14" s="707">
        <f>(DetailsComputUS2!F44*DetailsComputUS2!F$13)*(1/DetailsComputUS2!$G$13)</f>
        <v>58.367901234567903</v>
      </c>
      <c r="E14" s="707">
        <f>(DetailsComputUS2!G44*DetailsComputUS2!G$13)*(1/DetailsComputUS2!$G$13)</f>
        <v>100.00000000000001</v>
      </c>
      <c r="F14" s="707">
        <f>(DetailsComputUS2!H44*DetailsComputUS2!H$13)*(1/DetailsComputUS2!$G$13)</f>
        <v>112.91777777777779</v>
      </c>
      <c r="G14" s="707">
        <f>(DetailsComputUS2!I44*DetailsComputUS2!I$13)*(1/DetailsComputUS2!$G$13)</f>
        <v>121.09549114331726</v>
      </c>
      <c r="H14" s="708">
        <f>(DetailsComputUS2!J44*DetailsComputUS2!J$13)*(1/DetailsComputUS2!$G$13)</f>
        <v>96.885185185185179</v>
      </c>
    </row>
    <row r="15" spans="1:8" ht="15">
      <c r="A15" s="275">
        <v>1989</v>
      </c>
      <c r="B15" s="707">
        <f>(DetailsComputUS2!D45*DetailsComputUS2!D$13)*(1/DetailsComputUS2!$G$13)</f>
        <v>14.829629629629629</v>
      </c>
      <c r="C15" s="707">
        <f>(DetailsComputUS2!E45*DetailsComputUS2!E$13)*(1/DetailsComputUS2!$G$13)</f>
        <v>35.172839506172835</v>
      </c>
      <c r="D15" s="707">
        <f>(DetailsComputUS2!F45*DetailsComputUS2!F$13)*(1/DetailsComputUS2!$G$13)</f>
        <v>79.661728395061743</v>
      </c>
      <c r="E15" s="707">
        <f>(DetailsComputUS2!G45*DetailsComputUS2!G$13)*(1/DetailsComputUS2!$G$13)</f>
        <v>100.00000000000001</v>
      </c>
      <c r="F15" s="707">
        <f>(DetailsComputUS2!H45*DetailsComputUS2!H$13)*(1/DetailsComputUS2!$G$13)</f>
        <v>141.88222222222225</v>
      </c>
      <c r="G15" s="707">
        <f>(DetailsComputUS2!I45*DetailsComputUS2!I$13)*(1/DetailsComputUS2!$G$13)</f>
        <v>113.66489533011274</v>
      </c>
      <c r="H15" s="708">
        <f>(DetailsComputUS2!J45*DetailsComputUS2!J$13)*(1/DetailsComputUS2!$G$13)</f>
        <v>126.18765432098765</v>
      </c>
    </row>
    <row r="16" spans="1:8" ht="15">
      <c r="A16" s="275">
        <v>1992</v>
      </c>
      <c r="B16" s="707">
        <f>(DetailsComputUS2!D46*DetailsComputUS2!D$13)*(1/DetailsComputUS2!$G$13)</f>
        <v>9.791358024691359</v>
      </c>
      <c r="C16" s="707">
        <f>(DetailsComputUS2!E46*DetailsComputUS2!E$13)*(1/DetailsComputUS2!$G$13)</f>
        <v>29.374074074074073</v>
      </c>
      <c r="D16" s="707">
        <f>(DetailsComputUS2!F46*DetailsComputUS2!F$13)*(1/DetailsComputUS2!$G$13)</f>
        <v>61.980246913580245</v>
      </c>
      <c r="E16" s="707">
        <f>(DetailsComputUS2!G46*DetailsComputUS2!G$13)*(1/DetailsComputUS2!$G$13)</f>
        <v>100.00000000000001</v>
      </c>
      <c r="F16" s="707">
        <f>(DetailsComputUS2!H46*DetailsComputUS2!H$13)*(1/DetailsComputUS2!$G$13)</f>
        <v>113.57111111111114</v>
      </c>
      <c r="G16" s="707">
        <f>(DetailsComputUS2!I46*DetailsComputUS2!I$13)*(1/DetailsComputUS2!$G$13)</f>
        <v>104.95716586151372</v>
      </c>
      <c r="H16" s="708">
        <f>(DetailsComputUS2!J46*DetailsComputUS2!J$13)*(1/DetailsComputUS2!$G$13)</f>
        <v>92.022222222222211</v>
      </c>
    </row>
    <row r="17" spans="1:8" ht="15">
      <c r="A17" s="275">
        <v>1995</v>
      </c>
      <c r="B17" s="707">
        <f>(DetailsComputUS2!D47*DetailsComputUS2!D$13)*(1/DetailsComputUS2!$G$13)</f>
        <v>8.7456790123456791</v>
      </c>
      <c r="C17" s="707">
        <f>(DetailsComputUS2!E47*DetailsComputUS2!E$13)*(1/DetailsComputUS2!$G$13)</f>
        <v>24.716049382716047</v>
      </c>
      <c r="D17" s="707">
        <f>(DetailsComputUS2!F47*DetailsComputUS2!F$13)*(1/DetailsComputUS2!$G$13)</f>
        <v>59.603703703703701</v>
      </c>
      <c r="E17" s="707">
        <f>(DetailsComputUS2!G47*DetailsComputUS2!G$13)*(1/DetailsComputUS2!$G$13)</f>
        <v>100.00000000000001</v>
      </c>
      <c r="F17" s="707">
        <f>(DetailsComputUS2!H47*DetailsComputUS2!H$13)*(1/DetailsComputUS2!$G$13)</f>
        <v>107.69111111111111</v>
      </c>
      <c r="G17" s="707">
        <f>(DetailsComputUS2!I47*DetailsComputUS2!I$13)*(1/DetailsComputUS2!$G$13)</f>
        <v>102.28679549114334</v>
      </c>
      <c r="H17" s="708">
        <f>(DetailsComputUS2!J47*DetailsComputUS2!J$13)*(1/DetailsComputUS2!$G$13)</f>
        <v>105.48888888888889</v>
      </c>
    </row>
    <row r="18" spans="1:8" ht="15">
      <c r="A18" s="275">
        <v>1998</v>
      </c>
      <c r="B18" s="707">
        <f>(DetailsComputUS2!D48*DetailsComputUS2!D$13)*(1/DetailsComputUS2!$G$13)</f>
        <v>8.080246913580245</v>
      </c>
      <c r="C18" s="707">
        <f>(DetailsComputUS2!E48*DetailsComputUS2!E$13)*(1/DetailsComputUS2!$G$13)</f>
        <v>29.183950617283951</v>
      </c>
      <c r="D18" s="707">
        <f>(DetailsComputUS2!F48*DetailsComputUS2!F$13)*(1/DetailsComputUS2!$G$13)</f>
        <v>61.695061728395061</v>
      </c>
      <c r="E18" s="707">
        <f>(DetailsComputUS2!G48*DetailsComputUS2!G$13)*(1/DetailsComputUS2!$G$13)</f>
        <v>100.00000000000001</v>
      </c>
      <c r="F18" s="707">
        <f>(DetailsComputUS2!H48*DetailsComputUS2!H$13)*(1/DetailsComputUS2!$G$13)</f>
        <v>125.11333333333336</v>
      </c>
      <c r="G18" s="707">
        <f>(DetailsComputUS2!I48*DetailsComputUS2!I$13)*(1/DetailsComputUS2!$G$13)</f>
        <v>106.11819645732692</v>
      </c>
      <c r="H18" s="708">
        <f>(DetailsComputUS2!J48*DetailsComputUS2!J$13)*(1/DetailsComputUS2!$G$13)</f>
        <v>88.281481481481464</v>
      </c>
    </row>
    <row r="19" spans="1:8" ht="15">
      <c r="A19" s="275">
        <v>2001</v>
      </c>
      <c r="B19" s="707">
        <f>(DetailsComputUS2!D49*DetailsComputUS2!D$13)*(1/DetailsComputUS2!$G$13)</f>
        <v>9.4111111111111114</v>
      </c>
      <c r="C19" s="707">
        <f>(DetailsComputUS2!E49*DetailsComputUS2!E$13)*(1/DetailsComputUS2!$G$13)</f>
        <v>24.81111111111111</v>
      </c>
      <c r="D19" s="707">
        <f>(DetailsComputUS2!F49*DetailsComputUS2!F$13)*(1/DetailsComputUS2!$G$13)</f>
        <v>51.713580246913587</v>
      </c>
      <c r="E19" s="707">
        <f>(DetailsComputUS2!G49*DetailsComputUS2!G$13)*(1/DetailsComputUS2!$G$13)</f>
        <v>100.00000000000001</v>
      </c>
      <c r="F19" s="707">
        <f>(DetailsComputUS2!H49*DetailsComputUS2!H$13)*(1/DetailsComputUS2!$G$13)</f>
        <v>107.0377777777778</v>
      </c>
      <c r="G19" s="707">
        <f>(DetailsComputUS2!I49*DetailsComputUS2!I$13)*(1/DetailsComputUS2!$G$13)</f>
        <v>103.09951690821258</v>
      </c>
      <c r="H19" s="708">
        <f>(DetailsComputUS2!J49*DetailsComputUS2!J$13)*(1/DetailsComputUS2!$G$13)</f>
        <v>83.293827160493805</v>
      </c>
    </row>
    <row r="20" spans="1:8" ht="15">
      <c r="A20" s="275">
        <v>2004</v>
      </c>
      <c r="B20" s="707">
        <f>(DetailsComputUS2!D50*DetailsComputUS2!D$13)*(1/DetailsComputUS2!$G$13)</f>
        <v>7.2246913580246908</v>
      </c>
      <c r="C20" s="707">
        <f>(DetailsComputUS2!E50*DetailsComputUS2!E$13)*(1/DetailsComputUS2!$G$13)</f>
        <v>27.187654320987654</v>
      </c>
      <c r="D20" s="707">
        <f>(DetailsComputUS2!F50*DetailsComputUS2!F$13)*(1/DetailsComputUS2!$G$13)</f>
        <v>55.896296296296292</v>
      </c>
      <c r="E20" s="707">
        <f>(DetailsComputUS2!G50*DetailsComputUS2!G$13)*(1/DetailsComputUS2!$G$13)</f>
        <v>100.00000000000001</v>
      </c>
      <c r="F20" s="707">
        <f>(DetailsComputUS2!H50*DetailsComputUS2!H$13)*(1/DetailsComputUS2!$G$13)</f>
        <v>119.23333333333333</v>
      </c>
      <c r="G20" s="707">
        <f>(DetailsComputUS2!I50*DetailsComputUS2!I$13)*(1/DetailsComputUS2!$G$13)</f>
        <v>110.64621578099842</v>
      </c>
      <c r="H20" s="708">
        <f>(DetailsComputUS2!J50*DetailsComputUS2!J$13)*(1/DetailsComputUS2!$G$13)</f>
        <v>99.503703703703707</v>
      </c>
    </row>
    <row r="21" spans="1:8" ht="15">
      <c r="A21" s="275">
        <v>2007</v>
      </c>
      <c r="B21" s="707">
        <f>(DetailsComputUS2!D51*DetailsComputUS2!D$13)*(1/DetailsComputUS2!$G$13)</f>
        <v>9.1259259259259267</v>
      </c>
      <c r="C21" s="707">
        <f>(DetailsComputUS2!E51*DetailsComputUS2!E$13)*(1/DetailsComputUS2!$G$13)</f>
        <v>24.24074074074074</v>
      </c>
      <c r="D21" s="707">
        <f>(DetailsComputUS2!F51*DetailsComputUS2!F$13)*(1/DetailsComputUS2!$G$13)</f>
        <v>56.181481481481477</v>
      </c>
      <c r="E21" s="707">
        <f>(DetailsComputUS2!G51*DetailsComputUS2!G$13)*(1/DetailsComputUS2!$G$13)</f>
        <v>100.00000000000001</v>
      </c>
      <c r="F21" s="707">
        <f>(DetailsComputUS2!H51*DetailsComputUS2!H$13)*(1/DetailsComputUS2!$G$13)</f>
        <v>132.95333333333335</v>
      </c>
      <c r="G21" s="707">
        <f>(DetailsComputUS2!I51*DetailsComputUS2!I$13)*(1/DetailsComputUS2!$G$13)</f>
        <v>110.29790660225444</v>
      </c>
      <c r="H21" s="708">
        <f>(DetailsComputUS2!J51*DetailsComputUS2!J$13)*(1/DetailsComputUS2!$G$13)</f>
        <v>105.11481481481481</v>
      </c>
    </row>
    <row r="22" spans="1:8" ht="15">
      <c r="A22" s="275">
        <v>2010</v>
      </c>
      <c r="B22" s="707">
        <f>(DetailsComputUS2!D52*DetailsComputUS2!D$13)*(1/DetailsComputUS2!$G$13)</f>
        <v>6.7493827160493831</v>
      </c>
      <c r="C22" s="707">
        <f>(DetailsComputUS2!E52*DetailsComputUS2!E$13)*(1/DetailsComputUS2!$G$13)</f>
        <v>19.012345679012345</v>
      </c>
      <c r="D22" s="707">
        <f>(DetailsComputUS2!F52*DetailsComputUS2!F$13)*(1/DetailsComputUS2!$G$13)</f>
        <v>55.420987654320982</v>
      </c>
      <c r="E22" s="707">
        <f>(DetailsComputUS2!G52*DetailsComputUS2!G$13)*(1/DetailsComputUS2!$G$13)</f>
        <v>100.00000000000001</v>
      </c>
      <c r="F22" s="707">
        <f>(DetailsComputUS2!H52*DetailsComputUS2!H$13)*(1/DetailsComputUS2!$G$13)</f>
        <v>138.28888888888889</v>
      </c>
      <c r="G22" s="707">
        <f>(DetailsComputUS2!I52*DetailsComputUS2!I$13)*(1/DetailsComputUS2!$G$13)</f>
        <v>123.99806763285028</v>
      </c>
      <c r="H22" s="708">
        <f>(DetailsComputUS2!J52*DetailsComputUS2!J$13)*(1/DetailsComputUS2!$G$13)</f>
        <v>122.57160493827161</v>
      </c>
    </row>
    <row r="23" spans="1:8" ht="15.6" thickBot="1">
      <c r="A23" s="304">
        <v>2013</v>
      </c>
      <c r="B23" s="709">
        <f>(DetailsComputUS2!D53*DetailsComputUS2!D$13)*(1/DetailsComputUS2!$G$13)</f>
        <v>7.3197530864197526</v>
      </c>
      <c r="C23" s="709">
        <f>(DetailsComputUS2!E53*DetailsComputUS2!E$13)*(1/DetailsComputUS2!$G$13)</f>
        <v>27.758024691358024</v>
      </c>
      <c r="D23" s="709">
        <f>(DetailsComputUS2!F53*DetailsComputUS2!F$13)*(1/DetailsComputUS2!$G$13)</f>
        <v>60.174074074074078</v>
      </c>
      <c r="E23" s="709">
        <f>(DetailsComputUS2!G53*DetailsComputUS2!G$13)*(1/DetailsComputUS2!$G$13)</f>
        <v>100.00000000000001</v>
      </c>
      <c r="F23" s="709">
        <f>(DetailsComputUS2!H53*DetailsComputUS2!H$13)*(1/DetailsComputUS2!$G$13)</f>
        <v>146.78222222222223</v>
      </c>
      <c r="G23" s="709">
        <f>(DetailsComputUS2!I53*DetailsComputUS2!I$13)*(1/DetailsComputUS2!$G$13)</f>
        <v>144.31610305958137</v>
      </c>
      <c r="H23" s="710">
        <f>(DetailsComputUS2!J53*DetailsComputUS2!J$13)*(1/DetailsComputUS2!$G$13)</f>
        <v>119.20493827160495</v>
      </c>
    </row>
  </sheetData>
  <mergeCells count="10">
    <mergeCell ref="G8:G9"/>
    <mergeCell ref="H8:H9"/>
    <mergeCell ref="A5:H5"/>
    <mergeCell ref="A7:H7"/>
    <mergeCell ref="B8:B9"/>
    <mergeCell ref="C8:C9"/>
    <mergeCell ref="D8:D9"/>
    <mergeCell ref="E8:E9"/>
    <mergeCell ref="F8:F9"/>
    <mergeCell ref="A8:A9"/>
  </mergeCells>
  <phoneticPr fontId="0" type="noConversion"/>
  <hyperlinks>
    <hyperlink ref="A1" location="Index!A1" display="Back to index"/>
  </hyperlinks>
  <pageMargins left="0.78740157499999996" right="0.78740157499999996" top="0.984251969" bottom="0.984251969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2"/>
  <sheetViews>
    <sheetView topLeftCell="A13" workbookViewId="0">
      <selection activeCell="A38" sqref="A38:J38"/>
    </sheetView>
  </sheetViews>
  <sheetFormatPr baseColWidth="10" defaultColWidth="11.6640625" defaultRowHeight="15.6"/>
  <cols>
    <col min="1" max="1" width="14.6640625" style="9" customWidth="1"/>
    <col min="2" max="10" width="10.6640625" style="9" customWidth="1"/>
    <col min="11" max="17" width="8.6640625" style="9" customWidth="1"/>
    <col min="18" max="16384" width="11.6640625" style="9"/>
  </cols>
  <sheetData>
    <row r="1" spans="1:17">
      <c r="A1" s="523" t="s">
        <v>250</v>
      </c>
    </row>
    <row r="2" spans="1:17" ht="20.399999999999999">
      <c r="A2" s="305" t="s">
        <v>216</v>
      </c>
    </row>
    <row r="3" spans="1:17" s="5" customFormat="1">
      <c r="A3" s="4"/>
      <c r="B3" s="4"/>
      <c r="C3" s="4"/>
      <c r="D3" s="4"/>
      <c r="E3" s="4"/>
    </row>
    <row r="4" spans="1:17" s="5" customFormat="1" ht="16.2" thickBot="1">
      <c r="A4" s="4"/>
      <c r="B4" s="4"/>
      <c r="C4" s="4"/>
      <c r="D4" s="4"/>
      <c r="E4" s="4"/>
    </row>
    <row r="5" spans="1:17" s="5" customFormat="1" ht="18.600000000000001" thickBot="1">
      <c r="A5" s="845" t="s">
        <v>263</v>
      </c>
      <c r="B5" s="846"/>
      <c r="C5" s="846"/>
      <c r="D5" s="846"/>
      <c r="E5" s="846"/>
      <c r="F5" s="846"/>
      <c r="G5" s="846"/>
      <c r="H5" s="846"/>
      <c r="I5" s="846"/>
      <c r="J5" s="847"/>
    </row>
    <row r="6" spans="1:17" s="5" customFormat="1" ht="16.2" thickBot="1">
      <c r="A6" s="848" t="s">
        <v>7</v>
      </c>
      <c r="B6" s="828"/>
      <c r="C6" s="828"/>
      <c r="D6" s="828"/>
      <c r="E6" s="828"/>
      <c r="F6" s="828"/>
      <c r="G6" s="828"/>
      <c r="H6" s="828"/>
      <c r="I6" s="828"/>
      <c r="J6" s="829"/>
    </row>
    <row r="7" spans="1:17" s="5" customFormat="1">
      <c r="A7" s="632"/>
      <c r="B7" s="838" t="s">
        <v>8</v>
      </c>
      <c r="C7" s="838" t="s">
        <v>9</v>
      </c>
      <c r="D7" s="838" t="s">
        <v>10</v>
      </c>
      <c r="E7" s="838" t="s">
        <v>1</v>
      </c>
      <c r="F7" s="838" t="s">
        <v>2</v>
      </c>
      <c r="G7" s="838" t="s">
        <v>3</v>
      </c>
      <c r="H7" s="838" t="s">
        <v>4</v>
      </c>
      <c r="I7" s="838" t="s">
        <v>5</v>
      </c>
      <c r="J7" s="840" t="s">
        <v>11</v>
      </c>
    </row>
    <row r="8" spans="1:17" s="5" customFormat="1" ht="16.2" thickBot="1">
      <c r="A8" s="633"/>
      <c r="B8" s="839"/>
      <c r="C8" s="839"/>
      <c r="D8" s="839"/>
      <c r="E8" s="839"/>
      <c r="F8" s="839"/>
      <c r="G8" s="839"/>
      <c r="H8" s="839"/>
      <c r="I8" s="839"/>
      <c r="J8" s="841"/>
    </row>
    <row r="9" spans="1:17" s="5" customFormat="1" ht="18.600000000000001">
      <c r="A9" s="634" t="s">
        <v>12</v>
      </c>
      <c r="B9" s="635">
        <v>2</v>
      </c>
      <c r="C9" s="636">
        <v>2</v>
      </c>
      <c r="D9" s="636">
        <v>2</v>
      </c>
      <c r="E9" s="636">
        <v>2</v>
      </c>
      <c r="F9" s="636">
        <v>2</v>
      </c>
      <c r="G9" s="636">
        <v>1.8</v>
      </c>
      <c r="H9" s="636">
        <v>1.5</v>
      </c>
      <c r="I9" s="636">
        <v>1.3</v>
      </c>
      <c r="J9" s="637">
        <v>1.1000000000000001</v>
      </c>
    </row>
    <row r="10" spans="1:17" s="5" customFormat="1" ht="19.2">
      <c r="A10" s="34" t="s">
        <v>13</v>
      </c>
      <c r="B10" s="1">
        <f t="shared" ref="B10:J10" si="0">2*B9/(1+B9)</f>
        <v>1.3333333333333333</v>
      </c>
      <c r="C10" s="2">
        <f t="shared" si="0"/>
        <v>1.3333333333333333</v>
      </c>
      <c r="D10" s="2">
        <f t="shared" si="0"/>
        <v>1.3333333333333333</v>
      </c>
      <c r="E10" s="2">
        <f t="shared" si="0"/>
        <v>1.3333333333333333</v>
      </c>
      <c r="F10" s="2">
        <f t="shared" si="0"/>
        <v>1.3333333333333333</v>
      </c>
      <c r="G10" s="2">
        <f t="shared" si="0"/>
        <v>1.2857142857142858</v>
      </c>
      <c r="H10" s="2">
        <f t="shared" si="0"/>
        <v>1.2</v>
      </c>
      <c r="I10" s="2">
        <f t="shared" si="0"/>
        <v>1.1304347826086958</v>
      </c>
      <c r="J10" s="36">
        <f t="shared" si="0"/>
        <v>1.0476190476190477</v>
      </c>
    </row>
    <row r="11" spans="1:17" s="5" customFormat="1" ht="19.2">
      <c r="A11" s="34" t="s">
        <v>14</v>
      </c>
      <c r="B11" s="1">
        <f t="shared" ref="B11:J11" si="1">2/(1+B9)</f>
        <v>0.66666666666666663</v>
      </c>
      <c r="C11" s="2">
        <f>2/(1+C9)</f>
        <v>0.66666666666666663</v>
      </c>
      <c r="D11" s="2">
        <f t="shared" si="1"/>
        <v>0.66666666666666663</v>
      </c>
      <c r="E11" s="2">
        <f t="shared" si="1"/>
        <v>0.66666666666666663</v>
      </c>
      <c r="F11" s="2">
        <f t="shared" si="1"/>
        <v>0.66666666666666663</v>
      </c>
      <c r="G11" s="2">
        <f t="shared" si="1"/>
        <v>0.7142857142857143</v>
      </c>
      <c r="H11" s="2">
        <f t="shared" si="1"/>
        <v>0.8</v>
      </c>
      <c r="I11" s="2">
        <f t="shared" si="1"/>
        <v>0.86956521739130443</v>
      </c>
      <c r="J11" s="36">
        <f t="shared" si="1"/>
        <v>0.95238095238095233</v>
      </c>
    </row>
    <row r="12" spans="1:17" s="5" customFormat="1" ht="18.600000000000001">
      <c r="A12" s="34" t="s">
        <v>15</v>
      </c>
      <c r="B12" s="1">
        <v>0.1</v>
      </c>
      <c r="C12" s="2">
        <f>B12</f>
        <v>0.1</v>
      </c>
      <c r="D12" s="2">
        <f t="shared" ref="D12:J12" si="2">C12</f>
        <v>0.1</v>
      </c>
      <c r="E12" s="2">
        <f t="shared" si="2"/>
        <v>0.1</v>
      </c>
      <c r="F12" s="2">
        <f t="shared" si="2"/>
        <v>0.1</v>
      </c>
      <c r="G12" s="2">
        <f t="shared" si="2"/>
        <v>0.1</v>
      </c>
      <c r="H12" s="2">
        <f t="shared" si="2"/>
        <v>0.1</v>
      </c>
      <c r="I12" s="2">
        <f t="shared" si="2"/>
        <v>0.1</v>
      </c>
      <c r="J12" s="36">
        <f t="shared" si="2"/>
        <v>0.1</v>
      </c>
    </row>
    <row r="13" spans="1:17" s="6" customFormat="1" ht="18.600000000000001">
      <c r="A13" s="34" t="s">
        <v>16</v>
      </c>
      <c r="B13" s="1">
        <f t="shared" ref="B13:J13" si="3">B10*B12+B11*(1-B12)</f>
        <v>0.73333333333333328</v>
      </c>
      <c r="C13" s="2">
        <f t="shared" si="3"/>
        <v>0.73333333333333328</v>
      </c>
      <c r="D13" s="2">
        <f t="shared" si="3"/>
        <v>0.73333333333333328</v>
      </c>
      <c r="E13" s="2">
        <f t="shared" si="3"/>
        <v>0.73333333333333328</v>
      </c>
      <c r="F13" s="2">
        <f t="shared" si="3"/>
        <v>0.73333333333333328</v>
      </c>
      <c r="G13" s="2">
        <f t="shared" si="3"/>
        <v>0.77142857142857146</v>
      </c>
      <c r="H13" s="2">
        <f t="shared" si="3"/>
        <v>0.84000000000000008</v>
      </c>
      <c r="I13" s="2">
        <f t="shared" si="3"/>
        <v>0.89565217391304364</v>
      </c>
      <c r="J13" s="36">
        <f t="shared" si="3"/>
        <v>0.96190476190476182</v>
      </c>
    </row>
    <row r="14" spans="1:17" s="6" customFormat="1" ht="19.2" thickBot="1">
      <c r="A14" s="420" t="s">
        <v>17</v>
      </c>
      <c r="B14" s="421">
        <f>1/B13</f>
        <v>1.3636363636363638</v>
      </c>
      <c r="C14" s="638">
        <f t="shared" ref="C14:J14" si="4">1/C13</f>
        <v>1.3636363636363638</v>
      </c>
      <c r="D14" s="638">
        <f t="shared" si="4"/>
        <v>1.3636363636363638</v>
      </c>
      <c r="E14" s="638">
        <f t="shared" si="4"/>
        <v>1.3636363636363638</v>
      </c>
      <c r="F14" s="638">
        <f t="shared" si="4"/>
        <v>1.3636363636363638</v>
      </c>
      <c r="G14" s="638">
        <f t="shared" si="4"/>
        <v>1.2962962962962963</v>
      </c>
      <c r="H14" s="638">
        <f t="shared" si="4"/>
        <v>1.1904761904761905</v>
      </c>
      <c r="I14" s="638">
        <f t="shared" si="4"/>
        <v>1.1165048543689318</v>
      </c>
      <c r="J14" s="422">
        <f t="shared" si="4"/>
        <v>1.0396039603960396</v>
      </c>
      <c r="K14" s="7"/>
      <c r="L14" s="7"/>
      <c r="M14" s="7"/>
      <c r="N14" s="7"/>
      <c r="O14" s="7"/>
      <c r="P14" s="7"/>
      <c r="Q14" s="7"/>
    </row>
    <row r="15" spans="1:17" s="6" customFormat="1" ht="16.2" thickBot="1">
      <c r="A15" s="37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7" s="6" customFormat="1" ht="39.75" customHeight="1" thickBot="1">
      <c r="A16" s="842" t="s">
        <v>285</v>
      </c>
      <c r="B16" s="843"/>
      <c r="C16" s="843"/>
      <c r="D16" s="843"/>
      <c r="E16" s="843"/>
      <c r="F16" s="843"/>
      <c r="G16" s="843"/>
      <c r="H16" s="843"/>
      <c r="I16" s="843"/>
      <c r="J16" s="844"/>
    </row>
    <row r="17" spans="1:10" ht="16.2" hidden="1" thickBot="1">
      <c r="A17" s="38" t="e">
        <f>#REF!+1</f>
        <v>#REF!</v>
      </c>
      <c r="B17" s="8">
        <v>1.0519480519480521E-2</v>
      </c>
      <c r="C17" s="8">
        <v>2.1038961038961041E-2</v>
      </c>
      <c r="D17" s="8">
        <v>0.26658305818138095</v>
      </c>
      <c r="E17" s="8">
        <v>0.44470966479008905</v>
      </c>
      <c r="F17" s="8">
        <v>0.78291123198727341</v>
      </c>
      <c r="G17" s="8">
        <v>1</v>
      </c>
      <c r="H17" s="8">
        <v>1.0181162686798026</v>
      </c>
      <c r="I17" s="8">
        <v>0.90997128684977946</v>
      </c>
      <c r="J17" s="39">
        <v>1.0767334274174798</v>
      </c>
    </row>
    <row r="18" spans="1:10" ht="16.2" hidden="1" thickBot="1">
      <c r="A18" s="38" t="e">
        <f>A17+1</f>
        <v>#REF!</v>
      </c>
      <c r="B18" s="8">
        <v>1.0519480519480521E-2</v>
      </c>
      <c r="C18" s="8">
        <v>2.1038961038961041E-2</v>
      </c>
      <c r="D18" s="8">
        <v>0.26658305818138095</v>
      </c>
      <c r="E18" s="8">
        <v>0.44470966479008905</v>
      </c>
      <c r="F18" s="8">
        <v>0.78291123198727341</v>
      </c>
      <c r="G18" s="8">
        <v>1</v>
      </c>
      <c r="H18" s="8">
        <v>1.0181162686798026</v>
      </c>
      <c r="I18" s="8">
        <v>0.90997128684977946</v>
      </c>
      <c r="J18" s="39">
        <v>1.0767334274174798</v>
      </c>
    </row>
    <row r="19" spans="1:10" ht="16.2" hidden="1" thickBot="1">
      <c r="A19" s="38">
        <v>2009</v>
      </c>
      <c r="B19" s="8">
        <v>1.0519480519480521E-2</v>
      </c>
      <c r="C19" s="8">
        <v>2.1038961038961041E-2</v>
      </c>
      <c r="D19" s="8">
        <v>0.26658305818138095</v>
      </c>
      <c r="E19" s="8">
        <v>0.44470966479008905</v>
      </c>
      <c r="F19" s="8">
        <v>0.78291123198727341</v>
      </c>
      <c r="G19" s="8">
        <v>1</v>
      </c>
      <c r="H19" s="8">
        <v>1.0181162686798026</v>
      </c>
      <c r="I19" s="8">
        <v>0.90997128684977946</v>
      </c>
      <c r="J19" s="39">
        <v>1.0767334274174798</v>
      </c>
    </row>
    <row r="20" spans="1:10" ht="16.2" hidden="1" thickBot="1">
      <c r="A20" s="38">
        <v>2010</v>
      </c>
      <c r="B20" s="8">
        <v>1.0519480519480521E-2</v>
      </c>
      <c r="C20" s="8">
        <v>2.1038961038961041E-2</v>
      </c>
      <c r="D20" s="8">
        <v>0.26658305818138095</v>
      </c>
      <c r="E20" s="8">
        <v>0.44470966479008905</v>
      </c>
      <c r="F20" s="8">
        <v>0.78291123198727341</v>
      </c>
      <c r="G20" s="8">
        <v>1</v>
      </c>
      <c r="H20" s="8">
        <v>1.0181162686798026</v>
      </c>
      <c r="I20" s="8">
        <v>0.90997128684977946</v>
      </c>
      <c r="J20" s="39">
        <v>1.0767334274174798</v>
      </c>
    </row>
    <row r="21" spans="1:10" ht="31.2">
      <c r="A21" s="411" t="s">
        <v>0</v>
      </c>
      <c r="B21" s="13"/>
      <c r="C21" s="13"/>
      <c r="D21" s="412" t="s">
        <v>10</v>
      </c>
      <c r="E21" s="412" t="s">
        <v>1</v>
      </c>
      <c r="F21" s="412" t="s">
        <v>2</v>
      </c>
      <c r="G21" s="412" t="s">
        <v>3</v>
      </c>
      <c r="H21" s="412" t="s">
        <v>4</v>
      </c>
      <c r="I21" s="412" t="s">
        <v>5</v>
      </c>
      <c r="J21" s="413" t="s">
        <v>6</v>
      </c>
    </row>
    <row r="22" spans="1:10">
      <c r="A22" s="416">
        <v>1860</v>
      </c>
      <c r="B22" s="414"/>
      <c r="C22" s="414"/>
      <c r="D22" s="701">
        <v>0.122</v>
      </c>
      <c r="E22" s="701">
        <v>0.40699999999999997</v>
      </c>
      <c r="F22" s="701">
        <v>0.77100000000000002</v>
      </c>
      <c r="G22" s="701">
        <v>1</v>
      </c>
      <c r="H22" s="701">
        <v>0.99</v>
      </c>
      <c r="I22" s="701">
        <v>0.87</v>
      </c>
      <c r="J22" s="702">
        <v>0.76400000000000001</v>
      </c>
    </row>
    <row r="23" spans="1:10">
      <c r="A23" s="417">
        <v>1870</v>
      </c>
      <c r="B23" s="189"/>
      <c r="C23" s="189"/>
      <c r="D23" s="703">
        <v>9.7000000000000003E-2</v>
      </c>
      <c r="E23" s="703">
        <v>0.36899999999999999</v>
      </c>
      <c r="F23" s="703">
        <v>0.75900000000000001</v>
      </c>
      <c r="G23" s="703">
        <v>1</v>
      </c>
      <c r="H23" s="703">
        <v>1.0529999999999999</v>
      </c>
      <c r="I23" s="703">
        <v>0.86499999999999999</v>
      </c>
      <c r="J23" s="704">
        <v>0.48699999999999999</v>
      </c>
    </row>
    <row r="24" spans="1:10">
      <c r="A24" s="417">
        <v>1962</v>
      </c>
      <c r="B24" s="189"/>
      <c r="C24" s="189"/>
      <c r="D24" s="703">
        <f>(DetailsComputUS1!B12/DetailsComputUS2!D$13)/(DetailsComputUS1!E12/DetailsComputUS2!$G$13)</f>
        <v>0.11799999999999998</v>
      </c>
      <c r="E24" s="703">
        <f>(DetailsComputUS1!C12/DetailsComputUS2!E$13)/(DetailsComputUS1!$E12/DetailsComputUS2!$G$13)</f>
        <v>0.38699999999999996</v>
      </c>
      <c r="F24" s="703">
        <f>(DetailsComputUS1!D12/DetailsComputUS2!F$13)/(DetailsComputUS1!$E12/DetailsComputUS2!$G$13)</f>
        <v>0.622</v>
      </c>
      <c r="G24" s="703">
        <f>(DetailsComputUS1!E12/DetailsComputUS2!G$13)/(DetailsComputUS1!$E12/DetailsComputUS2!$G$13)</f>
        <v>1</v>
      </c>
      <c r="H24" s="703">
        <f>(DetailsComputUS1!F12/DetailsComputUS2!H$13)/(DetailsComputUS1!$E12/DetailsComputUS2!$G$13)</f>
        <v>1.0109999999999999</v>
      </c>
      <c r="I24" s="703">
        <f>(DetailsComputUS1!G12/DetailsComputUS2!I$13)/(DetailsComputUS1!$E12/DetailsComputUS2!$G$13)</f>
        <v>1.0799999999999998</v>
      </c>
      <c r="J24" s="704">
        <f>(DetailsComputUS1!H12/DetailsComputUS2!J$13)/(DetailsComputUS1!$E12/DetailsComputUS2!$G$13)</f>
        <v>0.97099999999999986</v>
      </c>
    </row>
    <row r="25" spans="1:10">
      <c r="A25" s="417">
        <v>1983</v>
      </c>
      <c r="B25" s="189"/>
      <c r="C25" s="189"/>
      <c r="D25" s="703">
        <f>(DetailsComputUS1!B13/DetailsComputUS2!D$13)/(DetailsComputUS1!E13/DetailsComputUS2!$G$13)</f>
        <v>0.12299999999999998</v>
      </c>
      <c r="E25" s="703">
        <f>(DetailsComputUS1!C13/DetailsComputUS2!E$13)/(DetailsComputUS1!$E13/DetailsComputUS2!$G$13)</f>
        <v>0.436</v>
      </c>
      <c r="F25" s="703">
        <f>(DetailsComputUS1!D13/DetailsComputUS2!F$13)/(DetailsComputUS1!$E13/DetailsComputUS2!$G$13)</f>
        <v>0.80399999999999994</v>
      </c>
      <c r="G25" s="703">
        <f>(DetailsComputUS1!E13/DetailsComputUS2!G$13)/(DetailsComputUS1!$E13/DetailsComputUS2!$G$13)</f>
        <v>1</v>
      </c>
      <c r="H25" s="703">
        <f>(DetailsComputUS1!F13/DetailsComputUS2!H$13)/(DetailsComputUS1!$E13/DetailsComputUS2!$G$13)</f>
        <v>1.3099999999999998</v>
      </c>
      <c r="I25" s="703">
        <f>(DetailsComputUS1!G13/DetailsComputUS2!I$13)/(DetailsComputUS1!$E13/DetailsComputUS2!$G$13)</f>
        <v>0.93299999999999994</v>
      </c>
      <c r="J25" s="704">
        <f>(DetailsComputUS1!H13/DetailsComputUS2!J$13)/(DetailsComputUS1!$E13/DetailsComputUS2!$G$13)</f>
        <v>0.92300000000000004</v>
      </c>
    </row>
    <row r="26" spans="1:10">
      <c r="A26" s="417">
        <v>1986</v>
      </c>
      <c r="B26" s="189"/>
      <c r="C26" s="189"/>
      <c r="D26" s="703">
        <f>(DetailsComputUS1!B14/DetailsComputUS2!D$13)/(DetailsComputUS1!E14/DetailsComputUS2!$G$13)</f>
        <v>0.15399999999999997</v>
      </c>
      <c r="E26" s="703">
        <f>(DetailsComputUS1!C14/DetailsComputUS2!E$13)/(DetailsComputUS1!$E14/DetailsComputUS2!$G$13)</f>
        <v>0.30599999999999994</v>
      </c>
      <c r="F26" s="703">
        <f>(DetailsComputUS1!D14/DetailsComputUS2!F$13)/(DetailsComputUS1!$E14/DetailsComputUS2!$G$13)</f>
        <v>0.61399999999999999</v>
      </c>
      <c r="G26" s="703">
        <f>(DetailsComputUS1!E14/DetailsComputUS2!G$13)/(DetailsComputUS1!$E14/DetailsComputUS2!$G$13)</f>
        <v>1</v>
      </c>
      <c r="H26" s="703">
        <f>(DetailsComputUS1!F14/DetailsComputUS2!H$13)/(DetailsComputUS1!$E14/DetailsComputUS2!$G$13)</f>
        <v>1.0369999999999999</v>
      </c>
      <c r="I26" s="703">
        <f>(DetailsComputUS1!G14/DetailsComputUS2!I$13)/(DetailsComputUS1!$E14/DetailsComputUS2!$G$13)</f>
        <v>1.0429999999999999</v>
      </c>
      <c r="J26" s="704">
        <f>(DetailsComputUS1!H14/DetailsComputUS2!J$13)/(DetailsComputUS1!$E14/DetailsComputUS2!$G$13)</f>
        <v>0.77699999999999991</v>
      </c>
    </row>
    <row r="27" spans="1:10">
      <c r="A27" s="417">
        <v>1989</v>
      </c>
      <c r="B27" s="11"/>
      <c r="C27" s="11"/>
      <c r="D27" s="703">
        <f>(DetailsComputUS1!B15/DetailsComputUS2!D$13)/(DetailsComputUS1!E15/DetailsComputUS2!$G$13)</f>
        <v>0.15599999999999997</v>
      </c>
      <c r="E27" s="703">
        <f>(DetailsComputUS1!C15/DetailsComputUS2!E$13)/(DetailsComputUS1!$E15/DetailsComputUS2!$G$13)</f>
        <v>0.36999999999999994</v>
      </c>
      <c r="F27" s="703">
        <f>(DetailsComputUS1!D15/DetailsComputUS2!F$13)/(DetailsComputUS1!$E15/DetailsComputUS2!$G$13)</f>
        <v>0.83800000000000008</v>
      </c>
      <c r="G27" s="703">
        <f>(DetailsComputUS1!E15/DetailsComputUS2!G$13)/(DetailsComputUS1!$E15/DetailsComputUS2!$G$13)</f>
        <v>1</v>
      </c>
      <c r="H27" s="703">
        <f>(DetailsComputUS1!F15/DetailsComputUS2!H$13)/(DetailsComputUS1!$E15/DetailsComputUS2!$G$13)</f>
        <v>1.3029999999999999</v>
      </c>
      <c r="I27" s="703">
        <f>(DetailsComputUS1!G15/DetailsComputUS2!I$13)/(DetailsComputUS1!$E15/DetailsComputUS2!$G$13)</f>
        <v>0.97899999999999987</v>
      </c>
      <c r="J27" s="704">
        <f>(DetailsComputUS1!H15/DetailsComputUS2!J$13)/(DetailsComputUS1!$E15/DetailsComputUS2!$G$13)</f>
        <v>1.012</v>
      </c>
    </row>
    <row r="28" spans="1:10">
      <c r="A28" s="417">
        <v>1992</v>
      </c>
      <c r="B28" s="11"/>
      <c r="C28" s="11"/>
      <c r="D28" s="703">
        <f>(DetailsComputUS1!B16/DetailsComputUS2!D$13)/(DetailsComputUS1!E16/DetailsComputUS2!$G$13)</f>
        <v>0.10300000000000001</v>
      </c>
      <c r="E28" s="703">
        <f>(DetailsComputUS1!C16/DetailsComputUS2!E$13)/(DetailsComputUS1!$E16/DetailsComputUS2!$G$13)</f>
        <v>0.309</v>
      </c>
      <c r="F28" s="703">
        <f>(DetailsComputUS1!D16/DetailsComputUS2!F$13)/(DetailsComputUS1!$E16/DetailsComputUS2!$G$13)</f>
        <v>0.65199999999999991</v>
      </c>
      <c r="G28" s="703">
        <f>(DetailsComputUS1!E16/DetailsComputUS2!G$13)/(DetailsComputUS1!$E16/DetailsComputUS2!$G$13)</f>
        <v>1</v>
      </c>
      <c r="H28" s="703">
        <f>(DetailsComputUS1!F16/DetailsComputUS2!H$13)/(DetailsComputUS1!$E16/DetailsComputUS2!$G$13)</f>
        <v>1.0429999999999999</v>
      </c>
      <c r="I28" s="703">
        <f>(DetailsComputUS1!G16/DetailsComputUS2!I$13)/(DetailsComputUS1!$E16/DetailsComputUS2!$G$13)</f>
        <v>0.90399999999999991</v>
      </c>
      <c r="J28" s="704">
        <f>(DetailsComputUS1!H16/DetailsComputUS2!J$13)/(DetailsComputUS1!$E16/DetailsComputUS2!$G$13)</f>
        <v>0.73799999999999988</v>
      </c>
    </row>
    <row r="29" spans="1:10">
      <c r="A29" s="417">
        <v>1995</v>
      </c>
      <c r="B29" s="11"/>
      <c r="C29" s="11"/>
      <c r="D29" s="703">
        <f>(DetailsComputUS1!B17/DetailsComputUS2!D$13)/(DetailsComputUS1!E17/DetailsComputUS2!$G$13)</f>
        <v>9.1999999999999998E-2</v>
      </c>
      <c r="E29" s="703">
        <f>(DetailsComputUS1!C17/DetailsComputUS2!E$13)/(DetailsComputUS1!$E17/DetailsComputUS2!$G$13)</f>
        <v>0.25999999999999995</v>
      </c>
      <c r="F29" s="703">
        <f>(DetailsComputUS1!D17/DetailsComputUS2!F$13)/(DetailsComputUS1!$E17/DetailsComputUS2!$G$13)</f>
        <v>0.627</v>
      </c>
      <c r="G29" s="703">
        <f>(DetailsComputUS1!E17/DetailsComputUS2!G$13)/(DetailsComputUS1!$E17/DetailsComputUS2!$G$13)</f>
        <v>1</v>
      </c>
      <c r="H29" s="703">
        <f>(DetailsComputUS1!F17/DetailsComputUS2!H$13)/(DetailsComputUS1!$E17/DetailsComputUS2!$G$13)</f>
        <v>0.98899999999999977</v>
      </c>
      <c r="I29" s="703">
        <f>(DetailsComputUS1!G17/DetailsComputUS2!I$13)/(DetailsComputUS1!$E17/DetailsComputUS2!$G$13)</f>
        <v>0.88099999999999989</v>
      </c>
      <c r="J29" s="704">
        <f>(DetailsComputUS1!H17/DetailsComputUS2!J$13)/(DetailsComputUS1!$E17/DetailsComputUS2!$G$13)</f>
        <v>0.84599999999999997</v>
      </c>
    </row>
    <row r="30" spans="1:10">
      <c r="A30" s="417">
        <v>1998</v>
      </c>
      <c r="B30" s="11"/>
      <c r="C30" s="11"/>
      <c r="D30" s="703">
        <f>(DetailsComputUS1!B18/DetailsComputUS2!D$13)/(DetailsComputUS1!E18/DetailsComputUS2!$G$13)</f>
        <v>8.4999999999999978E-2</v>
      </c>
      <c r="E30" s="703">
        <f>(DetailsComputUS1!C18/DetailsComputUS2!E$13)/(DetailsComputUS1!$E18/DetailsComputUS2!$G$13)</f>
        <v>0.307</v>
      </c>
      <c r="F30" s="703">
        <f>(DetailsComputUS1!D18/DetailsComputUS2!F$13)/(DetailsComputUS1!$E18/DetailsComputUS2!$G$13)</f>
        <v>0.64899999999999991</v>
      </c>
      <c r="G30" s="703">
        <f>(DetailsComputUS1!E18/DetailsComputUS2!G$13)/(DetailsComputUS1!$E18/DetailsComputUS2!$G$13)</f>
        <v>1</v>
      </c>
      <c r="H30" s="703">
        <f>(DetailsComputUS1!F18/DetailsComputUS2!H$13)/(DetailsComputUS1!$E18/DetailsComputUS2!$G$13)</f>
        <v>1.149</v>
      </c>
      <c r="I30" s="703">
        <f>(DetailsComputUS1!G18/DetailsComputUS2!I$13)/(DetailsComputUS1!$E18/DetailsComputUS2!$G$13)</f>
        <v>0.91400000000000003</v>
      </c>
      <c r="J30" s="704">
        <f>(DetailsComputUS1!H18/DetailsComputUS2!J$13)/(DetailsComputUS1!$E18/DetailsComputUS2!$G$13)</f>
        <v>0.70799999999999985</v>
      </c>
    </row>
    <row r="31" spans="1:10">
      <c r="A31" s="417">
        <v>2001</v>
      </c>
      <c r="B31" s="11"/>
      <c r="C31" s="11"/>
      <c r="D31" s="703">
        <f>(DetailsComputUS1!B19/DetailsComputUS2!D$13)/(DetailsComputUS1!E19/DetailsComputUS2!$G$13)</f>
        <v>9.8999999999999991E-2</v>
      </c>
      <c r="E31" s="703">
        <f>(DetailsComputUS1!C19/DetailsComputUS2!E$13)/(DetailsComputUS1!$E19/DetailsComputUS2!$G$13)</f>
        <v>0.26100000000000001</v>
      </c>
      <c r="F31" s="703">
        <f>(DetailsComputUS1!D19/DetailsComputUS2!F$13)/(DetailsComputUS1!$E19/DetailsComputUS2!$G$13)</f>
        <v>0.54400000000000004</v>
      </c>
      <c r="G31" s="703">
        <f>(DetailsComputUS1!E19/DetailsComputUS2!G$13)/(DetailsComputUS1!$E19/DetailsComputUS2!$G$13)</f>
        <v>1</v>
      </c>
      <c r="H31" s="703">
        <f>(DetailsComputUS1!F19/DetailsComputUS2!H$13)/(DetailsComputUS1!$E19/DetailsComputUS2!$G$13)</f>
        <v>0.9830000000000001</v>
      </c>
      <c r="I31" s="703">
        <f>(DetailsComputUS1!G19/DetailsComputUS2!I$13)/(DetailsComputUS1!$E19/DetailsComputUS2!$G$13)</f>
        <v>0.8879999999999999</v>
      </c>
      <c r="J31" s="704">
        <f>(DetailsComputUS1!H19/DetailsComputUS2!J$13)/(DetailsComputUS1!$E19/DetailsComputUS2!$G$13)</f>
        <v>0.66799999999999982</v>
      </c>
    </row>
    <row r="32" spans="1:10">
      <c r="A32" s="417">
        <v>2004</v>
      </c>
      <c r="B32" s="11"/>
      <c r="C32" s="11"/>
      <c r="D32" s="703">
        <f>(DetailsComputUS1!B20/DetailsComputUS2!D$13)/(DetailsComputUS1!E20/DetailsComputUS2!$G$13)</f>
        <v>7.5999999999999984E-2</v>
      </c>
      <c r="E32" s="703">
        <f>(DetailsComputUS1!C20/DetailsComputUS2!E$13)/(DetailsComputUS1!$E20/DetailsComputUS2!$G$13)</f>
        <v>0.28599999999999998</v>
      </c>
      <c r="F32" s="703">
        <f>(DetailsComputUS1!D20/DetailsComputUS2!F$13)/(DetailsComputUS1!$E20/DetailsComputUS2!$G$13)</f>
        <v>0.58799999999999997</v>
      </c>
      <c r="G32" s="703">
        <f>(DetailsComputUS1!E20/DetailsComputUS2!G$13)/(DetailsComputUS1!$E20/DetailsComputUS2!$G$13)</f>
        <v>1</v>
      </c>
      <c r="H32" s="703">
        <f>(DetailsComputUS1!F20/DetailsComputUS2!H$13)/(DetailsComputUS1!$E20/DetailsComputUS2!$G$13)</f>
        <v>1.0949999999999998</v>
      </c>
      <c r="I32" s="703">
        <f>(DetailsComputUS1!G20/DetailsComputUS2!I$13)/(DetailsComputUS1!$E20/DetailsComputUS2!$G$13)</f>
        <v>0.95299999999999996</v>
      </c>
      <c r="J32" s="704">
        <f>(DetailsComputUS1!H20/DetailsComputUS2!J$13)/(DetailsComputUS1!$E20/DetailsComputUS2!$G$13)</f>
        <v>0.79800000000000004</v>
      </c>
    </row>
    <row r="33" spans="1:10">
      <c r="A33" s="417">
        <v>2007</v>
      </c>
      <c r="B33" s="11"/>
      <c r="C33" s="11"/>
      <c r="D33" s="703">
        <f>(DetailsComputUS1!B21/DetailsComputUS2!D$13)/(DetailsComputUS1!E21/DetailsComputUS2!$G$13)</f>
        <v>9.6000000000000002E-2</v>
      </c>
      <c r="E33" s="703">
        <f>(DetailsComputUS1!C21/DetailsComputUS2!E$13)/(DetailsComputUS1!$E21/DetailsComputUS2!$G$13)</f>
        <v>0.255</v>
      </c>
      <c r="F33" s="703">
        <f>(DetailsComputUS1!D21/DetailsComputUS2!F$13)/(DetailsComputUS1!$E21/DetailsComputUS2!$G$13)</f>
        <v>0.59099999999999997</v>
      </c>
      <c r="G33" s="703">
        <f>(DetailsComputUS1!E21/DetailsComputUS2!G$13)/(DetailsComputUS1!$E21/DetailsComputUS2!$G$13)</f>
        <v>1</v>
      </c>
      <c r="H33" s="703">
        <f>(DetailsComputUS1!F21/DetailsComputUS2!H$13)/(DetailsComputUS1!$E21/DetailsComputUS2!$G$13)</f>
        <v>1.2209999999999999</v>
      </c>
      <c r="I33" s="703">
        <f>(DetailsComputUS1!G21/DetailsComputUS2!I$13)/(DetailsComputUS1!$E21/DetailsComputUS2!$G$13)</f>
        <v>0.94999999999999984</v>
      </c>
      <c r="J33" s="704">
        <f>(DetailsComputUS1!H21/DetailsComputUS2!J$13)/(DetailsComputUS1!$E21/DetailsComputUS2!$G$13)</f>
        <v>0.84299999999999997</v>
      </c>
    </row>
    <row r="34" spans="1:10">
      <c r="A34" s="417">
        <v>2010</v>
      </c>
      <c r="B34" s="11"/>
      <c r="C34" s="11"/>
      <c r="D34" s="703">
        <f>(DetailsComputUS1!B22/DetailsComputUS2!D$13)/(DetailsComputUS1!E22/DetailsComputUS2!$G$13)</f>
        <v>7.0999999999999994E-2</v>
      </c>
      <c r="E34" s="703">
        <f>(DetailsComputUS1!C22/DetailsComputUS2!E$13)/(DetailsComputUS1!$E22/DetailsComputUS2!$G$13)</f>
        <v>0.19999999999999998</v>
      </c>
      <c r="F34" s="703">
        <f>(DetailsComputUS1!D22/DetailsComputUS2!F$13)/(DetailsComputUS1!$E22/DetailsComputUS2!$G$13)</f>
        <v>0.58299999999999996</v>
      </c>
      <c r="G34" s="703">
        <f>(DetailsComputUS1!E22/DetailsComputUS2!G$13)/(DetailsComputUS1!$E22/DetailsComputUS2!$G$13)</f>
        <v>1</v>
      </c>
      <c r="H34" s="703">
        <f>(DetailsComputUS1!F22/DetailsComputUS2!H$13)/(DetailsComputUS1!$E22/DetailsComputUS2!$G$13)</f>
        <v>1.2699999999999998</v>
      </c>
      <c r="I34" s="703">
        <f>(DetailsComputUS1!G22/DetailsComputUS2!I$13)/(DetailsComputUS1!$E22/DetailsComputUS2!$G$13)</f>
        <v>1.0680000000000001</v>
      </c>
      <c r="J34" s="704">
        <f>(DetailsComputUS1!H22/DetailsComputUS2!J$13)/(DetailsComputUS1!$E22/DetailsComputUS2!$G$13)</f>
        <v>0.98299999999999998</v>
      </c>
    </row>
    <row r="35" spans="1:10" ht="16.2" thickBot="1">
      <c r="A35" s="418">
        <v>2013</v>
      </c>
      <c r="B35" s="419"/>
      <c r="C35" s="419"/>
      <c r="D35" s="705">
        <f>(DetailsComputUS1!B23/DetailsComputUS2!D$13)/(DetailsComputUS1!E23/DetailsComputUS2!$G$13)</f>
        <v>7.6999999999999985E-2</v>
      </c>
      <c r="E35" s="705">
        <f>(DetailsComputUS1!C23/DetailsComputUS2!E$13)/(DetailsComputUS1!$E23/DetailsComputUS2!$G$13)</f>
        <v>0.29199999999999998</v>
      </c>
      <c r="F35" s="705">
        <f>(DetailsComputUS1!D23/DetailsComputUS2!F$13)/(DetailsComputUS1!$E23/DetailsComputUS2!$G$13)</f>
        <v>0.63300000000000001</v>
      </c>
      <c r="G35" s="705">
        <f>(DetailsComputUS1!E23/DetailsComputUS2!G$13)/(DetailsComputUS1!$E23/DetailsComputUS2!$G$13)</f>
        <v>1</v>
      </c>
      <c r="H35" s="705">
        <f>(DetailsComputUS1!F23/DetailsComputUS2!H$13)/(DetailsComputUS1!$E23/DetailsComputUS2!$G$13)</f>
        <v>1.3479999999999999</v>
      </c>
      <c r="I35" s="705">
        <f>(DetailsComputUS1!G23/DetailsComputUS2!I$13)/(DetailsComputUS1!$E23/DetailsComputUS2!$G$13)</f>
        <v>1.2429999999999999</v>
      </c>
      <c r="J35" s="706">
        <f>(DetailsComputUS1!H23/DetailsComputUS2!J$13)/(DetailsComputUS1!$E23/DetailsComputUS2!$G$13)</f>
        <v>0.95599999999999996</v>
      </c>
    </row>
    <row r="36" spans="1:10">
      <c r="A36" s="410"/>
      <c r="B36" s="11"/>
      <c r="C36" s="11"/>
      <c r="D36" s="12"/>
      <c r="E36" s="12"/>
      <c r="F36" s="12"/>
      <c r="G36" s="12"/>
      <c r="H36" s="12"/>
      <c r="I36" s="12"/>
      <c r="J36" s="12"/>
    </row>
    <row r="37" spans="1:10" ht="16.2" thickBot="1">
      <c r="A37" s="410"/>
      <c r="B37" s="11"/>
      <c r="C37" s="11"/>
      <c r="D37" s="12"/>
      <c r="E37" s="12"/>
      <c r="F37" s="12"/>
      <c r="G37" s="12"/>
      <c r="H37" s="12"/>
      <c r="I37" s="12"/>
      <c r="J37" s="12"/>
    </row>
    <row r="38" spans="1:10" ht="38.1" customHeight="1">
      <c r="A38" s="835" t="s">
        <v>286</v>
      </c>
      <c r="B38" s="836"/>
      <c r="C38" s="836"/>
      <c r="D38" s="836"/>
      <c r="E38" s="836"/>
      <c r="F38" s="836"/>
      <c r="G38" s="836"/>
      <c r="H38" s="836"/>
      <c r="I38" s="836"/>
      <c r="J38" s="837"/>
    </row>
    <row r="39" spans="1:10" ht="31.8" thickBot="1">
      <c r="A39" s="643" t="s">
        <v>0</v>
      </c>
      <c r="B39" s="189"/>
      <c r="C39" s="189"/>
      <c r="D39" s="660" t="s">
        <v>10</v>
      </c>
      <c r="E39" s="660" t="s">
        <v>1</v>
      </c>
      <c r="F39" s="660" t="s">
        <v>2</v>
      </c>
      <c r="G39" s="660" t="s">
        <v>3</v>
      </c>
      <c r="H39" s="660" t="s">
        <v>4</v>
      </c>
      <c r="I39" s="660" t="s">
        <v>5</v>
      </c>
      <c r="J39" s="661" t="s">
        <v>6</v>
      </c>
    </row>
    <row r="40" spans="1:10">
      <c r="A40" s="454">
        <v>1860</v>
      </c>
      <c r="B40" s="662"/>
      <c r="C40" s="662"/>
      <c r="D40" s="663">
        <v>12.2</v>
      </c>
      <c r="E40" s="663">
        <v>40.700000000000003</v>
      </c>
      <c r="F40" s="663">
        <v>77.099999999999994</v>
      </c>
      <c r="G40" s="663">
        <v>100</v>
      </c>
      <c r="H40" s="663">
        <v>99</v>
      </c>
      <c r="I40" s="663">
        <v>87</v>
      </c>
      <c r="J40" s="664">
        <v>76.400000000000006</v>
      </c>
    </row>
    <row r="41" spans="1:10">
      <c r="A41" s="417">
        <v>1870</v>
      </c>
      <c r="B41" s="415"/>
      <c r="C41" s="415"/>
      <c r="D41" s="209">
        <v>9.6999999999999993</v>
      </c>
      <c r="E41" s="209">
        <v>36.9</v>
      </c>
      <c r="F41" s="209">
        <v>75.900000000000006</v>
      </c>
      <c r="G41" s="209">
        <v>100</v>
      </c>
      <c r="H41" s="209">
        <v>105.3</v>
      </c>
      <c r="I41" s="209">
        <v>86.5</v>
      </c>
      <c r="J41" s="423">
        <v>48.7</v>
      </c>
    </row>
    <row r="42" spans="1:10">
      <c r="A42" s="417">
        <v>1962</v>
      </c>
      <c r="B42" s="415"/>
      <c r="C42" s="415"/>
      <c r="D42" s="313">
        <v>11.8</v>
      </c>
      <c r="E42" s="313">
        <v>38.700000000000003</v>
      </c>
      <c r="F42" s="313">
        <v>62.2</v>
      </c>
      <c r="G42" s="313">
        <v>100</v>
      </c>
      <c r="H42" s="313">
        <v>101.10000000000001</v>
      </c>
      <c r="I42" s="313">
        <v>108</v>
      </c>
      <c r="J42" s="355">
        <v>97.100000000000009</v>
      </c>
    </row>
    <row r="43" spans="1:10">
      <c r="A43" s="417">
        <v>1983</v>
      </c>
      <c r="B43" s="415"/>
      <c r="C43" s="415"/>
      <c r="D43" s="313">
        <v>12.3</v>
      </c>
      <c r="E43" s="313">
        <v>43.6</v>
      </c>
      <c r="F43" s="313">
        <v>80.400000000000006</v>
      </c>
      <c r="G43" s="313">
        <v>100</v>
      </c>
      <c r="H43" s="313">
        <v>131</v>
      </c>
      <c r="I43" s="313">
        <v>93.300000000000011</v>
      </c>
      <c r="J43" s="355">
        <v>92.300000000000011</v>
      </c>
    </row>
    <row r="44" spans="1:10">
      <c r="A44" s="417">
        <v>1986</v>
      </c>
      <c r="B44" s="415"/>
      <c r="C44" s="415"/>
      <c r="D44" s="313">
        <v>15.4</v>
      </c>
      <c r="E44" s="313">
        <v>30.6</v>
      </c>
      <c r="F44" s="313">
        <v>61.400000000000006</v>
      </c>
      <c r="G44" s="313">
        <v>100</v>
      </c>
      <c r="H44" s="313">
        <v>103.7</v>
      </c>
      <c r="I44" s="313">
        <v>104.30000000000001</v>
      </c>
      <c r="J44" s="355">
        <v>77.7</v>
      </c>
    </row>
    <row r="45" spans="1:10">
      <c r="A45" s="417">
        <v>1989</v>
      </c>
      <c r="B45" s="415"/>
      <c r="C45" s="415"/>
      <c r="D45" s="313">
        <v>15.600000000000001</v>
      </c>
      <c r="E45" s="313">
        <v>37</v>
      </c>
      <c r="F45" s="313">
        <v>83.800000000000011</v>
      </c>
      <c r="G45" s="313">
        <v>100</v>
      </c>
      <c r="H45" s="313">
        <v>130.30000000000001</v>
      </c>
      <c r="I45" s="313">
        <v>97.9</v>
      </c>
      <c r="J45" s="355">
        <v>101.2</v>
      </c>
    </row>
    <row r="46" spans="1:10">
      <c r="A46" s="417">
        <v>1992</v>
      </c>
      <c r="B46" s="415"/>
      <c r="C46" s="415"/>
      <c r="D46" s="313">
        <v>10.3</v>
      </c>
      <c r="E46" s="313">
        <v>30.900000000000002</v>
      </c>
      <c r="F46" s="313">
        <v>65.2</v>
      </c>
      <c r="G46" s="313">
        <v>100</v>
      </c>
      <c r="H46" s="313">
        <v>104.30000000000001</v>
      </c>
      <c r="I46" s="313">
        <v>90.4</v>
      </c>
      <c r="J46" s="355">
        <v>73.8</v>
      </c>
    </row>
    <row r="47" spans="1:10">
      <c r="A47" s="417">
        <v>1995</v>
      </c>
      <c r="B47" s="415"/>
      <c r="C47" s="415"/>
      <c r="D47" s="313">
        <v>9.2000000000000011</v>
      </c>
      <c r="E47" s="313">
        <v>26</v>
      </c>
      <c r="F47" s="313">
        <v>62.7</v>
      </c>
      <c r="G47" s="313">
        <v>100</v>
      </c>
      <c r="H47" s="313">
        <v>98.9</v>
      </c>
      <c r="I47" s="313">
        <v>88.100000000000009</v>
      </c>
      <c r="J47" s="355">
        <v>84.600000000000009</v>
      </c>
    </row>
    <row r="48" spans="1:10">
      <c r="A48" s="417">
        <v>1998</v>
      </c>
      <c r="B48" s="415"/>
      <c r="C48" s="415"/>
      <c r="D48" s="313">
        <v>8.5</v>
      </c>
      <c r="E48" s="313">
        <v>30.700000000000003</v>
      </c>
      <c r="F48" s="313">
        <v>64.900000000000006</v>
      </c>
      <c r="G48" s="313">
        <v>100</v>
      </c>
      <c r="H48" s="313">
        <v>114.9</v>
      </c>
      <c r="I48" s="313">
        <v>91.4</v>
      </c>
      <c r="J48" s="355">
        <v>70.8</v>
      </c>
    </row>
    <row r="49" spans="1:10">
      <c r="A49" s="417">
        <v>2001</v>
      </c>
      <c r="B49" s="415"/>
      <c r="C49" s="415"/>
      <c r="D49" s="313">
        <v>9.9</v>
      </c>
      <c r="E49" s="313">
        <v>26.1</v>
      </c>
      <c r="F49" s="313">
        <v>54.400000000000006</v>
      </c>
      <c r="G49" s="313">
        <v>100</v>
      </c>
      <c r="H49" s="313">
        <v>98.300000000000011</v>
      </c>
      <c r="I49" s="313">
        <v>88.800000000000011</v>
      </c>
      <c r="J49" s="355">
        <v>66.8</v>
      </c>
    </row>
    <row r="50" spans="1:10">
      <c r="A50" s="417">
        <v>2004</v>
      </c>
      <c r="B50" s="415"/>
      <c r="C50" s="415"/>
      <c r="D50" s="313">
        <v>7.6000000000000005</v>
      </c>
      <c r="E50" s="313">
        <v>28.6</v>
      </c>
      <c r="F50" s="313">
        <v>58.800000000000004</v>
      </c>
      <c r="G50" s="313">
        <v>100</v>
      </c>
      <c r="H50" s="313">
        <v>109.5</v>
      </c>
      <c r="I50" s="313">
        <v>95.300000000000011</v>
      </c>
      <c r="J50" s="355">
        <v>79.800000000000011</v>
      </c>
    </row>
    <row r="51" spans="1:10">
      <c r="A51" s="417">
        <v>2007</v>
      </c>
      <c r="B51" s="415"/>
      <c r="C51" s="415"/>
      <c r="D51" s="313">
        <v>9.6000000000000014</v>
      </c>
      <c r="E51" s="313">
        <v>25.5</v>
      </c>
      <c r="F51" s="313">
        <v>59.1</v>
      </c>
      <c r="G51" s="313">
        <v>100</v>
      </c>
      <c r="H51" s="313">
        <v>122.10000000000001</v>
      </c>
      <c r="I51" s="313">
        <v>95</v>
      </c>
      <c r="J51" s="355">
        <v>84.300000000000011</v>
      </c>
    </row>
    <row r="52" spans="1:10">
      <c r="A52" s="417">
        <v>2010</v>
      </c>
      <c r="B52" s="415"/>
      <c r="C52" s="415"/>
      <c r="D52" s="313">
        <v>7.1000000000000005</v>
      </c>
      <c r="E52" s="313">
        <v>20</v>
      </c>
      <c r="F52" s="313">
        <v>58.300000000000004</v>
      </c>
      <c r="G52" s="313">
        <v>100</v>
      </c>
      <c r="H52" s="313">
        <v>127</v>
      </c>
      <c r="I52" s="313">
        <v>106.80000000000001</v>
      </c>
      <c r="J52" s="355">
        <v>98.300000000000011</v>
      </c>
    </row>
    <row r="53" spans="1:10" ht="16.2" thickBot="1">
      <c r="A53" s="418">
        <v>2013</v>
      </c>
      <c r="B53" s="665"/>
      <c r="C53" s="665"/>
      <c r="D53" s="356">
        <v>7.7</v>
      </c>
      <c r="E53" s="356">
        <v>29.200000000000003</v>
      </c>
      <c r="F53" s="356">
        <v>63.300000000000004</v>
      </c>
      <c r="G53" s="356">
        <v>100</v>
      </c>
      <c r="H53" s="356">
        <v>134.80000000000001</v>
      </c>
      <c r="I53" s="356">
        <v>124.30000000000001</v>
      </c>
      <c r="J53" s="424">
        <v>95.600000000000009</v>
      </c>
    </row>
    <row r="54" spans="1:10">
      <c r="A54" s="10"/>
    </row>
    <row r="55" spans="1:10">
      <c r="A55" s="10"/>
    </row>
    <row r="56" spans="1:10">
      <c r="A56" s="10"/>
    </row>
    <row r="57" spans="1:10">
      <c r="A57" s="10"/>
    </row>
    <row r="58" spans="1:10">
      <c r="A58" s="10"/>
    </row>
    <row r="59" spans="1:10">
      <c r="A59" s="10"/>
    </row>
    <row r="60" spans="1:10">
      <c r="A60" s="10"/>
    </row>
    <row r="61" spans="1:10">
      <c r="A61" s="10"/>
    </row>
    <row r="62" spans="1:10">
      <c r="A62" s="10"/>
    </row>
    <row r="63" spans="1:10">
      <c r="A63" s="10"/>
    </row>
    <row r="64" spans="1:10">
      <c r="A64" s="10"/>
    </row>
    <row r="65" spans="1:1">
      <c r="A65" s="10"/>
    </row>
    <row r="66" spans="1:1">
      <c r="A66" s="10"/>
    </row>
    <row r="67" spans="1:1">
      <c r="A67" s="10"/>
    </row>
    <row r="68" spans="1:1">
      <c r="A68" s="10"/>
    </row>
    <row r="69" spans="1:1">
      <c r="A69" s="10"/>
    </row>
    <row r="70" spans="1:1">
      <c r="A70" s="10"/>
    </row>
    <row r="71" spans="1:1">
      <c r="A71" s="10"/>
    </row>
    <row r="72" spans="1:1">
      <c r="A72" s="10"/>
    </row>
    <row r="73" spans="1:1">
      <c r="A73" s="10"/>
    </row>
    <row r="74" spans="1:1">
      <c r="A74" s="10"/>
    </row>
    <row r="75" spans="1:1">
      <c r="A75" s="10"/>
    </row>
    <row r="76" spans="1:1">
      <c r="A76" s="10"/>
    </row>
    <row r="77" spans="1:1">
      <c r="A77" s="10"/>
    </row>
    <row r="78" spans="1:1">
      <c r="A78" s="10"/>
    </row>
    <row r="79" spans="1:1">
      <c r="A79" s="10"/>
    </row>
    <row r="80" spans="1:1">
      <c r="A80" s="10"/>
    </row>
    <row r="81" spans="1:1">
      <c r="A81" s="10"/>
    </row>
    <row r="82" spans="1:1">
      <c r="A82" s="10"/>
    </row>
    <row r="83" spans="1:1">
      <c r="A83" s="10"/>
    </row>
    <row r="84" spans="1:1">
      <c r="A84" s="10"/>
    </row>
    <row r="85" spans="1:1">
      <c r="A85" s="10"/>
    </row>
    <row r="86" spans="1:1">
      <c r="A86" s="10"/>
    </row>
    <row r="87" spans="1:1">
      <c r="A87" s="10"/>
    </row>
    <row r="88" spans="1:1">
      <c r="A88" s="10"/>
    </row>
    <row r="89" spans="1:1">
      <c r="A89" s="10"/>
    </row>
    <row r="90" spans="1:1">
      <c r="A90" s="10"/>
    </row>
    <row r="91" spans="1:1">
      <c r="A91" s="10"/>
    </row>
    <row r="92" spans="1:1">
      <c r="A92" s="10"/>
    </row>
    <row r="93" spans="1:1">
      <c r="A93" s="10"/>
    </row>
    <row r="94" spans="1:1">
      <c r="A94" s="10"/>
    </row>
    <row r="95" spans="1:1">
      <c r="A95" s="10"/>
    </row>
    <row r="96" spans="1:1">
      <c r="A96" s="10"/>
    </row>
    <row r="97" spans="1:1">
      <c r="A97" s="10"/>
    </row>
    <row r="98" spans="1:1">
      <c r="A98" s="10"/>
    </row>
    <row r="99" spans="1:1">
      <c r="A99" s="10"/>
    </row>
    <row r="100" spans="1:1">
      <c r="A100" s="10"/>
    </row>
    <row r="101" spans="1:1">
      <c r="A101" s="10"/>
    </row>
    <row r="102" spans="1:1">
      <c r="A102" s="10"/>
    </row>
    <row r="103" spans="1:1">
      <c r="A103" s="10"/>
    </row>
    <row r="104" spans="1:1">
      <c r="A104" s="10"/>
    </row>
    <row r="105" spans="1:1">
      <c r="A105" s="10"/>
    </row>
    <row r="106" spans="1:1">
      <c r="A106" s="10"/>
    </row>
    <row r="107" spans="1:1">
      <c r="A107" s="10"/>
    </row>
    <row r="108" spans="1:1">
      <c r="A108" s="10"/>
    </row>
    <row r="109" spans="1:1">
      <c r="A109" s="10"/>
    </row>
    <row r="110" spans="1:1">
      <c r="A110" s="10"/>
    </row>
    <row r="111" spans="1:1">
      <c r="A111" s="10"/>
    </row>
    <row r="112" spans="1:1">
      <c r="A112" s="10"/>
    </row>
    <row r="113" spans="1:1">
      <c r="A113" s="10"/>
    </row>
    <row r="114" spans="1:1">
      <c r="A114" s="10"/>
    </row>
    <row r="115" spans="1:1">
      <c r="A115" s="10"/>
    </row>
    <row r="116" spans="1:1">
      <c r="A116" s="10"/>
    </row>
    <row r="117" spans="1:1">
      <c r="A117" s="10"/>
    </row>
    <row r="118" spans="1:1">
      <c r="A118" s="10"/>
    </row>
    <row r="119" spans="1:1">
      <c r="A119" s="10"/>
    </row>
    <row r="120" spans="1:1">
      <c r="A120" s="10"/>
    </row>
    <row r="121" spans="1:1">
      <c r="A121" s="10"/>
    </row>
    <row r="122" spans="1:1">
      <c r="A122" s="10"/>
    </row>
    <row r="123" spans="1:1">
      <c r="A123" s="10"/>
    </row>
    <row r="124" spans="1:1">
      <c r="A124" s="10"/>
    </row>
    <row r="125" spans="1:1">
      <c r="A125" s="10"/>
    </row>
    <row r="126" spans="1:1">
      <c r="A126" s="10"/>
    </row>
    <row r="127" spans="1:1">
      <c r="A127" s="10"/>
    </row>
    <row r="128" spans="1:1">
      <c r="A128" s="10"/>
    </row>
    <row r="129" spans="1:3">
      <c r="A129" s="10"/>
    </row>
    <row r="130" spans="1:3">
      <c r="A130" s="10"/>
      <c r="B130" s="10"/>
      <c r="C130" s="10"/>
    </row>
    <row r="131" spans="1:3">
      <c r="A131" s="10"/>
      <c r="B131" s="10"/>
      <c r="C131" s="10"/>
    </row>
    <row r="132" spans="1:3">
      <c r="A132" s="10"/>
      <c r="B132" s="10"/>
      <c r="C132" s="10"/>
    </row>
  </sheetData>
  <mergeCells count="13">
    <mergeCell ref="A38:J38"/>
    <mergeCell ref="I7:I8"/>
    <mergeCell ref="J7:J8"/>
    <mergeCell ref="A16:J16"/>
    <mergeCell ref="A5:J5"/>
    <mergeCell ref="A6:J6"/>
    <mergeCell ref="B7:B8"/>
    <mergeCell ref="C7:C8"/>
    <mergeCell ref="D7:D8"/>
    <mergeCell ref="E7:E8"/>
    <mergeCell ref="F7:F8"/>
    <mergeCell ref="G7:G8"/>
    <mergeCell ref="H7:H8"/>
  </mergeCells>
  <phoneticPr fontId="13" type="noConversion"/>
  <hyperlinks>
    <hyperlink ref="A1" location="Index!A1" display="Back to index"/>
  </hyperlinks>
  <pageMargins left="0.7" right="0.7" top="0.75" bottom="0.75" header="0.3" footer="0.3"/>
  <pageSetup paperSize="9" scale="74" orientation="portrait" r:id="rId1"/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A20" sqref="A20"/>
    </sheetView>
  </sheetViews>
  <sheetFormatPr baseColWidth="10" defaultColWidth="10.6640625" defaultRowHeight="13.2"/>
  <cols>
    <col min="1" max="1" width="13.44140625" style="277" customWidth="1"/>
    <col min="2" max="2" width="12.33203125" style="277" customWidth="1"/>
    <col min="3" max="5" width="10.6640625" style="277"/>
    <col min="6" max="6" width="13.109375" style="277" bestFit="1" customWidth="1"/>
    <col min="7" max="10" width="10.6640625" style="277"/>
    <col min="11" max="11" width="12.6640625" style="277" customWidth="1"/>
    <col min="12" max="16384" width="10.6640625" style="277"/>
  </cols>
  <sheetData>
    <row r="1" spans="1:11" ht="15">
      <c r="A1" s="523" t="s">
        <v>250</v>
      </c>
    </row>
    <row r="2" spans="1:11" ht="13.8" thickBot="1"/>
    <row r="3" spans="1:11" ht="24" customHeight="1">
      <c r="A3" s="849" t="s">
        <v>264</v>
      </c>
      <c r="B3" s="850"/>
      <c r="C3" s="850"/>
      <c r="D3" s="850"/>
      <c r="E3" s="850"/>
      <c r="F3" s="850"/>
      <c r="G3" s="850"/>
      <c r="H3" s="850"/>
      <c r="I3" s="850"/>
      <c r="J3" s="850"/>
      <c r="K3" s="851"/>
    </row>
    <row r="4" spans="1:11" ht="15">
      <c r="A4" s="852"/>
      <c r="B4" s="146" t="s">
        <v>18</v>
      </c>
      <c r="C4" s="20" t="s">
        <v>19</v>
      </c>
      <c r="D4" s="20" t="s">
        <v>20</v>
      </c>
      <c r="E4" s="20" t="s">
        <v>21</v>
      </c>
      <c r="F4" s="20" t="s">
        <v>22</v>
      </c>
      <c r="G4" s="20" t="s">
        <v>23</v>
      </c>
      <c r="H4" s="20" t="s">
        <v>24</v>
      </c>
      <c r="I4" s="20" t="s">
        <v>25</v>
      </c>
      <c r="J4" s="20" t="s">
        <v>26</v>
      </c>
      <c r="K4" s="24" t="s">
        <v>27</v>
      </c>
    </row>
    <row r="5" spans="1:11" ht="15">
      <c r="A5" s="853" t="s">
        <v>39</v>
      </c>
      <c r="B5" s="307" t="s">
        <v>40</v>
      </c>
      <c r="C5" s="308" t="s">
        <v>8</v>
      </c>
      <c r="D5" s="309" t="s">
        <v>36</v>
      </c>
      <c r="E5" s="309" t="s">
        <v>10</v>
      </c>
      <c r="F5" s="309" t="s">
        <v>1</v>
      </c>
      <c r="G5" s="309" t="s">
        <v>2</v>
      </c>
      <c r="H5" s="309" t="s">
        <v>3</v>
      </c>
      <c r="I5" s="309" t="s">
        <v>4</v>
      </c>
      <c r="J5" s="309" t="s">
        <v>5</v>
      </c>
      <c r="K5" s="425" t="s">
        <v>41</v>
      </c>
    </row>
    <row r="6" spans="1:11" ht="15">
      <c r="A6" s="274">
        <v>1860</v>
      </c>
      <c r="B6" s="314">
        <f>SUM(C6:K6)</f>
        <v>590590</v>
      </c>
      <c r="C6" s="210">
        <v>292931</v>
      </c>
      <c r="D6" s="210">
        <v>42480</v>
      </c>
      <c r="E6" s="210">
        <v>60207</v>
      </c>
      <c r="F6" s="210">
        <v>47637</v>
      </c>
      <c r="G6" s="210">
        <v>38899</v>
      </c>
      <c r="H6" s="210">
        <v>34606</v>
      </c>
      <c r="I6" s="210">
        <v>32809</v>
      </c>
      <c r="J6" s="210">
        <v>24079</v>
      </c>
      <c r="K6" s="426">
        <v>16942</v>
      </c>
    </row>
    <row r="7" spans="1:11" ht="15">
      <c r="A7" s="274">
        <v>1870</v>
      </c>
      <c r="B7" s="314">
        <f>SUM(C7:K7)</f>
        <v>828702</v>
      </c>
      <c r="C7" s="210">
        <v>388174</v>
      </c>
      <c r="D7" s="210">
        <v>61016</v>
      </c>
      <c r="E7" s="210">
        <v>81060</v>
      </c>
      <c r="F7" s="210">
        <v>64842</v>
      </c>
      <c r="G7" s="210">
        <v>59035</v>
      </c>
      <c r="H7" s="210">
        <v>55154</v>
      </c>
      <c r="I7" s="210">
        <v>52785</v>
      </c>
      <c r="J7" s="210">
        <v>39675</v>
      </c>
      <c r="K7" s="426">
        <v>26961</v>
      </c>
    </row>
    <row r="8" spans="1:11" ht="15">
      <c r="A8" s="148">
        <v>1962</v>
      </c>
      <c r="B8" s="314">
        <v>1756720</v>
      </c>
      <c r="C8" s="210">
        <v>130736.09375</v>
      </c>
      <c r="D8" s="210">
        <v>20454.759765625</v>
      </c>
      <c r="E8" s="210">
        <v>28130.3203125</v>
      </c>
      <c r="F8" s="210">
        <v>47852.8203125</v>
      </c>
      <c r="G8" s="210">
        <v>107685.546875</v>
      </c>
      <c r="H8" s="210">
        <v>211650.03125</v>
      </c>
      <c r="I8" s="210">
        <v>353285.75</v>
      </c>
      <c r="J8" s="210">
        <v>459957.53125</v>
      </c>
      <c r="K8" s="426">
        <v>396967.09375</v>
      </c>
    </row>
    <row r="9" spans="1:11" ht="15">
      <c r="A9" s="148">
        <v>1983</v>
      </c>
      <c r="B9" s="314">
        <v>2019201</v>
      </c>
      <c r="C9" s="210">
        <v>52703.62109375</v>
      </c>
      <c r="D9" s="210">
        <v>20607.9296875</v>
      </c>
      <c r="E9" s="210">
        <v>47551.28125</v>
      </c>
      <c r="F9" s="210">
        <v>51141.03125</v>
      </c>
      <c r="G9" s="210">
        <v>78398.53125</v>
      </c>
      <c r="H9" s="210">
        <v>194199</v>
      </c>
      <c r="I9" s="210">
        <v>384200.71875</v>
      </c>
      <c r="J9" s="210">
        <v>537222.8125</v>
      </c>
      <c r="K9" s="426">
        <v>653176</v>
      </c>
    </row>
    <row r="10" spans="1:11" ht="15">
      <c r="A10" s="148">
        <v>1986</v>
      </c>
      <c r="B10" s="314">
        <v>2105361</v>
      </c>
      <c r="C10" s="210">
        <v>50476.98046875</v>
      </c>
      <c r="D10" s="210">
        <v>20940.01953125</v>
      </c>
      <c r="E10" s="210">
        <v>50203.01953125</v>
      </c>
      <c r="F10" s="210">
        <v>63582.359375</v>
      </c>
      <c r="G10" s="210">
        <v>83351.703125</v>
      </c>
      <c r="H10" s="210">
        <v>179154.375</v>
      </c>
      <c r="I10" s="210">
        <v>387539.40625</v>
      </c>
      <c r="J10" s="210">
        <v>560676.25</v>
      </c>
      <c r="K10" s="426">
        <v>709436.8125</v>
      </c>
    </row>
    <row r="11" spans="1:11" ht="15">
      <c r="A11" s="148">
        <v>1989</v>
      </c>
      <c r="B11" s="314">
        <v>2150466</v>
      </c>
      <c r="C11" s="210">
        <v>51273.921875</v>
      </c>
      <c r="D11" s="210">
        <v>20177.05078125</v>
      </c>
      <c r="E11" s="210">
        <v>47862.8515625</v>
      </c>
      <c r="F11" s="210">
        <v>71477.6328125</v>
      </c>
      <c r="G11" s="210">
        <v>93941.28125</v>
      </c>
      <c r="H11" s="210">
        <v>168930.875</v>
      </c>
      <c r="I11" s="210">
        <v>377786.25</v>
      </c>
      <c r="J11" s="210">
        <v>563502.1875</v>
      </c>
      <c r="K11" s="426">
        <v>755513.9375</v>
      </c>
    </row>
    <row r="12" spans="1:11" ht="15">
      <c r="A12" s="148">
        <v>1992</v>
      </c>
      <c r="B12" s="314">
        <v>2175613</v>
      </c>
      <c r="C12" s="210">
        <v>45141.33984375</v>
      </c>
      <c r="D12" s="210">
        <v>18869.900390625</v>
      </c>
      <c r="E12" s="210">
        <v>44462.87109375</v>
      </c>
      <c r="F12" s="210">
        <v>76275.7421875</v>
      </c>
      <c r="G12" s="210">
        <v>105760.21875</v>
      </c>
      <c r="H12" s="210">
        <v>163117.9375</v>
      </c>
      <c r="I12" s="210">
        <v>357563.75</v>
      </c>
      <c r="J12" s="210">
        <v>568707.9375</v>
      </c>
      <c r="K12" s="426">
        <v>795713.25</v>
      </c>
    </row>
    <row r="13" spans="1:11" ht="15">
      <c r="A13" s="148">
        <v>1995</v>
      </c>
      <c r="B13" s="314">
        <v>2312132</v>
      </c>
      <c r="C13" s="210">
        <v>39764.359375</v>
      </c>
      <c r="D13" s="210">
        <v>19909.69921875</v>
      </c>
      <c r="E13" s="210">
        <v>41846.05859375</v>
      </c>
      <c r="F13" s="210">
        <v>81570.0078125</v>
      </c>
      <c r="G13" s="210">
        <v>121433.4296875</v>
      </c>
      <c r="H13" s="210">
        <v>174056.015625</v>
      </c>
      <c r="I13" s="210">
        <v>343291.5</v>
      </c>
      <c r="J13" s="210">
        <v>592180.6875</v>
      </c>
      <c r="K13" s="426">
        <v>898080.25</v>
      </c>
    </row>
    <row r="14" spans="1:11" ht="15">
      <c r="A14" s="148">
        <v>1998</v>
      </c>
      <c r="B14" s="314">
        <v>2337256</v>
      </c>
      <c r="C14" s="210">
        <v>37159.01171875</v>
      </c>
      <c r="D14" s="210">
        <v>18052.9296875</v>
      </c>
      <c r="E14" s="210">
        <v>34997.859375</v>
      </c>
      <c r="F14" s="210">
        <v>61613.87890625</v>
      </c>
      <c r="G14" s="210">
        <v>117064.046875</v>
      </c>
      <c r="H14" s="210">
        <v>181750.296875</v>
      </c>
      <c r="I14" s="210">
        <v>322921.875</v>
      </c>
      <c r="J14" s="210">
        <v>598775.25</v>
      </c>
      <c r="K14" s="426">
        <v>964920.75</v>
      </c>
    </row>
    <row r="15" spans="1:11" ht="15">
      <c r="A15" s="148">
        <v>2001</v>
      </c>
      <c r="B15" s="314">
        <v>2416425</v>
      </c>
      <c r="C15" s="210">
        <v>35774.78125</v>
      </c>
      <c r="D15" s="210">
        <v>17560.80078125</v>
      </c>
      <c r="E15" s="210">
        <v>36916.30859375</v>
      </c>
      <c r="F15" s="210">
        <v>60379.578125</v>
      </c>
      <c r="G15" s="210">
        <v>128489.171875</v>
      </c>
      <c r="H15" s="210">
        <v>203944.59375</v>
      </c>
      <c r="I15" s="210">
        <v>312908.375</v>
      </c>
      <c r="J15" s="210">
        <v>586512.25</v>
      </c>
      <c r="K15" s="426">
        <v>1033939</v>
      </c>
    </row>
    <row r="16" spans="1:11" ht="15">
      <c r="A16" s="148">
        <v>2004</v>
      </c>
      <c r="B16" s="314">
        <v>2397615</v>
      </c>
      <c r="C16" s="210">
        <v>35614.6015625</v>
      </c>
      <c r="D16" s="210">
        <v>17655.119140625</v>
      </c>
      <c r="E16" s="210">
        <v>38493.1796875</v>
      </c>
      <c r="F16" s="210">
        <v>54050.30078125</v>
      </c>
      <c r="G16" s="210">
        <v>131366.84375</v>
      </c>
      <c r="H16" s="210">
        <v>220969.59375</v>
      </c>
      <c r="I16" s="210">
        <v>315568.3125</v>
      </c>
      <c r="J16" s="210">
        <v>538509.125</v>
      </c>
      <c r="K16" s="426">
        <v>1045387.9375</v>
      </c>
    </row>
    <row r="17" spans="1:12" ht="15">
      <c r="A17" s="148">
        <v>2007</v>
      </c>
      <c r="B17" s="314">
        <v>2423712</v>
      </c>
      <c r="C17" s="210">
        <v>36555.2109375</v>
      </c>
      <c r="D17" s="210">
        <v>16736.69921875</v>
      </c>
      <c r="E17" s="210">
        <v>41618.3984375</v>
      </c>
      <c r="F17" s="210">
        <v>52527.12109375</v>
      </c>
      <c r="G17" s="210">
        <v>126474.90625</v>
      </c>
      <c r="H17" s="210">
        <v>239428.5625</v>
      </c>
      <c r="I17" s="210">
        <v>329673</v>
      </c>
      <c r="J17" s="210">
        <v>503319.375</v>
      </c>
      <c r="K17" s="426">
        <v>1077378.625</v>
      </c>
    </row>
    <row r="18" spans="1:12" ht="15">
      <c r="A18" s="148">
        <v>2010</v>
      </c>
      <c r="B18" s="314">
        <v>2468435</v>
      </c>
      <c r="C18" s="210">
        <v>31233.630859375</v>
      </c>
      <c r="D18" s="210">
        <v>13836.7802734375</v>
      </c>
      <c r="E18" s="210">
        <v>38929.30859375</v>
      </c>
      <c r="F18" s="210">
        <v>50010.828125</v>
      </c>
      <c r="G18" s="210">
        <v>115596.4375</v>
      </c>
      <c r="H18" s="210">
        <v>249612.875</v>
      </c>
      <c r="I18" s="210">
        <v>360822.65625</v>
      </c>
      <c r="J18" s="210">
        <v>490562.75</v>
      </c>
      <c r="K18" s="426">
        <v>1117829.625</v>
      </c>
    </row>
    <row r="19" spans="1:12" ht="16.2" thickBot="1">
      <c r="A19" s="358">
        <v>2013</v>
      </c>
      <c r="B19" s="427">
        <f>2468435*B18/B17</f>
        <v>2513983.2410884625</v>
      </c>
      <c r="C19" s="312">
        <f>31233.630859375*B18/B17</f>
        <v>31809.962400797343</v>
      </c>
      <c r="D19" s="312">
        <v>13836.7802734375</v>
      </c>
      <c r="E19" s="312">
        <v>38929.30859375</v>
      </c>
      <c r="F19" s="312">
        <v>50010.828125</v>
      </c>
      <c r="G19" s="312">
        <v>115596.4375</v>
      </c>
      <c r="H19" s="312">
        <v>249612.875</v>
      </c>
      <c r="I19" s="312">
        <v>360822.65625</v>
      </c>
      <c r="J19" s="312">
        <v>490562.75</v>
      </c>
      <c r="K19" s="428">
        <v>1117829.625</v>
      </c>
      <c r="L19" s="28"/>
    </row>
    <row r="20" spans="1:12">
      <c r="A20" s="49" t="s">
        <v>231</v>
      </c>
    </row>
  </sheetData>
  <mergeCells count="2">
    <mergeCell ref="A3:K3"/>
    <mergeCell ref="A4:A5"/>
  </mergeCells>
  <phoneticPr fontId="0" type="noConversion"/>
  <hyperlinks>
    <hyperlink ref="A1" location="Index!A1" display="Back to index"/>
  </hyperlink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opLeftCell="A19" workbookViewId="0">
      <selection activeCell="E11" sqref="E11"/>
    </sheetView>
  </sheetViews>
  <sheetFormatPr baseColWidth="10" defaultColWidth="10.6640625" defaultRowHeight="15"/>
  <cols>
    <col min="1" max="1" width="14" style="29" customWidth="1"/>
    <col min="2" max="10" width="10.6640625" style="29"/>
    <col min="11" max="11" width="12.44140625" style="29" customWidth="1"/>
    <col min="12" max="16384" width="10.6640625" style="29"/>
  </cols>
  <sheetData>
    <row r="1" spans="1:11">
      <c r="A1" s="523" t="s">
        <v>250</v>
      </c>
    </row>
    <row r="2" spans="1:11" ht="15.6" thickBot="1"/>
    <row r="3" spans="1:11" ht="25.5" customHeight="1" thickBot="1">
      <c r="A3" s="860" t="s">
        <v>267</v>
      </c>
      <c r="B3" s="861"/>
      <c r="C3" s="861"/>
      <c r="D3" s="861"/>
      <c r="E3" s="861"/>
      <c r="F3" s="861"/>
      <c r="G3" s="861"/>
      <c r="H3" s="861"/>
      <c r="I3" s="861"/>
      <c r="J3" s="861"/>
      <c r="K3" s="862"/>
    </row>
    <row r="4" spans="1:11">
      <c r="A4" s="852" t="s">
        <v>37</v>
      </c>
      <c r="B4" s="625" t="s">
        <v>18</v>
      </c>
      <c r="C4" s="626" t="s">
        <v>19</v>
      </c>
      <c r="D4" s="626" t="s">
        <v>20</v>
      </c>
      <c r="E4" s="626" t="s">
        <v>21</v>
      </c>
      <c r="F4" s="626" t="s">
        <v>22</v>
      </c>
      <c r="G4" s="626" t="s">
        <v>23</v>
      </c>
      <c r="H4" s="626" t="s">
        <v>24</v>
      </c>
      <c r="I4" s="626" t="s">
        <v>25</v>
      </c>
      <c r="J4" s="626" t="s">
        <v>26</v>
      </c>
      <c r="K4" s="627" t="s">
        <v>27</v>
      </c>
    </row>
    <row r="5" spans="1:11" ht="15.6" thickBot="1">
      <c r="A5" s="863"/>
      <c r="B5" s="628" t="s">
        <v>38</v>
      </c>
      <c r="C5" s="629" t="s">
        <v>8</v>
      </c>
      <c r="D5" s="630" t="s">
        <v>36</v>
      </c>
      <c r="E5" s="630" t="s">
        <v>10</v>
      </c>
      <c r="F5" s="630" t="s">
        <v>1</v>
      </c>
      <c r="G5" s="630" t="s">
        <v>2</v>
      </c>
      <c r="H5" s="630" t="s">
        <v>3</v>
      </c>
      <c r="I5" s="630" t="s">
        <v>4</v>
      </c>
      <c r="J5" s="630" t="s">
        <v>5</v>
      </c>
      <c r="K5" s="631" t="s">
        <v>11</v>
      </c>
    </row>
    <row r="6" spans="1:11" ht="15.6" customHeight="1">
      <c r="A6" s="416">
        <v>1950</v>
      </c>
      <c r="B6" s="210">
        <v>157813.04</v>
      </c>
      <c r="C6" s="210">
        <v>31021.653999999999</v>
      </c>
      <c r="D6" s="210">
        <v>22791.106</v>
      </c>
      <c r="E6" s="210">
        <v>25121.767</v>
      </c>
      <c r="F6" s="210">
        <v>23705.987000000001</v>
      </c>
      <c r="G6" s="210">
        <v>19173.57</v>
      </c>
      <c r="H6" s="210">
        <v>16270.918999999998</v>
      </c>
      <c r="I6" s="210">
        <v>12170.702000000001</v>
      </c>
      <c r="J6" s="210">
        <v>5756.71</v>
      </c>
      <c r="K6" s="426">
        <v>1800.625</v>
      </c>
    </row>
    <row r="7" spans="1:11" ht="15.6">
      <c r="A7" s="417">
        <v>1955</v>
      </c>
      <c r="B7" s="210">
        <v>170939.33199999999</v>
      </c>
      <c r="C7" s="210">
        <v>36487.631000000001</v>
      </c>
      <c r="D7" s="210">
        <v>25388.953000000001</v>
      </c>
      <c r="E7" s="210">
        <v>23218.378000000001</v>
      </c>
      <c r="F7" s="210">
        <v>24999.199999999997</v>
      </c>
      <c r="G7" s="210">
        <v>21424.819000000003</v>
      </c>
      <c r="H7" s="210">
        <v>17053.760000000002</v>
      </c>
      <c r="I7" s="210">
        <v>13274.928</v>
      </c>
      <c r="J7" s="210">
        <v>6884.19</v>
      </c>
      <c r="K7" s="426">
        <v>2207.473</v>
      </c>
    </row>
    <row r="8" spans="1:11" ht="15.6">
      <c r="A8" s="417">
        <v>1960</v>
      </c>
      <c r="B8" s="210">
        <v>186361.89300000001</v>
      </c>
      <c r="C8" s="210">
        <v>40096.557999999997</v>
      </c>
      <c r="D8" s="210">
        <v>31042.880000000001</v>
      </c>
      <c r="E8" s="210">
        <v>23055.370999999999</v>
      </c>
      <c r="F8" s="210">
        <v>25321.197</v>
      </c>
      <c r="G8" s="210">
        <v>23268.429</v>
      </c>
      <c r="H8" s="210">
        <v>18921.285</v>
      </c>
      <c r="I8" s="210">
        <v>14025.448</v>
      </c>
      <c r="J8" s="210">
        <v>7997.6039999999994</v>
      </c>
      <c r="K8" s="426">
        <v>2633.1210000000001</v>
      </c>
    </row>
    <row r="9" spans="1:11" ht="15.6">
      <c r="A9" s="417">
        <v>1965</v>
      </c>
      <c r="B9" s="210">
        <v>199686.18500000003</v>
      </c>
      <c r="C9" s="210">
        <v>40860.816000000006</v>
      </c>
      <c r="D9" s="210">
        <v>36820.054000000004</v>
      </c>
      <c r="E9" s="210">
        <v>25803.431</v>
      </c>
      <c r="F9" s="210">
        <v>24047.938000000002</v>
      </c>
      <c r="G9" s="210">
        <v>24577.293000000001</v>
      </c>
      <c r="H9" s="210">
        <v>20880.417999999998</v>
      </c>
      <c r="I9" s="210">
        <v>14486.786</v>
      </c>
      <c r="J9" s="210">
        <v>9038.5570000000007</v>
      </c>
      <c r="K9" s="426">
        <v>3170.8919999999998</v>
      </c>
    </row>
    <row r="10" spans="1:11" ht="15.6">
      <c r="A10" s="417">
        <v>1970</v>
      </c>
      <c r="B10" s="210">
        <v>209891.34499999997</v>
      </c>
      <c r="C10" s="210">
        <v>38264.634999999995</v>
      </c>
      <c r="D10" s="210">
        <v>40581.592999999993</v>
      </c>
      <c r="E10" s="210">
        <v>31094.174999999999</v>
      </c>
      <c r="F10" s="210">
        <v>23662.145</v>
      </c>
      <c r="G10" s="210">
        <v>24977.915000000001</v>
      </c>
      <c r="H10" s="210">
        <v>21775.845999999998</v>
      </c>
      <c r="I10" s="210">
        <v>16043.458999999999</v>
      </c>
      <c r="J10" s="210">
        <v>9663.7119999999995</v>
      </c>
      <c r="K10" s="426">
        <v>3827.8649999999998</v>
      </c>
    </row>
    <row r="11" spans="1:11" ht="15.6">
      <c r="A11" s="417">
        <v>1975</v>
      </c>
      <c r="B11" s="210">
        <v>219439.03099999999</v>
      </c>
      <c r="C11" s="210">
        <v>34512.126999999993</v>
      </c>
      <c r="D11" s="210">
        <v>41878.827999999994</v>
      </c>
      <c r="E11" s="210">
        <v>37336.218999999997</v>
      </c>
      <c r="F11" s="210">
        <v>26424.940999999999</v>
      </c>
      <c r="G11" s="210">
        <v>23755.4</v>
      </c>
      <c r="H11" s="210">
        <v>23034.143</v>
      </c>
      <c r="I11" s="210">
        <v>17769.388999999999</v>
      </c>
      <c r="J11" s="210">
        <v>10091.975</v>
      </c>
      <c r="K11" s="426">
        <v>4636.009</v>
      </c>
    </row>
    <row r="12" spans="1:11" ht="15.6">
      <c r="A12" s="417">
        <v>1980</v>
      </c>
      <c r="B12" s="210">
        <v>230176.361</v>
      </c>
      <c r="C12" s="210">
        <v>33460.888999999996</v>
      </c>
      <c r="D12" s="210">
        <v>39779.998999999996</v>
      </c>
      <c r="E12" s="210">
        <v>41578.036999999997</v>
      </c>
      <c r="F12" s="210">
        <v>32158.264999999999</v>
      </c>
      <c r="G12" s="210">
        <v>23355.08</v>
      </c>
      <c r="H12" s="210">
        <v>23609.517</v>
      </c>
      <c r="I12" s="210">
        <v>19192.561000000002</v>
      </c>
      <c r="J12" s="210">
        <v>11848.227000000001</v>
      </c>
      <c r="K12" s="426">
        <v>5193.7860000000001</v>
      </c>
    </row>
    <row r="13" spans="1:11" ht="15.6">
      <c r="A13" s="417">
        <v>1985</v>
      </c>
      <c r="B13" s="210">
        <v>241870.00199999998</v>
      </c>
      <c r="C13" s="210">
        <v>35047.009999999995</v>
      </c>
      <c r="D13" s="210">
        <v>36415.210999999996</v>
      </c>
      <c r="E13" s="210">
        <v>43463.64</v>
      </c>
      <c r="F13" s="210">
        <v>38299.686000000002</v>
      </c>
      <c r="G13" s="210">
        <v>26162.858</v>
      </c>
      <c r="H13" s="210">
        <v>22614.407999999999</v>
      </c>
      <c r="I13" s="210">
        <v>20555.837</v>
      </c>
      <c r="J13" s="210">
        <v>13316.844000000001</v>
      </c>
      <c r="K13" s="426">
        <v>5994.5079999999998</v>
      </c>
    </row>
    <row r="14" spans="1:11" ht="15.6">
      <c r="A14" s="417">
        <v>1990</v>
      </c>
      <c r="B14" s="210">
        <v>254506.64699999994</v>
      </c>
      <c r="C14" s="210">
        <v>37537.743000000002</v>
      </c>
      <c r="D14" s="210">
        <v>35797.925000000003</v>
      </c>
      <c r="E14" s="210">
        <v>41089.339999999997</v>
      </c>
      <c r="F14" s="210">
        <v>42783.099000000002</v>
      </c>
      <c r="G14" s="210">
        <v>32210.297999999999</v>
      </c>
      <c r="H14" s="210">
        <v>22498.353999999999</v>
      </c>
      <c r="I14" s="210">
        <v>21089.516</v>
      </c>
      <c r="J14" s="210">
        <v>14443.448</v>
      </c>
      <c r="K14" s="426">
        <v>7056.924</v>
      </c>
    </row>
    <row r="15" spans="1:11" ht="15.6">
      <c r="A15" s="417">
        <v>1995</v>
      </c>
      <c r="B15" s="210">
        <v>268039.65399999998</v>
      </c>
      <c r="C15" s="210">
        <v>39206.612999999998</v>
      </c>
      <c r="D15" s="210">
        <v>38028.264999999999</v>
      </c>
      <c r="E15" s="210">
        <v>38437.065000000002</v>
      </c>
      <c r="F15" s="210">
        <v>45073.960999999996</v>
      </c>
      <c r="G15" s="210">
        <v>38072.699000000001</v>
      </c>
      <c r="H15" s="210">
        <v>25217.326000000001</v>
      </c>
      <c r="I15" s="210">
        <v>20328.991999999998</v>
      </c>
      <c r="J15" s="210">
        <v>15627.159</v>
      </c>
      <c r="K15" s="426">
        <v>8047.5740000000005</v>
      </c>
    </row>
    <row r="16" spans="1:11" ht="15.6">
      <c r="A16" s="417">
        <v>2000</v>
      </c>
      <c r="B16" s="210">
        <v>284594.39499999996</v>
      </c>
      <c r="C16" s="210">
        <v>40046.358</v>
      </c>
      <c r="D16" s="210">
        <v>41168.486000000004</v>
      </c>
      <c r="E16" s="210">
        <v>39014.33</v>
      </c>
      <c r="F16" s="210">
        <v>43632.872000000003</v>
      </c>
      <c r="G16" s="210">
        <v>43106.915000000001</v>
      </c>
      <c r="H16" s="210">
        <v>31423.097999999998</v>
      </c>
      <c r="I16" s="210">
        <v>20691.887000000002</v>
      </c>
      <c r="J16" s="210">
        <v>16380.162</v>
      </c>
      <c r="K16" s="426">
        <v>9130.2870000000003</v>
      </c>
    </row>
    <row r="17" spans="1:12" ht="15.6">
      <c r="A17" s="417">
        <v>2005</v>
      </c>
      <c r="B17" s="210">
        <v>298165.79700000002</v>
      </c>
      <c r="C17" s="210">
        <v>39793.142</v>
      </c>
      <c r="D17" s="210">
        <v>43024.955000000002</v>
      </c>
      <c r="E17" s="210">
        <v>41105.596000000005</v>
      </c>
      <c r="F17" s="210">
        <v>41139.247000000003</v>
      </c>
      <c r="G17" s="210">
        <v>45362.94</v>
      </c>
      <c r="H17" s="210">
        <v>37762.126000000004</v>
      </c>
      <c r="I17" s="210">
        <v>23606.080000000002</v>
      </c>
      <c r="J17" s="210">
        <v>16257.026</v>
      </c>
      <c r="K17" s="426">
        <v>10114.684999999999</v>
      </c>
    </row>
    <row r="18" spans="1:12" ht="16.2" thickBot="1">
      <c r="A18" s="418">
        <v>2010</v>
      </c>
      <c r="B18" s="312">
        <v>312247.11600000004</v>
      </c>
      <c r="C18" s="312">
        <v>40990.161</v>
      </c>
      <c r="D18" s="312">
        <v>43052.434999999998</v>
      </c>
      <c r="E18" s="312">
        <v>43265.989000000001</v>
      </c>
      <c r="F18" s="312">
        <v>40779.245999999999</v>
      </c>
      <c r="G18" s="312">
        <v>43942.527999999998</v>
      </c>
      <c r="H18" s="312">
        <v>42423.42</v>
      </c>
      <c r="I18" s="312">
        <v>29547.834999999999</v>
      </c>
      <c r="J18" s="312">
        <v>16904.010999999999</v>
      </c>
      <c r="K18" s="428">
        <v>11341.491000000002</v>
      </c>
    </row>
    <row r="19" spans="1:12">
      <c r="A19" s="353"/>
      <c r="B19" s="353"/>
      <c r="C19" s="353"/>
      <c r="D19" s="353"/>
      <c r="E19" s="353"/>
      <c r="F19" s="353"/>
      <c r="G19" s="353"/>
      <c r="H19" s="353"/>
      <c r="I19" s="353"/>
      <c r="J19" s="353"/>
      <c r="K19" s="353"/>
    </row>
    <row r="20" spans="1:12" ht="15.6" thickBot="1"/>
    <row r="21" spans="1:12" ht="16.2" thickBot="1">
      <c r="A21" s="856" t="s">
        <v>266</v>
      </c>
      <c r="B21" s="857"/>
      <c r="C21" s="857"/>
      <c r="D21" s="857"/>
      <c r="E21" s="857"/>
      <c r="F21" s="857"/>
      <c r="G21" s="857"/>
      <c r="H21" s="857"/>
      <c r="I21" s="857"/>
      <c r="J21" s="857"/>
      <c r="K21" s="857"/>
      <c r="L21" s="436"/>
    </row>
    <row r="22" spans="1:12">
      <c r="A22" s="854" t="s">
        <v>37</v>
      </c>
      <c r="B22" s="625" t="s">
        <v>18</v>
      </c>
      <c r="C22" s="626" t="s">
        <v>19</v>
      </c>
      <c r="D22" s="626" t="s">
        <v>20</v>
      </c>
      <c r="E22" s="626" t="s">
        <v>21</v>
      </c>
      <c r="F22" s="626" t="s">
        <v>22</v>
      </c>
      <c r="G22" s="626" t="s">
        <v>23</v>
      </c>
      <c r="H22" s="626" t="s">
        <v>24</v>
      </c>
      <c r="I22" s="626" t="s">
        <v>25</v>
      </c>
      <c r="J22" s="626" t="s">
        <v>26</v>
      </c>
      <c r="K22" s="627" t="s">
        <v>27</v>
      </c>
      <c r="L22" s="27"/>
    </row>
    <row r="23" spans="1:12" ht="15.6" thickBot="1">
      <c r="A23" s="855"/>
      <c r="B23" s="694" t="s">
        <v>38</v>
      </c>
      <c r="C23" s="695" t="s">
        <v>8</v>
      </c>
      <c r="D23" s="696" t="s">
        <v>36</v>
      </c>
      <c r="E23" s="696" t="s">
        <v>10</v>
      </c>
      <c r="F23" s="696" t="s">
        <v>1</v>
      </c>
      <c r="G23" s="696" t="s">
        <v>2</v>
      </c>
      <c r="H23" s="696" t="s">
        <v>3</v>
      </c>
      <c r="I23" s="696" t="s">
        <v>4</v>
      </c>
      <c r="J23" s="696" t="s">
        <v>5</v>
      </c>
      <c r="K23" s="697" t="s">
        <v>11</v>
      </c>
      <c r="L23" s="27"/>
    </row>
    <row r="24" spans="1:12" ht="15.6">
      <c r="A24" s="454">
        <v>1860</v>
      </c>
      <c r="B24" s="433">
        <f>SUM(C24:K24)</f>
        <v>27230.099269999999</v>
      </c>
      <c r="C24" s="433">
        <v>4192.1477999999997</v>
      </c>
      <c r="D24" s="433">
        <v>6685.1350000000002</v>
      </c>
      <c r="E24" s="433">
        <v>5626.7809999999999</v>
      </c>
      <c r="F24" s="433">
        <v>4301.0889999999999</v>
      </c>
      <c r="G24" s="433">
        <v>2899.5540000000001</v>
      </c>
      <c r="H24" s="434">
        <v>1870.9281000000001</v>
      </c>
      <c r="I24" s="434">
        <v>1066.6049</v>
      </c>
      <c r="J24" s="434">
        <v>491.30779999999999</v>
      </c>
      <c r="K24" s="435">
        <v>96.551670000000001</v>
      </c>
      <c r="L24" s="436"/>
    </row>
    <row r="25" spans="1:12" ht="15.6">
      <c r="A25" s="417">
        <v>1870</v>
      </c>
      <c r="B25" s="316">
        <f>SUM(C25:K25)</f>
        <v>38230.500849999997</v>
      </c>
      <c r="C25" s="316">
        <v>5492.7439999999997</v>
      </c>
      <c r="D25" s="316">
        <v>9571.7019999999993</v>
      </c>
      <c r="E25" s="316">
        <v>7705.5619999999999</v>
      </c>
      <c r="F25" s="316">
        <v>5598.5079999999998</v>
      </c>
      <c r="G25" s="316">
        <v>4234.7610000000004</v>
      </c>
      <c r="H25" s="441">
        <v>2959.7930000000001</v>
      </c>
      <c r="I25" s="441">
        <v>1669.2620999999999</v>
      </c>
      <c r="J25" s="441">
        <v>843.72469999999998</v>
      </c>
      <c r="K25" s="442">
        <v>154.44405</v>
      </c>
      <c r="L25" s="27"/>
    </row>
    <row r="26" spans="1:12" ht="15.6">
      <c r="A26" s="416">
        <v>1962</v>
      </c>
      <c r="B26" s="315">
        <f>B8</f>
        <v>186361.89300000001</v>
      </c>
      <c r="C26" s="315">
        <f t="shared" ref="C26:K26" si="0">C8</f>
        <v>40096.557999999997</v>
      </c>
      <c r="D26" s="315">
        <f t="shared" si="0"/>
        <v>31042.880000000001</v>
      </c>
      <c r="E26" s="315">
        <f t="shared" si="0"/>
        <v>23055.370999999999</v>
      </c>
      <c r="F26" s="315">
        <f t="shared" si="0"/>
        <v>25321.197</v>
      </c>
      <c r="G26" s="315">
        <f t="shared" si="0"/>
        <v>23268.429</v>
      </c>
      <c r="H26" s="315">
        <f t="shared" si="0"/>
        <v>18921.285</v>
      </c>
      <c r="I26" s="315">
        <f t="shared" si="0"/>
        <v>14025.448</v>
      </c>
      <c r="J26" s="315">
        <f t="shared" si="0"/>
        <v>7997.6039999999994</v>
      </c>
      <c r="K26" s="445">
        <f t="shared" si="0"/>
        <v>2633.1210000000001</v>
      </c>
      <c r="L26" s="443" t="s">
        <v>42</v>
      </c>
    </row>
    <row r="27" spans="1:12" ht="15.6">
      <c r="A27" s="417">
        <v>1983</v>
      </c>
      <c r="B27" s="316">
        <f>B12</f>
        <v>230176.361</v>
      </c>
      <c r="C27" s="316">
        <f t="shared" ref="C27:K27" si="1">C12</f>
        <v>33460.888999999996</v>
      </c>
      <c r="D27" s="316">
        <f t="shared" si="1"/>
        <v>39779.998999999996</v>
      </c>
      <c r="E27" s="316">
        <f t="shared" si="1"/>
        <v>41578.036999999997</v>
      </c>
      <c r="F27" s="316">
        <f t="shared" si="1"/>
        <v>32158.264999999999</v>
      </c>
      <c r="G27" s="316">
        <f t="shared" si="1"/>
        <v>23355.08</v>
      </c>
      <c r="H27" s="316">
        <f t="shared" si="1"/>
        <v>23609.517</v>
      </c>
      <c r="I27" s="316">
        <f t="shared" si="1"/>
        <v>19192.561000000002</v>
      </c>
      <c r="J27" s="316">
        <f t="shared" si="1"/>
        <v>11848.227000000001</v>
      </c>
      <c r="K27" s="446">
        <f t="shared" si="1"/>
        <v>5193.7860000000001</v>
      </c>
      <c r="L27" s="438" t="s">
        <v>43</v>
      </c>
    </row>
    <row r="28" spans="1:12" ht="15.6">
      <c r="A28" s="417">
        <v>1986</v>
      </c>
      <c r="B28" s="316">
        <f>B13</f>
        <v>241870.00199999998</v>
      </c>
      <c r="C28" s="316">
        <f t="shared" ref="C28:K28" si="2">C13</f>
        <v>35047.009999999995</v>
      </c>
      <c r="D28" s="316">
        <f t="shared" si="2"/>
        <v>36415.210999999996</v>
      </c>
      <c r="E28" s="316">
        <f t="shared" si="2"/>
        <v>43463.64</v>
      </c>
      <c r="F28" s="316">
        <f t="shared" si="2"/>
        <v>38299.686000000002</v>
      </c>
      <c r="G28" s="316">
        <f t="shared" si="2"/>
        <v>26162.858</v>
      </c>
      <c r="H28" s="316">
        <f t="shared" si="2"/>
        <v>22614.407999999999</v>
      </c>
      <c r="I28" s="316">
        <f t="shared" si="2"/>
        <v>20555.837</v>
      </c>
      <c r="J28" s="316">
        <f t="shared" si="2"/>
        <v>13316.844000000001</v>
      </c>
      <c r="K28" s="446">
        <f t="shared" si="2"/>
        <v>5994.5079999999998</v>
      </c>
      <c r="L28" s="438" t="s">
        <v>44</v>
      </c>
    </row>
    <row r="29" spans="1:12" ht="15.6">
      <c r="A29" s="417">
        <v>1989</v>
      </c>
      <c r="B29" s="316">
        <f>B14</f>
        <v>254506.64699999994</v>
      </c>
      <c r="C29" s="316">
        <f>C14</f>
        <v>37537.743000000002</v>
      </c>
      <c r="D29" s="316">
        <f t="shared" ref="D29:K29" si="3">D14</f>
        <v>35797.925000000003</v>
      </c>
      <c r="E29" s="316">
        <f t="shared" si="3"/>
        <v>41089.339999999997</v>
      </c>
      <c r="F29" s="316">
        <f t="shared" si="3"/>
        <v>42783.099000000002</v>
      </c>
      <c r="G29" s="316">
        <f t="shared" si="3"/>
        <v>32210.297999999999</v>
      </c>
      <c r="H29" s="316">
        <f t="shared" si="3"/>
        <v>22498.353999999999</v>
      </c>
      <c r="I29" s="316">
        <f t="shared" si="3"/>
        <v>21089.516</v>
      </c>
      <c r="J29" s="316">
        <f t="shared" si="3"/>
        <v>14443.448</v>
      </c>
      <c r="K29" s="446">
        <f t="shared" si="3"/>
        <v>7056.924</v>
      </c>
      <c r="L29" s="438" t="s">
        <v>45</v>
      </c>
    </row>
    <row r="30" spans="1:12" ht="15.6">
      <c r="A30" s="417">
        <v>1992</v>
      </c>
      <c r="B30" s="316">
        <f>B14</f>
        <v>254506.64699999994</v>
      </c>
      <c r="C30" s="316">
        <f t="shared" ref="C30:K30" si="4">C14</f>
        <v>37537.743000000002</v>
      </c>
      <c r="D30" s="316">
        <f t="shared" si="4"/>
        <v>35797.925000000003</v>
      </c>
      <c r="E30" s="316">
        <f t="shared" si="4"/>
        <v>41089.339999999997</v>
      </c>
      <c r="F30" s="316">
        <f t="shared" si="4"/>
        <v>42783.099000000002</v>
      </c>
      <c r="G30" s="316">
        <f t="shared" si="4"/>
        <v>32210.297999999999</v>
      </c>
      <c r="H30" s="316">
        <f t="shared" si="4"/>
        <v>22498.353999999999</v>
      </c>
      <c r="I30" s="316">
        <f t="shared" si="4"/>
        <v>21089.516</v>
      </c>
      <c r="J30" s="316">
        <f t="shared" si="4"/>
        <v>14443.448</v>
      </c>
      <c r="K30" s="446">
        <f t="shared" si="4"/>
        <v>7056.924</v>
      </c>
      <c r="L30" s="438" t="s">
        <v>45</v>
      </c>
    </row>
    <row r="31" spans="1:12" ht="15.6">
      <c r="A31" s="417">
        <v>1995</v>
      </c>
      <c r="B31" s="316">
        <f>B15</f>
        <v>268039.65399999998</v>
      </c>
      <c r="C31" s="316">
        <f t="shared" ref="C31:K31" si="5">C15</f>
        <v>39206.612999999998</v>
      </c>
      <c r="D31" s="316">
        <f t="shared" si="5"/>
        <v>38028.264999999999</v>
      </c>
      <c r="E31" s="316">
        <f t="shared" si="5"/>
        <v>38437.065000000002</v>
      </c>
      <c r="F31" s="316">
        <f t="shared" si="5"/>
        <v>45073.960999999996</v>
      </c>
      <c r="G31" s="316">
        <f t="shared" si="5"/>
        <v>38072.699000000001</v>
      </c>
      <c r="H31" s="316">
        <f t="shared" si="5"/>
        <v>25217.326000000001</v>
      </c>
      <c r="I31" s="316">
        <f t="shared" si="5"/>
        <v>20328.991999999998</v>
      </c>
      <c r="J31" s="316">
        <f t="shared" si="5"/>
        <v>15627.159</v>
      </c>
      <c r="K31" s="446">
        <f t="shared" si="5"/>
        <v>8047.5740000000005</v>
      </c>
      <c r="L31" s="438" t="s">
        <v>46</v>
      </c>
    </row>
    <row r="32" spans="1:12" ht="15.6">
      <c r="A32" s="417">
        <v>1998</v>
      </c>
      <c r="B32" s="316">
        <f>B16</f>
        <v>284594.39499999996</v>
      </c>
      <c r="C32" s="316">
        <f t="shared" ref="C32:K32" si="6">C16</f>
        <v>40046.358</v>
      </c>
      <c r="D32" s="316">
        <f t="shared" si="6"/>
        <v>41168.486000000004</v>
      </c>
      <c r="E32" s="316">
        <f t="shared" si="6"/>
        <v>39014.33</v>
      </c>
      <c r="F32" s="316">
        <f t="shared" si="6"/>
        <v>43632.872000000003</v>
      </c>
      <c r="G32" s="316">
        <f t="shared" si="6"/>
        <v>43106.915000000001</v>
      </c>
      <c r="H32" s="316">
        <f t="shared" si="6"/>
        <v>31423.097999999998</v>
      </c>
      <c r="I32" s="316">
        <f t="shared" si="6"/>
        <v>20691.887000000002</v>
      </c>
      <c r="J32" s="316">
        <f t="shared" si="6"/>
        <v>16380.162</v>
      </c>
      <c r="K32" s="446">
        <f t="shared" si="6"/>
        <v>9130.2870000000003</v>
      </c>
      <c r="L32" s="438" t="s">
        <v>47</v>
      </c>
    </row>
    <row r="33" spans="1:12" ht="15.6">
      <c r="A33" s="417">
        <v>2001</v>
      </c>
      <c r="B33" s="316">
        <f>B16</f>
        <v>284594.39499999996</v>
      </c>
      <c r="C33" s="316">
        <f t="shared" ref="C33:K33" si="7">C16</f>
        <v>40046.358</v>
      </c>
      <c r="D33" s="316">
        <f t="shared" si="7"/>
        <v>41168.486000000004</v>
      </c>
      <c r="E33" s="316">
        <f t="shared" si="7"/>
        <v>39014.33</v>
      </c>
      <c r="F33" s="316">
        <f t="shared" si="7"/>
        <v>43632.872000000003</v>
      </c>
      <c r="G33" s="316">
        <f t="shared" si="7"/>
        <v>43106.915000000001</v>
      </c>
      <c r="H33" s="316">
        <f t="shared" si="7"/>
        <v>31423.097999999998</v>
      </c>
      <c r="I33" s="316">
        <f t="shared" si="7"/>
        <v>20691.887000000002</v>
      </c>
      <c r="J33" s="316">
        <f t="shared" si="7"/>
        <v>16380.162</v>
      </c>
      <c r="K33" s="446">
        <f t="shared" si="7"/>
        <v>9130.2870000000003</v>
      </c>
      <c r="L33" s="438" t="s">
        <v>47</v>
      </c>
    </row>
    <row r="34" spans="1:12" ht="15.6">
      <c r="A34" s="417">
        <v>2004</v>
      </c>
      <c r="B34" s="316">
        <f>B17</f>
        <v>298165.79700000002</v>
      </c>
      <c r="C34" s="316">
        <f t="shared" ref="C34:K34" si="8">C17</f>
        <v>39793.142</v>
      </c>
      <c r="D34" s="316">
        <f t="shared" si="8"/>
        <v>43024.955000000002</v>
      </c>
      <c r="E34" s="316">
        <f t="shared" si="8"/>
        <v>41105.596000000005</v>
      </c>
      <c r="F34" s="316">
        <f t="shared" si="8"/>
        <v>41139.247000000003</v>
      </c>
      <c r="G34" s="316">
        <f t="shared" si="8"/>
        <v>45362.94</v>
      </c>
      <c r="H34" s="316">
        <f t="shared" si="8"/>
        <v>37762.126000000004</v>
      </c>
      <c r="I34" s="316">
        <f t="shared" si="8"/>
        <v>23606.080000000002</v>
      </c>
      <c r="J34" s="316">
        <f t="shared" si="8"/>
        <v>16257.026</v>
      </c>
      <c r="K34" s="446">
        <f t="shared" si="8"/>
        <v>10114.684999999999</v>
      </c>
      <c r="L34" s="438" t="s">
        <v>48</v>
      </c>
    </row>
    <row r="35" spans="1:12" ht="15.6">
      <c r="A35" s="417">
        <v>2007</v>
      </c>
      <c r="B35" s="316">
        <f>B17</f>
        <v>298165.79700000002</v>
      </c>
      <c r="C35" s="316">
        <f t="shared" ref="C35:K35" si="9">C17</f>
        <v>39793.142</v>
      </c>
      <c r="D35" s="316">
        <f t="shared" si="9"/>
        <v>43024.955000000002</v>
      </c>
      <c r="E35" s="316">
        <f t="shared" si="9"/>
        <v>41105.596000000005</v>
      </c>
      <c r="F35" s="316">
        <f t="shared" si="9"/>
        <v>41139.247000000003</v>
      </c>
      <c r="G35" s="316">
        <f t="shared" si="9"/>
        <v>45362.94</v>
      </c>
      <c r="H35" s="316">
        <f t="shared" si="9"/>
        <v>37762.126000000004</v>
      </c>
      <c r="I35" s="316">
        <f t="shared" si="9"/>
        <v>23606.080000000002</v>
      </c>
      <c r="J35" s="316">
        <f t="shared" si="9"/>
        <v>16257.026</v>
      </c>
      <c r="K35" s="446">
        <f t="shared" si="9"/>
        <v>10114.684999999999</v>
      </c>
      <c r="L35" s="438" t="s">
        <v>48</v>
      </c>
    </row>
    <row r="36" spans="1:12" ht="15.6">
      <c r="A36" s="417">
        <v>2010</v>
      </c>
      <c r="B36" s="316">
        <f>B18</f>
        <v>312247.11600000004</v>
      </c>
      <c r="C36" s="316">
        <f t="shared" ref="C36:K36" si="10">C18</f>
        <v>40990.161</v>
      </c>
      <c r="D36" s="316">
        <f t="shared" si="10"/>
        <v>43052.434999999998</v>
      </c>
      <c r="E36" s="316">
        <f t="shared" si="10"/>
        <v>43265.989000000001</v>
      </c>
      <c r="F36" s="316">
        <f t="shared" si="10"/>
        <v>40779.245999999999</v>
      </c>
      <c r="G36" s="316">
        <f t="shared" si="10"/>
        <v>43942.527999999998</v>
      </c>
      <c r="H36" s="316">
        <f t="shared" si="10"/>
        <v>42423.42</v>
      </c>
      <c r="I36" s="316">
        <f t="shared" si="10"/>
        <v>29547.834999999999</v>
      </c>
      <c r="J36" s="316">
        <f t="shared" si="10"/>
        <v>16904.010999999999</v>
      </c>
      <c r="K36" s="446">
        <f t="shared" si="10"/>
        <v>11341.491000000002</v>
      </c>
      <c r="L36" s="438" t="s">
        <v>49</v>
      </c>
    </row>
    <row r="37" spans="1:12" ht="16.2" thickBot="1">
      <c r="A37" s="418">
        <v>2013</v>
      </c>
      <c r="B37" s="439">
        <f>B18</f>
        <v>312247.11600000004</v>
      </c>
      <c r="C37" s="439">
        <f t="shared" ref="C37:K37" si="11">C18</f>
        <v>40990.161</v>
      </c>
      <c r="D37" s="439">
        <f t="shared" si="11"/>
        <v>43052.434999999998</v>
      </c>
      <c r="E37" s="439">
        <f t="shared" si="11"/>
        <v>43265.989000000001</v>
      </c>
      <c r="F37" s="439">
        <f t="shared" si="11"/>
        <v>40779.245999999999</v>
      </c>
      <c r="G37" s="439">
        <f t="shared" si="11"/>
        <v>43942.527999999998</v>
      </c>
      <c r="H37" s="439">
        <f t="shared" si="11"/>
        <v>42423.42</v>
      </c>
      <c r="I37" s="439">
        <f t="shared" si="11"/>
        <v>29547.834999999999</v>
      </c>
      <c r="J37" s="439">
        <f t="shared" si="11"/>
        <v>16904.010999999999</v>
      </c>
      <c r="K37" s="450">
        <f t="shared" si="11"/>
        <v>11341.491000000002</v>
      </c>
      <c r="L37" s="440" t="s">
        <v>49</v>
      </c>
    </row>
    <row r="39" spans="1:12" ht="15.6" thickBot="1"/>
    <row r="40" spans="1:12" ht="15.6">
      <c r="B40" s="856" t="s">
        <v>265</v>
      </c>
      <c r="C40" s="858"/>
      <c r="D40" s="858"/>
      <c r="E40" s="858"/>
      <c r="F40" s="858"/>
      <c r="G40" s="858"/>
      <c r="H40" s="858"/>
      <c r="I40" s="858"/>
      <c r="J40" s="858"/>
      <c r="K40" s="859"/>
    </row>
    <row r="41" spans="1:12">
      <c r="B41" s="452"/>
      <c r="C41" s="444" t="s">
        <v>18</v>
      </c>
      <c r="D41" s="444" t="s">
        <v>19</v>
      </c>
      <c r="E41" s="444" t="s">
        <v>20</v>
      </c>
      <c r="F41" s="444" t="s">
        <v>21</v>
      </c>
      <c r="G41" s="444" t="s">
        <v>22</v>
      </c>
      <c r="H41" s="444" t="s">
        <v>23</v>
      </c>
      <c r="I41" s="444" t="s">
        <v>24</v>
      </c>
      <c r="J41" s="444" t="s">
        <v>25</v>
      </c>
      <c r="K41" s="449" t="s">
        <v>26</v>
      </c>
    </row>
    <row r="42" spans="1:12">
      <c r="B42" s="437"/>
      <c r="C42" s="447" t="s">
        <v>8</v>
      </c>
      <c r="D42" s="448" t="s">
        <v>36</v>
      </c>
      <c r="E42" s="448" t="s">
        <v>10</v>
      </c>
      <c r="F42" s="448" t="s">
        <v>1</v>
      </c>
      <c r="G42" s="448" t="s">
        <v>2</v>
      </c>
      <c r="H42" s="448" t="s">
        <v>3</v>
      </c>
      <c r="I42" s="448" t="s">
        <v>4</v>
      </c>
      <c r="J42" s="448" t="s">
        <v>5</v>
      </c>
      <c r="K42" s="453" t="s">
        <v>11</v>
      </c>
    </row>
    <row r="43" spans="1:12" ht="15.6">
      <c r="B43" s="417">
        <v>1950</v>
      </c>
      <c r="C43" s="429">
        <f>C6/$B6</f>
        <v>0.19657218440250562</v>
      </c>
      <c r="D43" s="429">
        <f t="shared" ref="D43:K43" si="12">D6/$B6</f>
        <v>0.14441839533665912</v>
      </c>
      <c r="E43" s="429">
        <f t="shared" si="12"/>
        <v>0.15918688975258316</v>
      </c>
      <c r="F43" s="429">
        <f t="shared" si="12"/>
        <v>0.15021564124232065</v>
      </c>
      <c r="G43" s="429">
        <f t="shared" si="12"/>
        <v>0.12149547337786534</v>
      </c>
      <c r="H43" s="429">
        <f t="shared" si="12"/>
        <v>0.10310250027500895</v>
      </c>
      <c r="I43" s="429">
        <f t="shared" si="12"/>
        <v>7.7121016108681523E-2</v>
      </c>
      <c r="J43" s="429">
        <f t="shared" si="12"/>
        <v>3.6478037556338813E-2</v>
      </c>
      <c r="K43" s="430">
        <f t="shared" si="12"/>
        <v>1.140986194803674E-2</v>
      </c>
      <c r="L43" s="451">
        <f>SUM(C43:K43)</f>
        <v>0.99999999999999989</v>
      </c>
    </row>
    <row r="44" spans="1:12" ht="15.6">
      <c r="B44" s="417">
        <v>1955</v>
      </c>
      <c r="C44" s="429">
        <f t="shared" ref="C44:K44" si="13">C7/$B7</f>
        <v>0.21345368893801459</v>
      </c>
      <c r="D44" s="429">
        <f t="shared" si="13"/>
        <v>0.14852610398641317</v>
      </c>
      <c r="E44" s="429">
        <f t="shared" si="13"/>
        <v>0.1358281779175316</v>
      </c>
      <c r="F44" s="429">
        <f t="shared" si="13"/>
        <v>0.14624603774630404</v>
      </c>
      <c r="G44" s="429">
        <f t="shared" si="13"/>
        <v>0.12533580627307006</v>
      </c>
      <c r="H44" s="429">
        <f t="shared" si="13"/>
        <v>9.976498562659647E-2</v>
      </c>
      <c r="I44" s="429">
        <f t="shared" si="13"/>
        <v>7.7658709933416614E-2</v>
      </c>
      <c r="J44" s="429">
        <f t="shared" si="13"/>
        <v>4.0272709150401965E-2</v>
      </c>
      <c r="K44" s="430">
        <f t="shared" si="13"/>
        <v>1.2913780428251587E-2</v>
      </c>
      <c r="L44" s="451">
        <f t="shared" ref="L44:L55" si="14">SUM(C44:K44)</f>
        <v>1</v>
      </c>
    </row>
    <row r="45" spans="1:12" ht="15.6">
      <c r="B45" s="417">
        <v>1960</v>
      </c>
      <c r="C45" s="429">
        <f t="shared" ref="C45:K45" si="15">C8/$B8</f>
        <v>0.2151542751285532</v>
      </c>
      <c r="D45" s="429">
        <f t="shared" si="15"/>
        <v>0.16657310945000972</v>
      </c>
      <c r="E45" s="429">
        <f t="shared" si="15"/>
        <v>0.12371290411822548</v>
      </c>
      <c r="F45" s="429">
        <f t="shared" si="15"/>
        <v>0.13587110858548748</v>
      </c>
      <c r="G45" s="429">
        <f t="shared" si="15"/>
        <v>0.12485615286167971</v>
      </c>
      <c r="H45" s="429">
        <f t="shared" si="15"/>
        <v>0.10152979611556102</v>
      </c>
      <c r="I45" s="429">
        <f t="shared" si="15"/>
        <v>7.525920548574809E-2</v>
      </c>
      <c r="J45" s="429">
        <f t="shared" si="15"/>
        <v>4.2914374131196441E-2</v>
      </c>
      <c r="K45" s="430">
        <f t="shared" si="15"/>
        <v>1.4129074123538764E-2</v>
      </c>
      <c r="L45" s="451">
        <f t="shared" si="14"/>
        <v>0.99999999999999989</v>
      </c>
    </row>
    <row r="46" spans="1:12" ht="15.6">
      <c r="B46" s="417">
        <v>1965</v>
      </c>
      <c r="C46" s="429">
        <f t="shared" ref="C46:K46" si="16">C9/$B9</f>
        <v>0.20462515221070501</v>
      </c>
      <c r="D46" s="429">
        <f t="shared" si="16"/>
        <v>0.18438959109765155</v>
      </c>
      <c r="E46" s="429">
        <f t="shared" si="16"/>
        <v>0.12921991073143091</v>
      </c>
      <c r="F46" s="429">
        <f t="shared" si="16"/>
        <v>0.12042865158648806</v>
      </c>
      <c r="G46" s="429">
        <f t="shared" si="16"/>
        <v>0.1230795861015623</v>
      </c>
      <c r="H46" s="429">
        <f t="shared" si="16"/>
        <v>0.10456616215087686</v>
      </c>
      <c r="I46" s="429">
        <f t="shared" si="16"/>
        <v>7.254776288104256E-2</v>
      </c>
      <c r="J46" s="429">
        <f t="shared" si="16"/>
        <v>4.526380730845251E-2</v>
      </c>
      <c r="K46" s="430">
        <f t="shared" si="16"/>
        <v>1.587937593179017E-2</v>
      </c>
      <c r="L46" s="451">
        <f t="shared" si="14"/>
        <v>1</v>
      </c>
    </row>
    <row r="47" spans="1:12" ht="15.6">
      <c r="B47" s="417">
        <v>1970</v>
      </c>
      <c r="C47" s="429">
        <f t="shared" ref="C47:K47" si="17">C10/$B10</f>
        <v>0.18230687406381621</v>
      </c>
      <c r="D47" s="429">
        <f>D10/$B10</f>
        <v>0.19334571894805858</v>
      </c>
      <c r="E47" s="429">
        <f t="shared" si="17"/>
        <v>0.1481441504889113</v>
      </c>
      <c r="F47" s="429">
        <f t="shared" si="17"/>
        <v>0.11273521068722488</v>
      </c>
      <c r="G47" s="429">
        <f t="shared" si="17"/>
        <v>0.11900402563049946</v>
      </c>
      <c r="H47" s="429">
        <f t="shared" si="17"/>
        <v>0.10374818456663852</v>
      </c>
      <c r="I47" s="429">
        <f t="shared" si="17"/>
        <v>7.643697266316532E-2</v>
      </c>
      <c r="J47" s="429">
        <f t="shared" si="17"/>
        <v>4.6041498280931979E-2</v>
      </c>
      <c r="K47" s="430">
        <f t="shared" si="17"/>
        <v>1.8237364670753816E-2</v>
      </c>
      <c r="L47" s="451">
        <f t="shared" si="14"/>
        <v>1</v>
      </c>
    </row>
    <row r="48" spans="1:12" ht="15.6">
      <c r="B48" s="417">
        <v>1975</v>
      </c>
      <c r="C48" s="429">
        <f t="shared" ref="C48:K48" si="18">C11/$B11</f>
        <v>0.15727433193049414</v>
      </c>
      <c r="D48" s="429">
        <f t="shared" si="18"/>
        <v>0.19084493678793174</v>
      </c>
      <c r="E48" s="429">
        <f t="shared" si="18"/>
        <v>0.17014392940880238</v>
      </c>
      <c r="F48" s="429">
        <f t="shared" si="18"/>
        <v>0.12042042329288266</v>
      </c>
      <c r="G48" s="429">
        <f t="shared" si="18"/>
        <v>0.10825512622683793</v>
      </c>
      <c r="H48" s="429">
        <f>H11/$B11</f>
        <v>0.1049683043851939</v>
      </c>
      <c r="I48" s="429">
        <f t="shared" si="18"/>
        <v>8.0976428482314983E-2</v>
      </c>
      <c r="J48" s="429">
        <f t="shared" si="18"/>
        <v>4.5989881353422496E-2</v>
      </c>
      <c r="K48" s="430">
        <f t="shared" si="18"/>
        <v>2.1126638132119714E-2</v>
      </c>
      <c r="L48" s="451">
        <f t="shared" si="14"/>
        <v>1.0000000000000002</v>
      </c>
    </row>
    <row r="49" spans="2:12" ht="15.6">
      <c r="B49" s="417">
        <v>1980</v>
      </c>
      <c r="C49" s="429">
        <f t="shared" ref="C49:K49" si="19">C12/$B12</f>
        <v>0.14537065776272307</v>
      </c>
      <c r="D49" s="429">
        <f t="shared" si="19"/>
        <v>0.17282399820370778</v>
      </c>
      <c r="E49" s="429">
        <f t="shared" si="19"/>
        <v>0.18063556491798041</v>
      </c>
      <c r="F49" s="429">
        <f t="shared" si="19"/>
        <v>0.13971141458787767</v>
      </c>
      <c r="G49" s="429">
        <f t="shared" si="19"/>
        <v>0.10146602326378773</v>
      </c>
      <c r="H49" s="429">
        <f t="shared" si="19"/>
        <v>0.10257142348340453</v>
      </c>
      <c r="I49" s="429">
        <f t="shared" si="19"/>
        <v>8.3381981175729855E-2</v>
      </c>
      <c r="J49" s="429">
        <f t="shared" si="19"/>
        <v>5.1474560413265029E-2</v>
      </c>
      <c r="K49" s="430">
        <f t="shared" si="19"/>
        <v>2.2564376191523856E-2</v>
      </c>
      <c r="L49" s="451">
        <f t="shared" si="14"/>
        <v>0.99999999999999978</v>
      </c>
    </row>
    <row r="50" spans="2:12" ht="15.6">
      <c r="B50" s="417">
        <v>1985</v>
      </c>
      <c r="C50" s="429">
        <f t="shared" ref="C50:K50" si="20">C13/$B13</f>
        <v>0.1449001931210965</v>
      </c>
      <c r="D50" s="429">
        <f t="shared" si="20"/>
        <v>0.15055695497120805</v>
      </c>
      <c r="E50" s="429">
        <f t="shared" si="20"/>
        <v>0.17969834886758715</v>
      </c>
      <c r="F50" s="429">
        <f t="shared" si="20"/>
        <v>0.15834822707778373</v>
      </c>
      <c r="G50" s="429">
        <f t="shared" si="20"/>
        <v>0.10816908993947916</v>
      </c>
      <c r="H50" s="429">
        <f t="shared" si="20"/>
        <v>9.3498192471177147E-2</v>
      </c>
      <c r="I50" s="429">
        <f t="shared" si="20"/>
        <v>8.4987128746953911E-2</v>
      </c>
      <c r="J50" s="429">
        <f t="shared" si="20"/>
        <v>5.505785707150241E-2</v>
      </c>
      <c r="K50" s="430">
        <f t="shared" si="20"/>
        <v>2.4784007733211995E-2</v>
      </c>
      <c r="L50" s="451">
        <f t="shared" si="14"/>
        <v>1.0000000000000002</v>
      </c>
    </row>
    <row r="51" spans="2:12" ht="15.6">
      <c r="B51" s="417">
        <v>1990</v>
      </c>
      <c r="C51" s="429">
        <f t="shared" ref="C51:K51" si="21">C14/$B14</f>
        <v>0.14749219103892408</v>
      </c>
      <c r="D51" s="429">
        <f t="shared" si="21"/>
        <v>0.14065614954253047</v>
      </c>
      <c r="E51" s="429">
        <f t="shared" si="21"/>
        <v>0.16144702106739084</v>
      </c>
      <c r="F51" s="429">
        <f t="shared" si="21"/>
        <v>0.16810208890143452</v>
      </c>
      <c r="G51" s="429">
        <f t="shared" si="21"/>
        <v>0.12655975150228593</v>
      </c>
      <c r="H51" s="429">
        <f t="shared" si="21"/>
        <v>8.8399868000304152E-2</v>
      </c>
      <c r="I51" s="429">
        <f t="shared" si="21"/>
        <v>8.2864303343715834E-2</v>
      </c>
      <c r="J51" s="429">
        <f t="shared" si="21"/>
        <v>5.6750769263798455E-2</v>
      </c>
      <c r="K51" s="430">
        <f t="shared" si="21"/>
        <v>2.7727857339615972E-2</v>
      </c>
      <c r="L51" s="451">
        <f t="shared" si="14"/>
        <v>1.0000000000000002</v>
      </c>
    </row>
    <row r="52" spans="2:12" ht="15.6">
      <c r="B52" s="417">
        <v>1995</v>
      </c>
      <c r="C52" s="429">
        <f t="shared" ref="C52:K52" si="22">C15/$B15</f>
        <v>0.14627168933742915</v>
      </c>
      <c r="D52" s="429">
        <f t="shared" si="22"/>
        <v>0.14187551891109365</v>
      </c>
      <c r="E52" s="429">
        <f t="shared" si="22"/>
        <v>0.14340066638050505</v>
      </c>
      <c r="F52" s="429">
        <f t="shared" si="22"/>
        <v>0.1681615400085541</v>
      </c>
      <c r="G52" s="429">
        <f t="shared" si="22"/>
        <v>0.14204129289019304</v>
      </c>
      <c r="H52" s="429">
        <f t="shared" si="22"/>
        <v>9.4080579584690863E-2</v>
      </c>
      <c r="I52" s="429">
        <f t="shared" si="22"/>
        <v>7.5843225793747665E-2</v>
      </c>
      <c r="J52" s="429">
        <f t="shared" si="22"/>
        <v>5.8301668304645705E-2</v>
      </c>
      <c r="K52" s="430">
        <f t="shared" si="22"/>
        <v>3.0023818789140809E-2</v>
      </c>
      <c r="L52" s="451">
        <f t="shared" si="14"/>
        <v>1</v>
      </c>
    </row>
    <row r="53" spans="2:12" ht="15.6">
      <c r="B53" s="417">
        <v>2000</v>
      </c>
      <c r="C53" s="429">
        <f t="shared" ref="C53:K53" si="23">C16/$B16</f>
        <v>0.14071379726224054</v>
      </c>
      <c r="D53" s="429">
        <f t="shared" si="23"/>
        <v>0.1446566999325479</v>
      </c>
      <c r="E53" s="429">
        <f t="shared" si="23"/>
        <v>0.13708748550722513</v>
      </c>
      <c r="F53" s="429">
        <f t="shared" si="23"/>
        <v>0.15331599204545124</v>
      </c>
      <c r="G53" s="429">
        <f t="shared" si="23"/>
        <v>0.15146789872653679</v>
      </c>
      <c r="H53" s="429">
        <f t="shared" si="23"/>
        <v>0.11041362216567899</v>
      </c>
      <c r="I53" s="429">
        <f t="shared" si="23"/>
        <v>7.2706586508845358E-2</v>
      </c>
      <c r="J53" s="429">
        <f t="shared" si="23"/>
        <v>5.7556165152163316E-2</v>
      </c>
      <c r="K53" s="430">
        <f t="shared" si="23"/>
        <v>3.2081752699310899E-2</v>
      </c>
      <c r="L53" s="451">
        <f t="shared" si="14"/>
        <v>1</v>
      </c>
    </row>
    <row r="54" spans="2:12" ht="15.6">
      <c r="B54" s="417">
        <v>2005</v>
      </c>
      <c r="C54" s="429">
        <f t="shared" ref="C54:K54" si="24">C17/$B17</f>
        <v>0.13345978110292778</v>
      </c>
      <c r="D54" s="429">
        <f t="shared" si="24"/>
        <v>0.14429876073277445</v>
      </c>
      <c r="E54" s="429">
        <f t="shared" si="24"/>
        <v>0.13786154016853919</v>
      </c>
      <c r="F54" s="429">
        <f t="shared" si="24"/>
        <v>0.13797440019587492</v>
      </c>
      <c r="G54" s="429">
        <f t="shared" si="24"/>
        <v>0.15213998539208706</v>
      </c>
      <c r="H54" s="429">
        <f t="shared" si="24"/>
        <v>0.12664808096684543</v>
      </c>
      <c r="I54" s="429">
        <f t="shared" si="24"/>
        <v>7.9170985530577137E-2</v>
      </c>
      <c r="J54" s="429">
        <f t="shared" si="24"/>
        <v>5.452344354573975E-2</v>
      </c>
      <c r="K54" s="430">
        <f t="shared" si="24"/>
        <v>3.3923022364634257E-2</v>
      </c>
      <c r="L54" s="451">
        <f t="shared" si="14"/>
        <v>1</v>
      </c>
    </row>
    <row r="55" spans="2:12" ht="16.2" thickBot="1">
      <c r="B55" s="418">
        <v>2010</v>
      </c>
      <c r="C55" s="431">
        <f t="shared" ref="C55:K55" si="25">C18/$B18</f>
        <v>0.13127474650558502</v>
      </c>
      <c r="D55" s="431">
        <f t="shared" si="25"/>
        <v>0.13787936795547534</v>
      </c>
      <c r="E55" s="431">
        <f t="shared" si="25"/>
        <v>0.13856329420829622</v>
      </c>
      <c r="F55" s="431">
        <f t="shared" si="25"/>
        <v>0.13059927189207407</v>
      </c>
      <c r="G55" s="431">
        <f t="shared" si="25"/>
        <v>0.14072997234664608</v>
      </c>
      <c r="H55" s="431">
        <f t="shared" si="25"/>
        <v>0.13586488978172018</v>
      </c>
      <c r="I55" s="431">
        <f t="shared" si="25"/>
        <v>9.4629649037334895E-2</v>
      </c>
      <c r="J55" s="431">
        <f t="shared" si="25"/>
        <v>5.4136644131566602E-2</v>
      </c>
      <c r="K55" s="432">
        <f t="shared" si="25"/>
        <v>3.6322164141301468E-2</v>
      </c>
      <c r="L55" s="451">
        <f t="shared" si="14"/>
        <v>1</v>
      </c>
    </row>
  </sheetData>
  <mergeCells count="5">
    <mergeCell ref="A22:A23"/>
    <mergeCell ref="A21:K21"/>
    <mergeCell ref="B40:K40"/>
    <mergeCell ref="A3:K3"/>
    <mergeCell ref="A4:A5"/>
  </mergeCells>
  <phoneticPr fontId="0" type="noConversion"/>
  <hyperlinks>
    <hyperlink ref="A1" location="Index!A1" display="Back to index"/>
  </hyperlink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7"/>
  <sheetViews>
    <sheetView topLeftCell="A37" workbookViewId="0">
      <selection activeCell="A2" sqref="A2:XFD2"/>
    </sheetView>
  </sheetViews>
  <sheetFormatPr baseColWidth="10" defaultRowHeight="13.2"/>
  <cols>
    <col min="1" max="1" width="6.6640625" customWidth="1"/>
    <col min="2" max="2" width="7.6640625" customWidth="1"/>
    <col min="3" max="3" width="8.33203125" style="54" customWidth="1"/>
    <col min="4" max="7" width="7.6640625" customWidth="1"/>
    <col min="8" max="11" width="7.33203125" customWidth="1"/>
    <col min="12" max="12" width="7.33203125" style="53" customWidth="1"/>
    <col min="13" max="14" width="7.33203125" customWidth="1"/>
    <col min="15" max="15" width="7.6640625" style="54" customWidth="1"/>
    <col min="16" max="17" width="7.6640625" customWidth="1"/>
    <col min="18" max="18" width="8.33203125" customWidth="1"/>
    <col min="19" max="19" width="8.33203125" style="54" customWidth="1"/>
    <col min="20" max="20" width="8.33203125" style="53" customWidth="1"/>
  </cols>
  <sheetData>
    <row r="1" spans="1:20" ht="15">
      <c r="A1" s="523" t="s">
        <v>250</v>
      </c>
      <c r="B1" s="50"/>
      <c r="C1" s="52"/>
      <c r="E1" s="49"/>
      <c r="F1" s="49"/>
      <c r="G1" s="49"/>
      <c r="H1" s="49"/>
      <c r="I1" s="49"/>
      <c r="J1" s="49"/>
      <c r="K1" s="49"/>
      <c r="L1" s="51"/>
      <c r="M1" s="49"/>
      <c r="N1" s="49"/>
      <c r="O1" s="52"/>
      <c r="P1" s="49"/>
      <c r="Q1" s="49"/>
      <c r="R1" s="49"/>
    </row>
    <row r="2" spans="1:20" ht="13.8" thickBot="1"/>
    <row r="3" spans="1:20" ht="19.5" customHeight="1" thickBot="1">
      <c r="A3" s="860" t="s">
        <v>268</v>
      </c>
      <c r="B3" s="861"/>
      <c r="C3" s="861"/>
      <c r="D3" s="861"/>
      <c r="E3" s="861"/>
      <c r="F3" s="861"/>
      <c r="G3" s="861"/>
      <c r="H3" s="861"/>
      <c r="I3" s="861"/>
      <c r="J3" s="861"/>
      <c r="K3" s="861"/>
      <c r="L3" s="861"/>
      <c r="M3" s="861"/>
      <c r="N3" s="861"/>
      <c r="O3" s="861"/>
      <c r="P3" s="861"/>
      <c r="Q3" s="861"/>
      <c r="R3" s="861"/>
      <c r="S3" s="861"/>
      <c r="T3" s="862"/>
    </row>
    <row r="4" spans="1:20">
      <c r="A4" s="44"/>
      <c r="B4" s="45" t="s">
        <v>18</v>
      </c>
      <c r="C4" s="150" t="s">
        <v>19</v>
      </c>
      <c r="D4" s="45" t="s">
        <v>20</v>
      </c>
      <c r="E4" s="45" t="s">
        <v>21</v>
      </c>
      <c r="F4" s="46" t="s">
        <v>22</v>
      </c>
      <c r="G4" s="46" t="s">
        <v>23</v>
      </c>
      <c r="H4" s="46" t="s">
        <v>24</v>
      </c>
      <c r="I4" s="46" t="s">
        <v>25</v>
      </c>
      <c r="J4" s="46" t="s">
        <v>26</v>
      </c>
      <c r="K4" s="46" t="s">
        <v>27</v>
      </c>
      <c r="L4" s="67" t="s">
        <v>28</v>
      </c>
      <c r="M4" s="46" t="s">
        <v>29</v>
      </c>
      <c r="N4" s="46" t="s">
        <v>30</v>
      </c>
      <c r="O4" s="55" t="s">
        <v>31</v>
      </c>
      <c r="P4" s="46" t="s">
        <v>51</v>
      </c>
      <c r="Q4" s="46" t="s">
        <v>52</v>
      </c>
      <c r="R4" s="68" t="s">
        <v>62</v>
      </c>
      <c r="S4" s="139" t="s">
        <v>63</v>
      </c>
      <c r="T4" s="69" t="s">
        <v>64</v>
      </c>
    </row>
    <row r="5" spans="1:20" ht="39.75" customHeight="1">
      <c r="A5" s="870"/>
      <c r="B5" s="866" t="s">
        <v>65</v>
      </c>
      <c r="C5" s="868" t="s">
        <v>66</v>
      </c>
      <c r="D5" s="866" t="s">
        <v>67</v>
      </c>
      <c r="E5" s="866" t="s">
        <v>68</v>
      </c>
      <c r="F5" s="866" t="s">
        <v>69</v>
      </c>
      <c r="G5" s="866" t="s">
        <v>70</v>
      </c>
      <c r="H5" s="866" t="s">
        <v>71</v>
      </c>
      <c r="I5" s="866" t="s">
        <v>72</v>
      </c>
      <c r="J5" s="866" t="s">
        <v>73</v>
      </c>
      <c r="K5" s="866" t="s">
        <v>74</v>
      </c>
      <c r="L5" s="872" t="s">
        <v>75</v>
      </c>
      <c r="M5" s="866" t="s">
        <v>76</v>
      </c>
      <c r="N5" s="866" t="s">
        <v>77</v>
      </c>
      <c r="O5" s="868" t="s">
        <v>78</v>
      </c>
      <c r="P5" s="866" t="s">
        <v>79</v>
      </c>
      <c r="Q5" s="866" t="s">
        <v>80</v>
      </c>
      <c r="R5" s="866" t="s">
        <v>81</v>
      </c>
      <c r="S5" s="868" t="s">
        <v>82</v>
      </c>
      <c r="T5" s="864" t="s">
        <v>83</v>
      </c>
    </row>
    <row r="6" spans="1:20" ht="49.5" customHeight="1">
      <c r="A6" s="870"/>
      <c r="B6" s="867"/>
      <c r="C6" s="869"/>
      <c r="D6" s="867"/>
      <c r="E6" s="867"/>
      <c r="F6" s="867"/>
      <c r="G6" s="867"/>
      <c r="H6" s="867"/>
      <c r="I6" s="867"/>
      <c r="J6" s="867"/>
      <c r="K6" s="867"/>
      <c r="L6" s="873"/>
      <c r="M6" s="867"/>
      <c r="N6" s="867"/>
      <c r="O6" s="869"/>
      <c r="P6" s="867"/>
      <c r="Q6" s="867"/>
      <c r="R6" s="867"/>
      <c r="S6" s="869"/>
      <c r="T6" s="865"/>
    </row>
    <row r="7" spans="1:20" ht="49.5" customHeight="1">
      <c r="A7" s="871"/>
      <c r="B7" s="47" t="s">
        <v>84</v>
      </c>
      <c r="C7" s="140" t="s">
        <v>85</v>
      </c>
      <c r="D7" s="70" t="s">
        <v>86</v>
      </c>
      <c r="E7" s="70" t="s">
        <v>87</v>
      </c>
      <c r="F7" s="70" t="s">
        <v>88</v>
      </c>
      <c r="G7" s="47" t="s">
        <v>89</v>
      </c>
      <c r="H7" s="70" t="s">
        <v>90</v>
      </c>
      <c r="I7" s="70" t="s">
        <v>91</v>
      </c>
      <c r="J7" s="70" t="s">
        <v>92</v>
      </c>
      <c r="K7" s="70" t="s">
        <v>93</v>
      </c>
      <c r="L7" s="71" t="s">
        <v>94</v>
      </c>
      <c r="M7" s="70" t="s">
        <v>95</v>
      </c>
      <c r="N7" s="72" t="s">
        <v>96</v>
      </c>
      <c r="O7" s="134" t="s">
        <v>97</v>
      </c>
      <c r="P7" s="72" t="s">
        <v>98</v>
      </c>
      <c r="Q7" s="72" t="s">
        <v>99</v>
      </c>
      <c r="R7" s="47" t="s">
        <v>100</v>
      </c>
      <c r="S7" s="140" t="s">
        <v>60</v>
      </c>
      <c r="T7" s="73" t="s">
        <v>101</v>
      </c>
    </row>
    <row r="8" spans="1:20">
      <c r="A8" s="74">
        <v>1929</v>
      </c>
      <c r="B8" s="75"/>
      <c r="C8" s="151"/>
      <c r="D8" s="76">
        <v>0.30586221742745151</v>
      </c>
      <c r="E8" s="76">
        <v>0.69413778257254832</v>
      </c>
      <c r="F8" s="77">
        <v>0.31275085118175694</v>
      </c>
      <c r="G8" s="78"/>
      <c r="H8" s="79">
        <v>0.10969116080937165</v>
      </c>
      <c r="I8" s="79">
        <v>0.1409625578454653</v>
      </c>
      <c r="J8" s="79">
        <v>9.5231609508323767E-2</v>
      </c>
      <c r="K8" s="79">
        <f t="shared" ref="K8:K71" si="0">L8*F8+M8*E8</f>
        <v>0.11444986911106789</v>
      </c>
      <c r="L8" s="80">
        <v>0.15458314717119237</v>
      </c>
      <c r="M8" s="79">
        <v>9.5231609508323767E-2</v>
      </c>
      <c r="N8" s="79">
        <f>(1-I8)*F8</f>
        <v>0.26866469123083003</v>
      </c>
      <c r="O8" s="135">
        <v>0.26440484032561173</v>
      </c>
      <c r="P8" s="79"/>
      <c r="Q8" s="78"/>
      <c r="R8" s="81">
        <v>3.6208732694355691E-2</v>
      </c>
      <c r="S8" s="141">
        <v>7.3482428115015971E-2</v>
      </c>
      <c r="T8" s="82"/>
    </row>
    <row r="9" spans="1:20">
      <c r="A9" s="83">
        <f t="shared" ref="A9:A27" si="1">A8+1</f>
        <v>1930</v>
      </c>
      <c r="B9" s="84">
        <v>-8.3648208631884269E-2</v>
      </c>
      <c r="C9" s="152"/>
      <c r="D9" s="57">
        <v>0.27811339944063046</v>
      </c>
      <c r="E9" s="57">
        <v>0.72188660055936926</v>
      </c>
      <c r="F9" s="56">
        <v>0.28601853778055142</v>
      </c>
      <c r="G9" s="85"/>
      <c r="H9" s="86">
        <v>0.11821471652593483</v>
      </c>
      <c r="I9" s="86">
        <v>0.14200582130435357</v>
      </c>
      <c r="J9" s="86">
        <v>0.10841858227281509</v>
      </c>
      <c r="K9" s="86">
        <f t="shared" si="0"/>
        <v>0.12370730963063258</v>
      </c>
      <c r="L9" s="87">
        <v>0.15887567354500931</v>
      </c>
      <c r="M9" s="86">
        <v>0.10841858227281509</v>
      </c>
      <c r="N9" s="86">
        <f t="shared" ref="N9:N72" si="2">(1-I9)*F9</f>
        <v>0.24540224041475392</v>
      </c>
      <c r="O9" s="136">
        <v>0.24057714994430762</v>
      </c>
      <c r="P9" s="86"/>
      <c r="Q9" s="85"/>
      <c r="R9" s="88">
        <v>3.2569360675512658E-2</v>
      </c>
      <c r="S9" s="142">
        <v>4.4632086851628464E-2</v>
      </c>
      <c r="T9" s="89"/>
    </row>
    <row r="10" spans="1:20">
      <c r="A10" s="83">
        <f t="shared" si="1"/>
        <v>1931</v>
      </c>
      <c r="B10" s="84">
        <v>-9.3246623087892E-2</v>
      </c>
      <c r="C10" s="152"/>
      <c r="D10" s="57">
        <v>0.2249076333217149</v>
      </c>
      <c r="E10" s="57">
        <v>0.77509236667828496</v>
      </c>
      <c r="F10" s="56">
        <v>0.23806552805855699</v>
      </c>
      <c r="G10" s="85"/>
      <c r="H10" s="86">
        <v>0.12611275964391691</v>
      </c>
      <c r="I10" s="86">
        <v>0.15609281479345127</v>
      </c>
      <c r="J10" s="86">
        <v>0.11642599473113513</v>
      </c>
      <c r="K10" s="86">
        <f t="shared" si="0"/>
        <v>0.13333593627986881</v>
      </c>
      <c r="L10" s="87">
        <v>0.18102174150236339</v>
      </c>
      <c r="M10" s="86">
        <v>0.11642599473113513</v>
      </c>
      <c r="N10" s="86">
        <f t="shared" si="2"/>
        <v>0.20090520967860748</v>
      </c>
      <c r="O10" s="136">
        <v>0.19497049157771726</v>
      </c>
      <c r="P10" s="86"/>
      <c r="Q10" s="85"/>
      <c r="R10" s="88">
        <v>3.2640949554896138E-2</v>
      </c>
      <c r="S10" s="142">
        <v>7.4183976261127556E-3</v>
      </c>
      <c r="T10" s="89"/>
    </row>
    <row r="11" spans="1:20">
      <c r="A11" s="83">
        <f t="shared" si="1"/>
        <v>1932</v>
      </c>
      <c r="B11" s="84">
        <v>-0.14146335474654681</v>
      </c>
      <c r="C11" s="152"/>
      <c r="D11" s="57">
        <v>0.17187165309765329</v>
      </c>
      <c r="E11" s="57">
        <v>0.82588619443597877</v>
      </c>
      <c r="F11" s="56">
        <v>0.18980887282859499</v>
      </c>
      <c r="G11" s="85"/>
      <c r="H11" s="86">
        <v>0.15264187866927592</v>
      </c>
      <c r="I11" s="86">
        <v>0.18620870376330112</v>
      </c>
      <c r="J11" s="86">
        <v>0.1444439348040526</v>
      </c>
      <c r="K11" s="86">
        <f t="shared" si="0"/>
        <v>0.16246610444657</v>
      </c>
      <c r="L11" s="87">
        <v>0.22744907642372592</v>
      </c>
      <c r="M11" s="86">
        <v>0.1444439348040526</v>
      </c>
      <c r="N11" s="86">
        <f t="shared" si="2"/>
        <v>0.15446480865640905</v>
      </c>
      <c r="O11" s="136">
        <v>0.14663702000670262</v>
      </c>
      <c r="P11" s="86"/>
      <c r="Q11" s="85"/>
      <c r="R11" s="88">
        <v>-1.3698630136986301E-2</v>
      </c>
      <c r="S11" s="142">
        <v>-7.6320939334637974E-2</v>
      </c>
      <c r="T11" s="89"/>
    </row>
    <row r="12" spans="1:20">
      <c r="A12" s="83">
        <f t="shared" si="1"/>
        <v>1933</v>
      </c>
      <c r="B12" s="84">
        <v>-1.8711196320542078E-2</v>
      </c>
      <c r="C12" s="152"/>
      <c r="D12" s="57">
        <v>0.15425104860597089</v>
      </c>
      <c r="E12" s="57">
        <v>0.84574895139402928</v>
      </c>
      <c r="F12" s="56">
        <v>0.17567962003454232</v>
      </c>
      <c r="G12" s="85"/>
      <c r="H12" s="86">
        <v>0.17213114754098363</v>
      </c>
      <c r="I12" s="86">
        <v>0.22979663082863089</v>
      </c>
      <c r="J12" s="86">
        <v>0.15932211444949929</v>
      </c>
      <c r="K12" s="86">
        <f t="shared" si="0"/>
        <v>0.18331381733021085</v>
      </c>
      <c r="L12" s="87">
        <v>0.27645384303038656</v>
      </c>
      <c r="M12" s="86">
        <v>0.15932211444949929</v>
      </c>
      <c r="N12" s="86">
        <f t="shared" si="2"/>
        <v>0.13530903524535046</v>
      </c>
      <c r="O12" s="136">
        <v>0.12711231393387501</v>
      </c>
      <c r="P12" s="86"/>
      <c r="Q12" s="85"/>
      <c r="R12" s="88">
        <v>-2.0491803278688527E-2</v>
      </c>
      <c r="S12" s="142">
        <v>-7.7868852459016397E-2</v>
      </c>
      <c r="T12" s="89"/>
    </row>
    <row r="13" spans="1:20">
      <c r="A13" s="83">
        <f t="shared" si="1"/>
        <v>1934</v>
      </c>
      <c r="B13" s="84">
        <v>0.12856024437332003</v>
      </c>
      <c r="C13" s="152"/>
      <c r="D13" s="57">
        <v>0.20360632127677891</v>
      </c>
      <c r="E13" s="57">
        <v>0.79442904218098132</v>
      </c>
      <c r="F13" s="56">
        <v>0.22325268669917575</v>
      </c>
      <c r="G13" s="85"/>
      <c r="H13" s="86">
        <v>0.15662650602409636</v>
      </c>
      <c r="I13" s="86">
        <v>0.20187683499487274</v>
      </c>
      <c r="J13" s="86">
        <v>0.14318227243332071</v>
      </c>
      <c r="K13" s="86">
        <f t="shared" si="0"/>
        <v>0.1657023829249076</v>
      </c>
      <c r="L13" s="87">
        <v>0.23271490321822907</v>
      </c>
      <c r="M13" s="86">
        <v>0.14318227243332071</v>
      </c>
      <c r="N13" s="86">
        <f t="shared" si="2"/>
        <v>0.17818314090424422</v>
      </c>
      <c r="O13" s="136">
        <v>0.17129845932076745</v>
      </c>
      <c r="P13" s="86"/>
      <c r="Q13" s="85"/>
      <c r="R13" s="88">
        <v>5.1635111876075727E-3</v>
      </c>
      <c r="S13" s="142">
        <v>-1.0327022375215147E-2</v>
      </c>
      <c r="T13" s="89"/>
    </row>
    <row r="14" spans="1:20">
      <c r="A14" s="83">
        <f t="shared" si="1"/>
        <v>1935</v>
      </c>
      <c r="B14" s="84">
        <v>0.11333872560339397</v>
      </c>
      <c r="C14" s="152"/>
      <c r="D14" s="57">
        <v>0.22116370808678504</v>
      </c>
      <c r="E14" s="57">
        <v>0.77883629191321502</v>
      </c>
      <c r="F14" s="56">
        <v>0.23654832347140042</v>
      </c>
      <c r="G14" s="85"/>
      <c r="H14" s="86">
        <v>0.15151515151515152</v>
      </c>
      <c r="I14" s="86">
        <v>0.20621145031838717</v>
      </c>
      <c r="J14" s="86">
        <v>0.13415454761785217</v>
      </c>
      <c r="K14" s="86">
        <f t="shared" si="0"/>
        <v>0.15932400932400931</v>
      </c>
      <c r="L14" s="87">
        <v>0.23183245651139361</v>
      </c>
      <c r="M14" s="86">
        <v>0.13415454761785217</v>
      </c>
      <c r="N14" s="86">
        <f t="shared" si="2"/>
        <v>0.18776935061797995</v>
      </c>
      <c r="O14" s="136">
        <v>0.1817087445573739</v>
      </c>
      <c r="P14" s="86"/>
      <c r="Q14" s="85"/>
      <c r="R14" s="88">
        <v>3.1818181818181822E-2</v>
      </c>
      <c r="S14" s="142">
        <v>3.3333333333333333E-2</v>
      </c>
      <c r="T14" s="89"/>
    </row>
    <row r="15" spans="1:20">
      <c r="A15" s="83">
        <f t="shared" si="1"/>
        <v>1936</v>
      </c>
      <c r="B15" s="84">
        <v>0.11980424800907685</v>
      </c>
      <c r="C15" s="152"/>
      <c r="D15" s="57">
        <v>0.24328268958185684</v>
      </c>
      <c r="E15" s="57">
        <v>0.75822333451452872</v>
      </c>
      <c r="F15" s="56">
        <v>0.25533088235294116</v>
      </c>
      <c r="G15" s="85"/>
      <c r="H15" s="86">
        <v>0.15796519410977244</v>
      </c>
      <c r="I15" s="86">
        <v>0.22059989737624142</v>
      </c>
      <c r="J15" s="86">
        <v>0.13603544901207154</v>
      </c>
      <c r="K15" s="86">
        <f t="shared" si="0"/>
        <v>0.16482597054886217</v>
      </c>
      <c r="L15" s="87">
        <v>0.24157171360684659</v>
      </c>
      <c r="M15" s="86">
        <v>0.13603544901207154</v>
      </c>
      <c r="N15" s="86">
        <f t="shared" si="2"/>
        <v>0.19900491590889716</v>
      </c>
      <c r="O15" s="136">
        <v>0.19365016356619302</v>
      </c>
      <c r="P15" s="86"/>
      <c r="Q15" s="85"/>
      <c r="R15" s="88">
        <v>4.9531459170013385E-2</v>
      </c>
      <c r="S15" s="142">
        <v>5.0870147255689425E-2</v>
      </c>
      <c r="T15" s="89"/>
    </row>
    <row r="16" spans="1:20">
      <c r="A16" s="83">
        <f t="shared" si="1"/>
        <v>1937</v>
      </c>
      <c r="B16" s="84">
        <v>6.8871341058928337E-2</v>
      </c>
      <c r="C16" s="152"/>
      <c r="D16" s="57">
        <v>0.23271705772734513</v>
      </c>
      <c r="E16" s="57">
        <v>0.76594245969892827</v>
      </c>
      <c r="F16" s="56">
        <v>0.24612188346461053</v>
      </c>
      <c r="G16" s="85"/>
      <c r="H16" s="86">
        <v>0.16926770708283315</v>
      </c>
      <c r="I16" s="86">
        <v>0.21509858632593248</v>
      </c>
      <c r="J16" s="86">
        <v>0.15351970351243782</v>
      </c>
      <c r="K16" s="86">
        <f t="shared" si="0"/>
        <v>0.17292868890183413</v>
      </c>
      <c r="L16" s="87">
        <v>0.22973133870671925</v>
      </c>
      <c r="M16" s="86">
        <v>0.15195237926128102</v>
      </c>
      <c r="N16" s="86">
        <f t="shared" si="2"/>
        <v>0.19318141426749691</v>
      </c>
      <c r="O16" s="136">
        <v>0.18957997369126642</v>
      </c>
      <c r="P16" s="86"/>
      <c r="Q16" s="85"/>
      <c r="R16" s="88">
        <v>4.561824729891957E-2</v>
      </c>
      <c r="S16" s="142">
        <v>5.4021608643457383E-2</v>
      </c>
      <c r="T16" s="89"/>
    </row>
    <row r="17" spans="1:22">
      <c r="A17" s="83">
        <f t="shared" si="1"/>
        <v>1938</v>
      </c>
      <c r="B17" s="84">
        <v>-5.2900201996966101E-2</v>
      </c>
      <c r="C17" s="152"/>
      <c r="D17" s="57">
        <v>0.21219099246441039</v>
      </c>
      <c r="E17" s="57">
        <v>0.78634057875438557</v>
      </c>
      <c r="F17" s="56">
        <v>0.22687528027645151</v>
      </c>
      <c r="G17" s="85"/>
      <c r="H17" s="86">
        <v>0.17624020887728462</v>
      </c>
      <c r="I17" s="86">
        <v>0.21131433649801934</v>
      </c>
      <c r="J17" s="86">
        <v>0.16502355955707038</v>
      </c>
      <c r="K17" s="86">
        <f t="shared" si="0"/>
        <v>0.17509575459219479</v>
      </c>
      <c r="L17" s="87">
        <v>0.22857690067596603</v>
      </c>
      <c r="M17" s="86">
        <v>0.15672255701445326</v>
      </c>
      <c r="N17" s="86">
        <f t="shared" si="2"/>
        <v>0.17893328095703098</v>
      </c>
      <c r="O17" s="136">
        <v>0.17501683187086911</v>
      </c>
      <c r="P17" s="86"/>
      <c r="Q17" s="85"/>
      <c r="R17" s="88">
        <v>1.0443864229765015E-2</v>
      </c>
      <c r="S17" s="142">
        <v>1.8276762402088774E-2</v>
      </c>
      <c r="T17" s="89"/>
    </row>
    <row r="18" spans="1:22">
      <c r="A18" s="83">
        <f t="shared" si="1"/>
        <v>1939</v>
      </c>
      <c r="B18" s="84">
        <v>8.1077798529612277E-2</v>
      </c>
      <c r="C18" s="152"/>
      <c r="D18" s="57">
        <v>0.23216228260869562</v>
      </c>
      <c r="E18" s="57">
        <v>0.76783771739130435</v>
      </c>
      <c r="F18" s="56">
        <v>0.24574923913043475</v>
      </c>
      <c r="G18" s="85"/>
      <c r="H18" s="86">
        <v>0.16585365853658537</v>
      </c>
      <c r="I18" s="86">
        <v>0.20718514025357948</v>
      </c>
      <c r="J18" s="86">
        <v>0.1515032407184701</v>
      </c>
      <c r="K18" s="86">
        <f t="shared" si="0"/>
        <v>0.16358695652173907</v>
      </c>
      <c r="L18" s="87">
        <v>0.22207241558477198</v>
      </c>
      <c r="M18" s="86">
        <v>0.1419737880685128</v>
      </c>
      <c r="N18" s="86">
        <f t="shared" si="2"/>
        <v>0.19483364855398519</v>
      </c>
      <c r="O18" s="136">
        <v>0.19117511196861933</v>
      </c>
      <c r="P18" s="86"/>
      <c r="Q18" s="85"/>
      <c r="R18" s="88">
        <v>3.2926829268292684E-2</v>
      </c>
      <c r="S18" s="142">
        <v>4.7560975609756105E-2</v>
      </c>
      <c r="T18" s="89"/>
    </row>
    <row r="19" spans="1:22">
      <c r="A19" s="90">
        <f t="shared" si="1"/>
        <v>1940</v>
      </c>
      <c r="B19" s="91">
        <v>9.5667367535744452E-2</v>
      </c>
      <c r="C19" s="153"/>
      <c r="D19" s="59">
        <v>0.26316573723703118</v>
      </c>
      <c r="E19" s="59">
        <v>0.73805825297104721</v>
      </c>
      <c r="F19" s="58">
        <v>0.27785361973397121</v>
      </c>
      <c r="G19" s="92"/>
      <c r="H19" s="93">
        <v>0.176017601760176</v>
      </c>
      <c r="I19" s="93">
        <v>0.23873704466668533</v>
      </c>
      <c r="J19" s="93">
        <v>0.15079310047538574</v>
      </c>
      <c r="K19" s="93">
        <f t="shared" si="0"/>
        <v>0.17212749426717455</v>
      </c>
      <c r="L19" s="94">
        <v>0.25061498973777419</v>
      </c>
      <c r="M19" s="93">
        <v>0.13886872993609434</v>
      </c>
      <c r="N19" s="93">
        <f t="shared" si="2"/>
        <v>0.21151966770874192</v>
      </c>
      <c r="O19" s="137">
        <v>0.20821933767573861</v>
      </c>
      <c r="P19" s="93"/>
      <c r="Q19" s="92"/>
      <c r="R19" s="95">
        <v>4.1804180418041799E-2</v>
      </c>
      <c r="S19" s="143">
        <v>7.2607260726072598E-2</v>
      </c>
      <c r="T19" s="96"/>
    </row>
    <row r="20" spans="1:22">
      <c r="A20" s="83">
        <f t="shared" si="1"/>
        <v>1941</v>
      </c>
      <c r="B20" s="84">
        <v>0.19366379287363311</v>
      </c>
      <c r="C20" s="152"/>
      <c r="D20" s="57">
        <v>0.28744179620034543</v>
      </c>
      <c r="E20" s="57">
        <v>0.71255820379965462</v>
      </c>
      <c r="F20" s="56">
        <v>0.29887036762891683</v>
      </c>
      <c r="G20" s="85"/>
      <c r="H20" s="86">
        <v>0.20293609671848015</v>
      </c>
      <c r="I20" s="86">
        <v>0.33904754745139964</v>
      </c>
      <c r="J20" s="86">
        <v>0.14408746983554233</v>
      </c>
      <c r="K20" s="86">
        <f t="shared" si="0"/>
        <v>0.20227485812978035</v>
      </c>
      <c r="L20" s="87">
        <v>0.35060517178502004</v>
      </c>
      <c r="M20" s="86">
        <v>0.13681599766298158</v>
      </c>
      <c r="N20" s="86">
        <f t="shared" si="2"/>
        <v>0.1975391024784344</v>
      </c>
      <c r="O20" s="136">
        <v>0.19408487104492836</v>
      </c>
      <c r="P20" s="86"/>
      <c r="Q20" s="85"/>
      <c r="R20" s="88">
        <v>9.4127806563039734E-2</v>
      </c>
      <c r="S20" s="142">
        <v>0.1217616580310881</v>
      </c>
      <c r="T20" s="89"/>
    </row>
    <row r="21" spans="1:22">
      <c r="A21" s="83">
        <f t="shared" si="1"/>
        <v>1942</v>
      </c>
      <c r="B21" s="84">
        <v>0.19703529048968749</v>
      </c>
      <c r="C21" s="152"/>
      <c r="D21" s="57">
        <v>0.28387186962711702</v>
      </c>
      <c r="E21" s="57">
        <v>0.71612813037288281</v>
      </c>
      <c r="F21" s="56">
        <v>0.29398747656353319</v>
      </c>
      <c r="G21" s="85"/>
      <c r="H21" s="86">
        <v>0.20668896321070232</v>
      </c>
      <c r="I21" s="86">
        <v>0.36662110983974272</v>
      </c>
      <c r="J21" s="86">
        <v>0.13916225670891624</v>
      </c>
      <c r="K21" s="86">
        <f t="shared" si="0"/>
        <v>0.20543333268892447</v>
      </c>
      <c r="L21" s="87">
        <v>0.3757221277319206</v>
      </c>
      <c r="M21" s="86">
        <v>0.13262393758849056</v>
      </c>
      <c r="N21" s="86">
        <f t="shared" si="2"/>
        <v>0.1862054616268253</v>
      </c>
      <c r="O21" s="136">
        <v>0.18352987634254436</v>
      </c>
      <c r="P21" s="86"/>
      <c r="Q21" s="85"/>
      <c r="R21" s="88">
        <v>0.18729096989966554</v>
      </c>
      <c r="S21" s="142">
        <v>0.21939799331103677</v>
      </c>
      <c r="T21" s="89"/>
    </row>
    <row r="22" spans="1:22">
      <c r="A22" s="83">
        <f t="shared" si="1"/>
        <v>1943</v>
      </c>
      <c r="B22" s="84">
        <v>0.16884423384250402</v>
      </c>
      <c r="C22" s="152"/>
      <c r="D22" s="57">
        <v>0.26585173356898045</v>
      </c>
      <c r="E22" s="57">
        <v>0.73414826643101971</v>
      </c>
      <c r="F22" s="56">
        <v>0.2768854153343695</v>
      </c>
      <c r="G22" s="85"/>
      <c r="H22" s="86">
        <v>0.25624321389793708</v>
      </c>
      <c r="I22" s="86">
        <v>0.40652169222070267</v>
      </c>
      <c r="J22" s="86">
        <v>0.19669336500192103</v>
      </c>
      <c r="K22" s="86">
        <f t="shared" si="0"/>
        <v>0.2575049086926422</v>
      </c>
      <c r="L22" s="87">
        <v>0.41632517292015381</v>
      </c>
      <c r="M22" s="86">
        <v>0.19373544388510267</v>
      </c>
      <c r="N22" s="86">
        <f t="shared" si="2"/>
        <v>0.16432548774140951</v>
      </c>
      <c r="O22" s="136">
        <v>0.16161104691621953</v>
      </c>
      <c r="P22" s="86"/>
      <c r="Q22" s="85"/>
      <c r="R22" s="88">
        <v>0.18458197611292074</v>
      </c>
      <c r="S22" s="142">
        <v>0.21824104234527691</v>
      </c>
      <c r="T22" s="89"/>
    </row>
    <row r="23" spans="1:22">
      <c r="A23" s="83">
        <f t="shared" si="1"/>
        <v>1944</v>
      </c>
      <c r="B23" s="84">
        <v>4.9952844534050023E-2</v>
      </c>
      <c r="C23" s="152"/>
      <c r="D23" s="57">
        <v>0.251023125046548</v>
      </c>
      <c r="E23" s="57">
        <v>0.748976874953452</v>
      </c>
      <c r="F23" s="56">
        <v>0.26452204513294109</v>
      </c>
      <c r="G23" s="85"/>
      <c r="H23" s="86">
        <v>0.24444444444444444</v>
      </c>
      <c r="I23" s="86">
        <v>0.37624029881872656</v>
      </c>
      <c r="J23" s="86">
        <v>0.19465654211109962</v>
      </c>
      <c r="K23" s="86">
        <f t="shared" si="0"/>
        <v>0.24632720291467591</v>
      </c>
      <c r="L23" s="87">
        <v>0.3896053608254747</v>
      </c>
      <c r="M23" s="86">
        <v>0.19128493931574031</v>
      </c>
      <c r="N23" s="86">
        <f t="shared" si="2"/>
        <v>0.16499819182798267</v>
      </c>
      <c r="O23" s="136">
        <v>0.16146283829262909</v>
      </c>
      <c r="P23" s="86"/>
      <c r="Q23" s="85"/>
      <c r="R23" s="88">
        <v>0.1914141414141414</v>
      </c>
      <c r="S23" s="142">
        <v>0.22777777777777777</v>
      </c>
      <c r="T23" s="89"/>
    </row>
    <row r="24" spans="1:22">
      <c r="A24" s="83">
        <f t="shared" si="1"/>
        <v>1945</v>
      </c>
      <c r="B24" s="84">
        <v>-2.4305936858898147E-2</v>
      </c>
      <c r="C24" s="152"/>
      <c r="D24" s="57">
        <v>0.22451980809889849</v>
      </c>
      <c r="E24" s="57">
        <v>0.77602308006613929</v>
      </c>
      <c r="F24" s="56">
        <v>0.24189222938011454</v>
      </c>
      <c r="G24" s="85"/>
      <c r="H24" s="86">
        <v>0.25365607665153805</v>
      </c>
      <c r="I24" s="86">
        <v>0.36677364018450154</v>
      </c>
      <c r="J24" s="86">
        <v>0.21418208365220959</v>
      </c>
      <c r="K24" s="86">
        <f t="shared" si="0"/>
        <v>0.2524085015793856</v>
      </c>
      <c r="L24" s="87">
        <v>0.38136693676087563</v>
      </c>
      <c r="M24" s="86">
        <v>0.20638407174794615</v>
      </c>
      <c r="N24" s="86">
        <f t="shared" si="2"/>
        <v>0.15317253587802548</v>
      </c>
      <c r="O24" s="136">
        <v>0.14964253083516119</v>
      </c>
      <c r="P24" s="86"/>
      <c r="Q24" s="85"/>
      <c r="R24" s="88">
        <v>0.15229450327786181</v>
      </c>
      <c r="S24" s="142">
        <v>0.17700453857791226</v>
      </c>
      <c r="T24" s="89"/>
    </row>
    <row r="25" spans="1:22">
      <c r="A25" s="83">
        <f t="shared" si="1"/>
        <v>1946</v>
      </c>
      <c r="B25" s="84">
        <v>-0.10477178499111917</v>
      </c>
      <c r="C25" s="152">
        <v>3.4807965760322248</v>
      </c>
      <c r="D25" s="57">
        <v>0.20739412724882209</v>
      </c>
      <c r="E25" s="57">
        <v>0.79315352387550586</v>
      </c>
      <c r="F25" s="56">
        <v>0.22984782334626019</v>
      </c>
      <c r="G25" s="85">
        <f t="shared" ref="G25:G88" si="3">F25/C25</f>
        <v>6.6033110044099369E-2</v>
      </c>
      <c r="H25" s="86">
        <v>0.25076535750251761</v>
      </c>
      <c r="I25" s="86">
        <v>0.34820800382220973</v>
      </c>
      <c r="J25" s="86">
        <v>0.21759194345748745</v>
      </c>
      <c r="K25" s="86">
        <f t="shared" si="0"/>
        <v>0.23751292828923826</v>
      </c>
      <c r="L25" s="87">
        <v>0.36135212671304306</v>
      </c>
      <c r="M25" s="86">
        <v>0.19473774477858463</v>
      </c>
      <c r="N25" s="86">
        <f t="shared" si="2"/>
        <v>0.14981297159597903</v>
      </c>
      <c r="O25" s="136">
        <v>0.14679182355972525</v>
      </c>
      <c r="P25" s="97">
        <f>(1-I25)*G25</f>
        <v>4.303985260947122E-2</v>
      </c>
      <c r="Q25" s="98">
        <f t="shared" ref="Q25:Q88" si="4">(1-L25)*G25</f>
        <v>4.217190529618766E-2</v>
      </c>
      <c r="R25" s="88">
        <v>7.3514602215508554E-2</v>
      </c>
      <c r="S25" s="142">
        <v>9.0130916414904325E-2</v>
      </c>
      <c r="T25" s="89">
        <v>0.10272306143001006</v>
      </c>
      <c r="V25" s="99"/>
    </row>
    <row r="26" spans="1:22">
      <c r="A26" s="83">
        <f t="shared" si="1"/>
        <v>1947</v>
      </c>
      <c r="B26" s="84">
        <v>-1.7373523058355156E-2</v>
      </c>
      <c r="C26" s="152">
        <v>3.4974687933425792</v>
      </c>
      <c r="D26" s="57">
        <v>0.23034135327662142</v>
      </c>
      <c r="E26" s="57">
        <v>0.76965864672337858</v>
      </c>
      <c r="F26" s="56">
        <v>0.25155208186514844</v>
      </c>
      <c r="G26" s="85">
        <f t="shared" si="3"/>
        <v>7.1924038991849487E-2</v>
      </c>
      <c r="H26" s="86">
        <v>0.25883957466481738</v>
      </c>
      <c r="I26" s="86">
        <v>0.36256752174123175</v>
      </c>
      <c r="J26" s="86">
        <v>0.22013422877244504</v>
      </c>
      <c r="K26" s="86">
        <f t="shared" si="0"/>
        <v>0.25092408966111135</v>
      </c>
      <c r="L26" s="87">
        <v>0.37359476144227</v>
      </c>
      <c r="M26" s="86">
        <v>0.20391578827126766</v>
      </c>
      <c r="N26" s="86">
        <f t="shared" si="2"/>
        <v>0.16034746695445412</v>
      </c>
      <c r="O26" s="136">
        <v>0.15757354185043193</v>
      </c>
      <c r="P26" s="97">
        <f t="shared" ref="P26:P89" si="5">(1-I26)*G26</f>
        <v>4.5846718420954898E-2</v>
      </c>
      <c r="Q26" s="98">
        <f t="shared" si="4"/>
        <v>4.5053594802724951E-2</v>
      </c>
      <c r="R26" s="88">
        <v>2.9126213592233007E-2</v>
      </c>
      <c r="S26" s="142">
        <v>5.640314378178455E-2</v>
      </c>
      <c r="T26" s="89">
        <v>7.56380027739251E-2</v>
      </c>
      <c r="V26" s="99"/>
    </row>
    <row r="27" spans="1:22">
      <c r="A27" s="83">
        <f t="shared" si="1"/>
        <v>1948</v>
      </c>
      <c r="B27" s="84">
        <v>6.2059460839552605E-2</v>
      </c>
      <c r="C27" s="152">
        <v>3.4891040807914262</v>
      </c>
      <c r="D27" s="57">
        <v>0.25544907826721458</v>
      </c>
      <c r="E27" s="57">
        <v>0.74455092173278548</v>
      </c>
      <c r="F27" s="56">
        <v>0.27429507506339518</v>
      </c>
      <c r="G27" s="85">
        <f t="shared" si="3"/>
        <v>7.8614758606220025E-2</v>
      </c>
      <c r="H27" s="86">
        <v>0.23512366034624899</v>
      </c>
      <c r="I27" s="86">
        <v>0.32961157456559087</v>
      </c>
      <c r="J27" s="86">
        <v>0.19642226315425615</v>
      </c>
      <c r="K27" s="86">
        <f t="shared" si="0"/>
        <v>0.22882538673847241</v>
      </c>
      <c r="L27" s="87">
        <v>0.33862816709612675</v>
      </c>
      <c r="M27" s="86">
        <v>0.18258166669095721</v>
      </c>
      <c r="N27" s="86">
        <f t="shared" si="2"/>
        <v>0.18388424347616256</v>
      </c>
      <c r="O27" s="136">
        <v>0.18141103655118315</v>
      </c>
      <c r="P27" s="97">
        <f t="shared" si="5"/>
        <v>5.2702424237930007E-2</v>
      </c>
      <c r="Q27" s="98">
        <f t="shared" si="4"/>
        <v>5.1993586992691285E-2</v>
      </c>
      <c r="R27" s="88">
        <v>4.9876339653751031E-2</v>
      </c>
      <c r="S27" s="142">
        <v>9.6867271228359447E-2</v>
      </c>
      <c r="T27" s="89">
        <v>0.1106603462489695</v>
      </c>
      <c r="V27" s="99"/>
    </row>
    <row r="28" spans="1:22">
      <c r="A28" s="74">
        <v>1949</v>
      </c>
      <c r="B28" s="75">
        <v>-1.9199209065048017E-2</v>
      </c>
      <c r="C28" s="151">
        <v>3.8516795789473686</v>
      </c>
      <c r="D28" s="76">
        <v>0.24822858194806596</v>
      </c>
      <c r="E28" s="76">
        <v>0.75177141805193415</v>
      </c>
      <c r="F28" s="77">
        <v>0.26808973860640328</v>
      </c>
      <c r="G28" s="78">
        <f t="shared" si="3"/>
        <v>6.9603333587699406E-2</v>
      </c>
      <c r="H28" s="79">
        <v>0.22609263157894735</v>
      </c>
      <c r="I28" s="79">
        <v>0.30268098208150029</v>
      </c>
      <c r="J28" s="79">
        <v>0.19514290672580015</v>
      </c>
      <c r="K28" s="79">
        <f t="shared" si="0"/>
        <v>0.21479589350044259</v>
      </c>
      <c r="L28" s="80">
        <v>0.3121043781525551</v>
      </c>
      <c r="M28" s="79">
        <v>0.17441992232611281</v>
      </c>
      <c r="N28" s="79">
        <f t="shared" si="2"/>
        <v>0.18694407323904444</v>
      </c>
      <c r="O28" s="135">
        <v>0.18441775744957073</v>
      </c>
      <c r="P28" s="97">
        <f t="shared" si="5"/>
        <v>4.8535728221228272E-2</v>
      </c>
      <c r="Q28" s="100">
        <f t="shared" si="4"/>
        <v>4.7879828440965631E-2</v>
      </c>
      <c r="R28" s="81">
        <v>3.5789473684210524E-2</v>
      </c>
      <c r="S28" s="141">
        <v>8.3368421052631578E-2</v>
      </c>
      <c r="T28" s="101">
        <v>0.10252884210526315</v>
      </c>
      <c r="V28" s="99"/>
    </row>
    <row r="29" spans="1:22">
      <c r="A29" s="83">
        <f t="shared" ref="A29:A49" si="6">A28+1</f>
        <v>1950</v>
      </c>
      <c r="B29" s="84">
        <v>9.9254797747644119E-2</v>
      </c>
      <c r="C29" s="152">
        <v>3.6544514967790835</v>
      </c>
      <c r="D29" s="57">
        <v>0.26939346366070099</v>
      </c>
      <c r="E29" s="57">
        <v>0.73102135705378646</v>
      </c>
      <c r="F29" s="56">
        <v>0.28806039581262494</v>
      </c>
      <c r="G29" s="85">
        <f t="shared" si="3"/>
        <v>7.882452293224089E-2</v>
      </c>
      <c r="H29" s="86">
        <v>0.24983705949223192</v>
      </c>
      <c r="I29" s="86">
        <v>0.37331442205193099</v>
      </c>
      <c r="J29" s="86">
        <v>0.19691745771000646</v>
      </c>
      <c r="K29" s="86">
        <f t="shared" si="0"/>
        <v>0.23329925949771091</v>
      </c>
      <c r="L29" s="87">
        <v>0.38252262954055993</v>
      </c>
      <c r="M29" s="86">
        <v>0.1684077191959702</v>
      </c>
      <c r="N29" s="86">
        <f t="shared" si="2"/>
        <v>0.18052329563378439</v>
      </c>
      <c r="O29" s="136">
        <v>0.17787077573988513</v>
      </c>
      <c r="P29" s="97">
        <f t="shared" si="5"/>
        <v>4.9398191710272203E-2</v>
      </c>
      <c r="Q29" s="98">
        <f t="shared" si="4"/>
        <v>4.8672359147919939E-2</v>
      </c>
      <c r="R29" s="88">
        <v>5.3429329291398257E-2</v>
      </c>
      <c r="S29" s="142">
        <v>8.7154225085259579E-2</v>
      </c>
      <c r="T29" s="89">
        <v>9.3135278514588873E-2</v>
      </c>
      <c r="V29" s="99"/>
    </row>
    <row r="30" spans="1:22">
      <c r="A30" s="83">
        <f t="shared" si="6"/>
        <v>1951</v>
      </c>
      <c r="B30" s="84">
        <v>7.382216771921124E-2</v>
      </c>
      <c r="C30" s="152">
        <v>3.4423052995391705</v>
      </c>
      <c r="D30" s="57">
        <v>0.26263667582047551</v>
      </c>
      <c r="E30" s="57">
        <v>0.73772134290390368</v>
      </c>
      <c r="F30" s="56">
        <v>0.2791055371419226</v>
      </c>
      <c r="G30" s="85">
        <f t="shared" si="3"/>
        <v>8.1080994524014793E-2</v>
      </c>
      <c r="H30" s="86">
        <v>0.26920671494404214</v>
      </c>
      <c r="I30" s="86">
        <v>0.40908785595345298</v>
      </c>
      <c r="J30" s="86">
        <v>0.21198275786541365</v>
      </c>
      <c r="K30" s="86">
        <f t="shared" si="0"/>
        <v>0.26002964502278492</v>
      </c>
      <c r="L30" s="87">
        <v>0.42206073781402498</v>
      </c>
      <c r="M30" s="86">
        <v>0.19279658567125435</v>
      </c>
      <c r="N30" s="86">
        <f t="shared" si="2"/>
        <v>0.16492685136779664</v>
      </c>
      <c r="O30" s="136">
        <v>0.16130604820782299</v>
      </c>
      <c r="P30" s="97">
        <f t="shared" si="5"/>
        <v>4.7911744315611918E-2</v>
      </c>
      <c r="Q30" s="98">
        <f t="shared" si="4"/>
        <v>4.685989015251419E-2</v>
      </c>
      <c r="R30" s="88">
        <v>6.0566161948650429E-2</v>
      </c>
      <c r="S30" s="142">
        <v>9.2495062541145492E-2</v>
      </c>
      <c r="T30" s="89">
        <v>0.11290223831468073</v>
      </c>
      <c r="V30" s="99"/>
    </row>
    <row r="31" spans="1:22">
      <c r="A31" s="83">
        <f t="shared" si="6"/>
        <v>1952</v>
      </c>
      <c r="B31" s="84">
        <v>3.9736523865846918E-2</v>
      </c>
      <c r="C31" s="152">
        <v>3.4693828197945846</v>
      </c>
      <c r="D31" s="57">
        <v>0.24436114682785157</v>
      </c>
      <c r="E31" s="57">
        <v>0.75631891709815735</v>
      </c>
      <c r="F31" s="56">
        <v>0.26034264908906413</v>
      </c>
      <c r="G31" s="85">
        <f t="shared" si="3"/>
        <v>7.5040046778256222E-2</v>
      </c>
      <c r="H31" s="86">
        <v>0.26924992219109867</v>
      </c>
      <c r="I31" s="86">
        <v>0.38521810425629788</v>
      </c>
      <c r="J31" s="86">
        <v>0.22526508080816343</v>
      </c>
      <c r="K31" s="86">
        <f t="shared" si="0"/>
        <v>0.25945646192329386</v>
      </c>
      <c r="L31" s="87">
        <v>0.39836843391171517</v>
      </c>
      <c r="M31" s="86">
        <v>0.20592393632413031</v>
      </c>
      <c r="N31" s="86">
        <f t="shared" si="2"/>
        <v>0.16005394734991224</v>
      </c>
      <c r="O31" s="136">
        <v>0.15663035569102643</v>
      </c>
      <c r="P31" s="97">
        <f t="shared" si="5"/>
        <v>4.6133262215032445E-2</v>
      </c>
      <c r="Q31" s="98">
        <f t="shared" si="4"/>
        <v>4.5146460862540441E-2</v>
      </c>
      <c r="R31" s="88">
        <v>5.9757236227824459E-2</v>
      </c>
      <c r="S31" s="142">
        <v>9.3681917211328972E-2</v>
      </c>
      <c r="T31" s="89">
        <v>0.13159632741985683</v>
      </c>
      <c r="V31" s="99"/>
    </row>
    <row r="32" spans="1:22">
      <c r="A32" s="83">
        <f t="shared" si="6"/>
        <v>1953</v>
      </c>
      <c r="B32" s="84">
        <v>4.1333681707848013E-2</v>
      </c>
      <c r="C32" s="152">
        <v>3.3938964855286473</v>
      </c>
      <c r="D32" s="57">
        <v>0.23607479747158486</v>
      </c>
      <c r="E32" s="57">
        <v>0.76424878104797866</v>
      </c>
      <c r="F32" s="56">
        <v>0.25128298789107206</v>
      </c>
      <c r="G32" s="85">
        <f t="shared" si="3"/>
        <v>7.4039673561797276E-2</v>
      </c>
      <c r="H32" s="86">
        <v>0.26950974601299466</v>
      </c>
      <c r="I32" s="86">
        <v>0.39421764441547025</v>
      </c>
      <c r="J32" s="86">
        <v>0.22480285574940495</v>
      </c>
      <c r="K32" s="86">
        <f t="shared" si="0"/>
        <v>0.2575754783306633</v>
      </c>
      <c r="L32" s="87">
        <v>0.40597067750339511</v>
      </c>
      <c r="M32" s="86">
        <v>0.20354884083443681</v>
      </c>
      <c r="N32" s="86">
        <f t="shared" si="2"/>
        <v>0.1522228003229725</v>
      </c>
      <c r="O32" s="136">
        <v>0.14926946305185612</v>
      </c>
      <c r="P32" s="97">
        <f t="shared" si="5"/>
        <v>4.4851927856975185E-2</v>
      </c>
      <c r="Q32" s="98">
        <f t="shared" si="4"/>
        <v>4.3981737123784226E-2</v>
      </c>
      <c r="R32" s="88">
        <v>5.9657412876550499E-2</v>
      </c>
      <c r="S32" s="142">
        <v>8.8895451860602478E-2</v>
      </c>
      <c r="T32" s="89">
        <v>0.11281748375664499</v>
      </c>
      <c r="V32" s="99"/>
    </row>
    <row r="33" spans="1:22">
      <c r="A33" s="83">
        <f t="shared" si="6"/>
        <v>1954</v>
      </c>
      <c r="B33" s="84">
        <v>-8.7748604520094808E-3</v>
      </c>
      <c r="C33" s="152">
        <v>3.5687019486271039</v>
      </c>
      <c r="D33" s="57">
        <v>0.23827604398803323</v>
      </c>
      <c r="E33" s="57">
        <v>0.76172395601196685</v>
      </c>
      <c r="F33" s="56">
        <v>0.25413221236112565</v>
      </c>
      <c r="G33" s="85">
        <f t="shared" si="3"/>
        <v>7.1211386106057831E-2</v>
      </c>
      <c r="H33" s="86">
        <v>0.25619131975199289</v>
      </c>
      <c r="I33" s="86">
        <v>0.35630953623074668</v>
      </c>
      <c r="J33" s="86">
        <v>0.2192798008613045</v>
      </c>
      <c r="K33" s="86">
        <f t="shared" si="0"/>
        <v>0.23809413707696012</v>
      </c>
      <c r="L33" s="87">
        <v>0.36560380170335705</v>
      </c>
      <c r="M33" s="86">
        <v>0.19059717494321116</v>
      </c>
      <c r="N33" s="86">
        <f t="shared" si="2"/>
        <v>0.16358248163343933</v>
      </c>
      <c r="O33" s="136">
        <v>0.16122050938661325</v>
      </c>
      <c r="P33" s="97">
        <f t="shared" si="5"/>
        <v>4.5838090148259729E-2</v>
      </c>
      <c r="Q33" s="98">
        <f t="shared" si="4"/>
        <v>4.5176232621117467E-2</v>
      </c>
      <c r="R33" s="88">
        <v>5.4915854738706825E-2</v>
      </c>
      <c r="S33" s="142">
        <v>8.8573959255978746E-2</v>
      </c>
      <c r="T33" s="89">
        <v>9.9746678476527878E-2</v>
      </c>
      <c r="V33" s="99"/>
    </row>
    <row r="34" spans="1:22">
      <c r="A34" s="83">
        <f t="shared" si="6"/>
        <v>1955</v>
      </c>
      <c r="B34" s="84">
        <v>7.985853990141889E-2</v>
      </c>
      <c r="C34" s="152">
        <v>3.5185990591397842</v>
      </c>
      <c r="D34" s="57">
        <v>0.26264690218406617</v>
      </c>
      <c r="E34" s="57">
        <v>0.73764768246630608</v>
      </c>
      <c r="F34" s="56">
        <v>0.27737613470267658</v>
      </c>
      <c r="G34" s="85">
        <f t="shared" si="3"/>
        <v>7.8831412741435958E-2</v>
      </c>
      <c r="H34" s="86">
        <v>0.26300806451612901</v>
      </c>
      <c r="I34" s="86">
        <v>0.36392868733889194</v>
      </c>
      <c r="J34" s="86">
        <v>0.22148388119112494</v>
      </c>
      <c r="K34" s="86">
        <f t="shared" si="0"/>
        <v>0.24604263437328361</v>
      </c>
      <c r="L34" s="87">
        <v>0.37555840615039227</v>
      </c>
      <c r="M34" s="86">
        <v>0.19232988687207087</v>
      </c>
      <c r="N34" s="86">
        <f t="shared" si="2"/>
        <v>0.17643100210119583</v>
      </c>
      <c r="O34" s="136">
        <v>0.17320519564958287</v>
      </c>
      <c r="P34" s="97">
        <f t="shared" si="5"/>
        <v>5.0142400181374766E-2</v>
      </c>
      <c r="Q34" s="98">
        <f t="shared" si="4"/>
        <v>4.9225613017678548E-2</v>
      </c>
      <c r="R34" s="88">
        <v>4.8924731182795694E-2</v>
      </c>
      <c r="S34" s="142">
        <v>9.327956989247313E-2</v>
      </c>
      <c r="T34" s="89">
        <v>0.10986397849462366</v>
      </c>
      <c r="V34" s="99"/>
    </row>
    <row r="35" spans="1:22">
      <c r="A35" s="83">
        <f t="shared" si="6"/>
        <v>1956</v>
      </c>
      <c r="B35" s="84">
        <v>2.6379923096673696E-2</v>
      </c>
      <c r="C35" s="152">
        <v>3.5652144846796658</v>
      </c>
      <c r="D35" s="57">
        <v>0.24529687561429847</v>
      </c>
      <c r="E35" s="57">
        <v>0.75498072403703631</v>
      </c>
      <c r="F35" s="56">
        <v>0.26056485643771454</v>
      </c>
      <c r="G35" s="85">
        <f t="shared" si="3"/>
        <v>7.3085324195053661E-2</v>
      </c>
      <c r="H35" s="86">
        <v>0.26555836920739428</v>
      </c>
      <c r="I35" s="86">
        <v>0.36969197256935771</v>
      </c>
      <c r="J35" s="86">
        <v>0.22595862811447098</v>
      </c>
      <c r="K35" s="86">
        <f t="shared" si="0"/>
        <v>0.24843745183458874</v>
      </c>
      <c r="L35" s="87">
        <v>0.38426964829356625</v>
      </c>
      <c r="M35" s="86">
        <v>0.19644248041269075</v>
      </c>
      <c r="N35" s="86">
        <f t="shared" si="2"/>
        <v>0.16423612067900434</v>
      </c>
      <c r="O35" s="136">
        <v>0.16043769069673039</v>
      </c>
      <c r="P35" s="97">
        <f t="shared" si="5"/>
        <v>4.6066266527513271E-2</v>
      </c>
      <c r="Q35" s="98">
        <f t="shared" si="4"/>
        <v>4.5000852371199121E-2</v>
      </c>
      <c r="R35" s="88">
        <v>6.0774879716383901E-2</v>
      </c>
      <c r="S35" s="142">
        <v>9.7999493542669042E-2</v>
      </c>
      <c r="T35" s="89">
        <v>0.11794707520891365</v>
      </c>
      <c r="V35" s="99"/>
    </row>
    <row r="36" spans="1:22">
      <c r="A36" s="83">
        <f t="shared" si="6"/>
        <v>1957</v>
      </c>
      <c r="B36" s="84">
        <v>1.2909095219730604E-2</v>
      </c>
      <c r="C36" s="152">
        <v>3.5552199370917013</v>
      </c>
      <c r="D36" s="57">
        <v>0.23857758621119818</v>
      </c>
      <c r="E36" s="57">
        <v>0.76195358278552994</v>
      </c>
      <c r="F36" s="56">
        <v>0.25451265611303814</v>
      </c>
      <c r="G36" s="85">
        <f t="shared" si="3"/>
        <v>7.1588441957613103E-2</v>
      </c>
      <c r="H36" s="86">
        <v>0.26680861359787078</v>
      </c>
      <c r="I36" s="86">
        <v>0.36251177418719049</v>
      </c>
      <c r="J36" s="86">
        <v>0.23099807150636797</v>
      </c>
      <c r="K36" s="86">
        <f t="shared" si="0"/>
        <v>0.24577182805898407</v>
      </c>
      <c r="L36" s="87">
        <v>0.37867299383386543</v>
      </c>
      <c r="M36" s="86">
        <v>0.19606805713006481</v>
      </c>
      <c r="N36" s="86">
        <f t="shared" si="2"/>
        <v>0.16224882159240639</v>
      </c>
      <c r="O36" s="136">
        <v>0.15813558665410493</v>
      </c>
      <c r="P36" s="97">
        <f t="shared" si="5"/>
        <v>4.5636788852262071E-2</v>
      </c>
      <c r="Q36" s="98">
        <f t="shared" si="4"/>
        <v>4.4479832317621842E-2</v>
      </c>
      <c r="R36" s="88">
        <v>6.0730704089039432E-2</v>
      </c>
      <c r="S36" s="142">
        <v>9.5814178562787303E-2</v>
      </c>
      <c r="T36" s="89">
        <v>0.11388120009678197</v>
      </c>
      <c r="V36" s="99"/>
    </row>
    <row r="37" spans="1:22">
      <c r="A37" s="83">
        <f t="shared" si="6"/>
        <v>1958</v>
      </c>
      <c r="B37" s="84">
        <v>-1.6498812360985715E-2</v>
      </c>
      <c r="C37" s="152">
        <v>3.7514288979788266</v>
      </c>
      <c r="D37" s="57">
        <v>0.2276950752748422</v>
      </c>
      <c r="E37" s="57">
        <v>0.77283411205217967</v>
      </c>
      <c r="F37" s="56">
        <v>0.24277691409496616</v>
      </c>
      <c r="G37" s="85">
        <f t="shared" si="3"/>
        <v>6.4715851132289379E-2</v>
      </c>
      <c r="H37" s="86">
        <v>0.26049566891241577</v>
      </c>
      <c r="I37" s="86">
        <v>0.34709004294666923</v>
      </c>
      <c r="J37" s="86">
        <v>0.22986162245221242</v>
      </c>
      <c r="K37" s="86">
        <f t="shared" si="0"/>
        <v>0.23808937070922476</v>
      </c>
      <c r="L37" s="87">
        <v>0.36195652918967824</v>
      </c>
      <c r="M37" s="86">
        <v>0.19436859627889724</v>
      </c>
      <c r="N37" s="86">
        <f t="shared" si="2"/>
        <v>0.15851146455528453</v>
      </c>
      <c r="O37" s="136">
        <v>0.15490222490177152</v>
      </c>
      <c r="P37" s="97">
        <f t="shared" si="5"/>
        <v>4.2253623583452804E-2</v>
      </c>
      <c r="Q37" s="98">
        <f t="shared" si="4"/>
        <v>4.1291526272890004E-2</v>
      </c>
      <c r="R37" s="88">
        <v>6.376323387872955E-2</v>
      </c>
      <c r="S37" s="142">
        <v>9.2396535129932622E-2</v>
      </c>
      <c r="T37" s="89">
        <v>0.11179475457170356</v>
      </c>
      <c r="V37" s="99"/>
    </row>
    <row r="38" spans="1:22">
      <c r="A38" s="83">
        <f t="shared" si="6"/>
        <v>1959</v>
      </c>
      <c r="B38" s="84">
        <v>7.8352388161091024E-2</v>
      </c>
      <c r="C38" s="152">
        <v>3.6965662624035285</v>
      </c>
      <c r="D38" s="57">
        <v>0.24680041259605009</v>
      </c>
      <c r="E38" s="57">
        <v>0.75368440650582258</v>
      </c>
      <c r="F38" s="56">
        <v>0.26376908116159159</v>
      </c>
      <c r="G38" s="85">
        <f t="shared" si="3"/>
        <v>7.1355161097555284E-2</v>
      </c>
      <c r="H38" s="86">
        <v>0.27050716648291068</v>
      </c>
      <c r="I38" s="86">
        <v>0.35603467353549056</v>
      </c>
      <c r="J38" s="86">
        <v>0.2364029266433485</v>
      </c>
      <c r="K38" s="86">
        <f t="shared" si="0"/>
        <v>0.2447412495196743</v>
      </c>
      <c r="L38" s="87">
        <v>0.36857445826946156</v>
      </c>
      <c r="M38" s="86">
        <v>0.19573537948893116</v>
      </c>
      <c r="N38" s="86">
        <f t="shared" si="2"/>
        <v>0.16985814246146802</v>
      </c>
      <c r="O38" s="136">
        <v>0.16655053496422434</v>
      </c>
      <c r="P38" s="97">
        <f t="shared" si="5"/>
        <v>4.5950249611114852E-2</v>
      </c>
      <c r="Q38" s="98">
        <f t="shared" si="4"/>
        <v>4.5055471251293687E-2</v>
      </c>
      <c r="R38" s="88">
        <v>5.3583241455347298E-2</v>
      </c>
      <c r="S38" s="142">
        <v>9.217199558985667E-2</v>
      </c>
      <c r="T38" s="101">
        <v>0.10174046306504961</v>
      </c>
      <c r="V38" s="99"/>
    </row>
    <row r="39" spans="1:22">
      <c r="A39" s="90">
        <f t="shared" si="6"/>
        <v>1960</v>
      </c>
      <c r="B39" s="102">
        <v>3.0598601073248632E-2</v>
      </c>
      <c r="C39" s="153">
        <v>3.6913452783747482</v>
      </c>
      <c r="D39" s="61">
        <v>0.24007090941997589</v>
      </c>
      <c r="E39" s="61">
        <v>0.7599363067376993</v>
      </c>
      <c r="F39" s="60">
        <v>0.25802750306766209</v>
      </c>
      <c r="G39" s="103">
        <f t="shared" si="3"/>
        <v>6.9900668620538328E-2</v>
      </c>
      <c r="H39" s="104">
        <v>0.27831461183890549</v>
      </c>
      <c r="I39" s="104">
        <v>0.35287450060322012</v>
      </c>
      <c r="J39" s="104">
        <v>0.24863078773254188</v>
      </c>
      <c r="K39" s="104">
        <f t="shared" si="0"/>
        <v>0.24898504648957331</v>
      </c>
      <c r="L39" s="94">
        <v>0.36598981525747631</v>
      </c>
      <c r="M39" s="104">
        <v>0.20337179174127329</v>
      </c>
      <c r="N39" s="104">
        <f t="shared" si="2"/>
        <v>0.16697617678076498</v>
      </c>
      <c r="O39" s="137">
        <v>0.16359206488858055</v>
      </c>
      <c r="P39" s="97">
        <f t="shared" si="5"/>
        <v>4.5234505089234683E-2</v>
      </c>
      <c r="Q39" s="105">
        <f t="shared" si="4"/>
        <v>4.4317735825733437E-2</v>
      </c>
      <c r="R39" s="106">
        <v>5.0831943332267752E-2</v>
      </c>
      <c r="S39" s="143">
        <v>8.6791139020152133E-2</v>
      </c>
      <c r="T39" s="89">
        <v>8.5468976336748478E-2</v>
      </c>
      <c r="V39" s="99"/>
    </row>
    <row r="40" spans="1:22">
      <c r="A40" s="83">
        <f t="shared" si="6"/>
        <v>1961</v>
      </c>
      <c r="B40" s="48">
        <v>2.3873513752871611E-2</v>
      </c>
      <c r="C40" s="152">
        <v>3.7886501176420238</v>
      </c>
      <c r="D40" s="63">
        <v>0.24227380478746</v>
      </c>
      <c r="E40" s="63">
        <v>0.75772709430209928</v>
      </c>
      <c r="F40" s="62">
        <v>0.25860127118679738</v>
      </c>
      <c r="G40" s="107">
        <f t="shared" si="3"/>
        <v>6.8256836381540925E-2</v>
      </c>
      <c r="H40" s="108">
        <v>0.27613522769769111</v>
      </c>
      <c r="I40" s="108">
        <v>0.34742531259326948</v>
      </c>
      <c r="J40" s="108">
        <v>0.24786537525264896</v>
      </c>
      <c r="K40" s="108">
        <f t="shared" si="0"/>
        <v>0.246484667871186</v>
      </c>
      <c r="L40" s="87">
        <v>0.36129780766498354</v>
      </c>
      <c r="M40" s="108">
        <v>0.20198907585980752</v>
      </c>
      <c r="N40" s="108">
        <f t="shared" si="2"/>
        <v>0.16875664370770746</v>
      </c>
      <c r="O40" s="136">
        <v>0.16516919884762962</v>
      </c>
      <c r="P40" s="97">
        <f t="shared" si="5"/>
        <v>4.4542683665056419E-2</v>
      </c>
      <c r="Q40" s="109">
        <f t="shared" si="4"/>
        <v>4.3595791038742698E-2</v>
      </c>
      <c r="R40" s="110">
        <v>5.9855894889475604E-2</v>
      </c>
      <c r="S40" s="142">
        <v>9.5560376495235702E-2</v>
      </c>
      <c r="T40" s="89">
        <v>9.3031251305576781E-2</v>
      </c>
      <c r="V40" s="99"/>
    </row>
    <row r="41" spans="1:22">
      <c r="A41" s="83">
        <f t="shared" si="6"/>
        <v>1962</v>
      </c>
      <c r="B41" s="48">
        <v>6.3312755263659648E-2</v>
      </c>
      <c r="C41" s="152">
        <v>3.7157870156341435</v>
      </c>
      <c r="D41" s="63">
        <v>0.25182158803639421</v>
      </c>
      <c r="E41" s="63">
        <v>0.74817466093519891</v>
      </c>
      <c r="F41" s="62">
        <v>0.26821774998412823</v>
      </c>
      <c r="G41" s="107">
        <f t="shared" si="3"/>
        <v>7.2183294913191809E-2</v>
      </c>
      <c r="H41" s="108">
        <v>0.27694301767243457</v>
      </c>
      <c r="I41" s="108">
        <v>0.33627785341859895</v>
      </c>
      <c r="J41" s="108">
        <v>0.25163411344376174</v>
      </c>
      <c r="K41" s="108">
        <f t="shared" si="0"/>
        <v>0.24590943244333707</v>
      </c>
      <c r="L41" s="87">
        <v>0.35007941353408967</v>
      </c>
      <c r="M41" s="108">
        <v>0.20317704911236822</v>
      </c>
      <c r="N41" s="108">
        <f t="shared" si="2"/>
        <v>0.17802206077069913</v>
      </c>
      <c r="O41" s="136">
        <v>0.17432023737025154</v>
      </c>
      <c r="P41" s="97">
        <f t="shared" si="5"/>
        <v>4.7909651447101992E-2</v>
      </c>
      <c r="Q41" s="109">
        <f t="shared" si="4"/>
        <v>4.6913409363023385E-2</v>
      </c>
      <c r="R41" s="110">
        <v>5.8287552150841089E-2</v>
      </c>
      <c r="S41" s="142">
        <v>0.10243791296422877</v>
      </c>
      <c r="T41" s="89">
        <v>9.7189030667956214E-2</v>
      </c>
      <c r="V41" s="99"/>
    </row>
    <row r="42" spans="1:22">
      <c r="A42" s="83">
        <f t="shared" si="6"/>
        <v>1963</v>
      </c>
      <c r="B42" s="48">
        <v>4.7193080084130923E-2</v>
      </c>
      <c r="C42" s="152">
        <v>3.6483218241470663</v>
      </c>
      <c r="D42" s="63">
        <v>0.25688551331532528</v>
      </c>
      <c r="E42" s="63">
        <v>0.74312316140950352</v>
      </c>
      <c r="F42" s="62">
        <v>0.27376376769256183</v>
      </c>
      <c r="G42" s="107">
        <f t="shared" si="3"/>
        <v>7.5038272632805492E-2</v>
      </c>
      <c r="H42" s="108">
        <v>0.28236829110201622</v>
      </c>
      <c r="I42" s="108">
        <v>0.34021120068420441</v>
      </c>
      <c r="J42" s="108">
        <v>0.25677425663520625</v>
      </c>
      <c r="K42" s="108">
        <f t="shared" si="0"/>
        <v>0.25091502995412396</v>
      </c>
      <c r="L42" s="87">
        <v>0.35592649239166463</v>
      </c>
      <c r="M42" s="108">
        <v>0.20652734344100232</v>
      </c>
      <c r="N42" s="108">
        <f t="shared" si="2"/>
        <v>0.18062626758204375</v>
      </c>
      <c r="O42" s="136">
        <v>0.17632399011382177</v>
      </c>
      <c r="P42" s="97">
        <f t="shared" si="5"/>
        <v>4.9509411803130059E-2</v>
      </c>
      <c r="Q42" s="109">
        <f t="shared" si="4"/>
        <v>4.8330163459481594E-2</v>
      </c>
      <c r="R42" s="110">
        <v>5.401563762892897E-2</v>
      </c>
      <c r="S42" s="142">
        <v>0.10013813882058178</v>
      </c>
      <c r="T42" s="89">
        <v>9.0523805542275293E-2</v>
      </c>
      <c r="V42" s="99"/>
    </row>
    <row r="43" spans="1:22">
      <c r="A43" s="83">
        <f t="shared" si="6"/>
        <v>1964</v>
      </c>
      <c r="B43" s="48">
        <v>5.8077317300637921E-2</v>
      </c>
      <c r="C43" s="152">
        <v>3.6182218765208845</v>
      </c>
      <c r="D43" s="63">
        <v>0.26093077367615297</v>
      </c>
      <c r="E43" s="63">
        <v>0.73907142602278164</v>
      </c>
      <c r="F43" s="62">
        <v>0.27779513217428653</v>
      </c>
      <c r="G43" s="107">
        <f t="shared" si="3"/>
        <v>7.6776699067830953E-2</v>
      </c>
      <c r="H43" s="108">
        <v>0.26916723352116156</v>
      </c>
      <c r="I43" s="108">
        <v>0.33066766595591546</v>
      </c>
      <c r="J43" s="108">
        <v>0.24202904996927821</v>
      </c>
      <c r="K43" s="108">
        <f t="shared" si="0"/>
        <v>0.24025001693119707</v>
      </c>
      <c r="L43" s="87">
        <v>0.34782204160373387</v>
      </c>
      <c r="M43" s="108">
        <v>0.19433405467136866</v>
      </c>
      <c r="N43" s="108">
        <f t="shared" si="2"/>
        <v>0.18593726420430018</v>
      </c>
      <c r="O43" s="136">
        <v>0.18117186215384709</v>
      </c>
      <c r="P43" s="97">
        <f t="shared" si="5"/>
        <v>5.138912718727158E-2</v>
      </c>
      <c r="Q43" s="109">
        <f t="shared" si="4"/>
        <v>5.0072070850462502E-2</v>
      </c>
      <c r="R43" s="110">
        <v>6.1923290328877591E-2</v>
      </c>
      <c r="S43" s="142">
        <v>0.11056896672415856</v>
      </c>
      <c r="T43" s="89">
        <v>0.10613644446801837</v>
      </c>
      <c r="V43" s="99"/>
    </row>
    <row r="44" spans="1:22">
      <c r="A44" s="83">
        <f t="shared" si="6"/>
        <v>1965</v>
      </c>
      <c r="B44" s="48">
        <v>6.5032114206416081E-2</v>
      </c>
      <c r="C44" s="152">
        <v>3.6026458663446257</v>
      </c>
      <c r="D44" s="63">
        <v>0.26897277265882286</v>
      </c>
      <c r="E44" s="63">
        <v>0.73102368678827412</v>
      </c>
      <c r="F44" s="62">
        <v>0.28516827322303523</v>
      </c>
      <c r="G44" s="107">
        <f t="shared" si="3"/>
        <v>7.915523307106985E-2</v>
      </c>
      <c r="H44" s="108">
        <v>0.26815637746754784</v>
      </c>
      <c r="I44" s="108">
        <v>0.32762823238240923</v>
      </c>
      <c r="J44" s="108">
        <v>0.24102259062547537</v>
      </c>
      <c r="K44" s="108">
        <f t="shared" si="0"/>
        <v>0.23937534093406071</v>
      </c>
      <c r="L44" s="87">
        <v>0.34523013956572213</v>
      </c>
      <c r="M44" s="108">
        <v>0.19277987938901464</v>
      </c>
      <c r="N44" s="108">
        <f t="shared" si="2"/>
        <v>0.19173909593542826</v>
      </c>
      <c r="O44" s="136">
        <v>0.18671959045853079</v>
      </c>
      <c r="P44" s="97">
        <f t="shared" si="5"/>
        <v>5.3221743976177613E-2</v>
      </c>
      <c r="Q44" s="109">
        <f t="shared" si="4"/>
        <v>5.182846091058714E-2</v>
      </c>
      <c r="R44" s="110">
        <v>5.9946259888821379E-2</v>
      </c>
      <c r="S44" s="142">
        <v>0.11413410310532836</v>
      </c>
      <c r="T44" s="89">
        <v>0.11759160643495206</v>
      </c>
      <c r="V44" s="99"/>
    </row>
    <row r="45" spans="1:22">
      <c r="A45" s="83">
        <f t="shared" si="6"/>
        <v>1966</v>
      </c>
      <c r="B45" s="48">
        <v>5.880999956049382E-2</v>
      </c>
      <c r="C45" s="152">
        <v>3.4787359445739194</v>
      </c>
      <c r="D45" s="63">
        <v>0.26165005110318162</v>
      </c>
      <c r="E45" s="63">
        <v>0.73834979502249376</v>
      </c>
      <c r="F45" s="62">
        <v>0.27756065627551318</v>
      </c>
      <c r="G45" s="107">
        <f t="shared" si="3"/>
        <v>7.9787790938386158E-2</v>
      </c>
      <c r="H45" s="108">
        <v>0.27577854914910543</v>
      </c>
      <c r="I45" s="108">
        <v>0.33031046083570503</v>
      </c>
      <c r="J45" s="108">
        <v>0.25116461400366252</v>
      </c>
      <c r="K45" s="108">
        <f t="shared" si="0"/>
        <v>0.24555467387540408</v>
      </c>
      <c r="L45" s="87">
        <v>0.34542064013714202</v>
      </c>
      <c r="M45" s="108">
        <v>0.20272165756241745</v>
      </c>
      <c r="N45" s="108">
        <f t="shared" si="2"/>
        <v>0.18587946799128771</v>
      </c>
      <c r="O45" s="136">
        <v>0.18168547670794016</v>
      </c>
      <c r="P45" s="97">
        <f t="shared" si="5"/>
        <v>5.3433048944464934E-2</v>
      </c>
      <c r="Q45" s="109">
        <f t="shared" si="4"/>
        <v>5.2227441117320354E-2</v>
      </c>
      <c r="R45" s="110">
        <v>5.6866652115442833E-2</v>
      </c>
      <c r="S45" s="142">
        <v>0.1104878649834186</v>
      </c>
      <c r="T45" s="89">
        <v>0.11959993522358421</v>
      </c>
      <c r="V45" s="99"/>
    </row>
    <row r="46" spans="1:22">
      <c r="A46" s="83">
        <f t="shared" si="6"/>
        <v>1967</v>
      </c>
      <c r="B46" s="48">
        <v>2.5142831459327164E-2</v>
      </c>
      <c r="C46" s="152">
        <v>3.5173636435719566</v>
      </c>
      <c r="D46" s="63">
        <v>0.24917916007864913</v>
      </c>
      <c r="E46" s="63">
        <v>0.7508285731342601</v>
      </c>
      <c r="F46" s="62">
        <v>0.26501181918768085</v>
      </c>
      <c r="G46" s="107">
        <f t="shared" si="3"/>
        <v>7.5343878552902699E-2</v>
      </c>
      <c r="H46" s="108">
        <v>0.27966185831338269</v>
      </c>
      <c r="I46" s="108">
        <v>0.32750360455963445</v>
      </c>
      <c r="J46" s="108">
        <v>0.25870417568817794</v>
      </c>
      <c r="K46" s="108">
        <f t="shared" si="0"/>
        <v>0.24393037953535038</v>
      </c>
      <c r="L46" s="87">
        <v>0.3438816583915586</v>
      </c>
      <c r="M46" s="108">
        <v>0.20350540872717182</v>
      </c>
      <c r="N46" s="108">
        <f t="shared" si="2"/>
        <v>0.17821949315280927</v>
      </c>
      <c r="O46" s="136">
        <v>0.1738791153120573</v>
      </c>
      <c r="P46" s="97">
        <f t="shared" si="5"/>
        <v>5.0668486745323732E-2</v>
      </c>
      <c r="Q46" s="109">
        <f t="shared" si="4"/>
        <v>4.9434500646478335E-2</v>
      </c>
      <c r="R46" s="110">
        <v>6.6892725236225428E-2</v>
      </c>
      <c r="S46" s="142">
        <v>0.1146689978817837</v>
      </c>
      <c r="T46" s="89">
        <v>0.11874818012634673</v>
      </c>
      <c r="V46" s="99"/>
    </row>
    <row r="47" spans="1:22">
      <c r="A47" s="83">
        <f t="shared" si="6"/>
        <v>1968</v>
      </c>
      <c r="B47" s="48">
        <v>4.9735148629596937E-2</v>
      </c>
      <c r="C47" s="152">
        <v>3.5861266008498891</v>
      </c>
      <c r="D47" s="63">
        <v>0.2417273318088462</v>
      </c>
      <c r="E47" s="63">
        <v>0.75827333683272014</v>
      </c>
      <c r="F47" s="62">
        <v>0.25824144121572368</v>
      </c>
      <c r="G47" s="107">
        <f t="shared" si="3"/>
        <v>7.2011244989098291E-2</v>
      </c>
      <c r="H47" s="108">
        <v>0.29584670419275078</v>
      </c>
      <c r="I47" s="108">
        <v>0.3554823155159148</v>
      </c>
      <c r="J47" s="108">
        <v>0.27104032697463454</v>
      </c>
      <c r="K47" s="108">
        <f t="shared" si="0"/>
        <v>0.2582740421786901</v>
      </c>
      <c r="L47" s="87">
        <v>0.37355932197902852</v>
      </c>
      <c r="M47" s="108">
        <v>0.21338683114866341</v>
      </c>
      <c r="N47" s="108">
        <f t="shared" si="2"/>
        <v>0.16644117573019124</v>
      </c>
      <c r="O47" s="136">
        <v>0.1617729435282908</v>
      </c>
      <c r="P47" s="97">
        <f t="shared" si="5"/>
        <v>4.6412520877189813E-2</v>
      </c>
      <c r="Q47" s="109">
        <f t="shared" si="4"/>
        <v>4.5110773136105016E-2</v>
      </c>
      <c r="R47" s="110">
        <v>5.8913735793766304E-2</v>
      </c>
      <c r="S47" s="142">
        <v>0.10056128383631144</v>
      </c>
      <c r="T47" s="89">
        <v>0.10177172411508777</v>
      </c>
      <c r="V47" s="99"/>
    </row>
    <row r="48" spans="1:22">
      <c r="A48" s="74">
        <f t="shared" si="6"/>
        <v>1969</v>
      </c>
      <c r="B48" s="111">
        <v>3.1031665546189524E-2</v>
      </c>
      <c r="C48" s="151">
        <v>3.5025725265888159</v>
      </c>
      <c r="D48" s="112">
        <v>0.22643749666580068</v>
      </c>
      <c r="E48" s="112">
        <v>0.77356522563007468</v>
      </c>
      <c r="F48" s="113">
        <v>0.24276137266076889</v>
      </c>
      <c r="G48" s="114">
        <f t="shared" si="3"/>
        <v>6.9309449217086219E-2</v>
      </c>
      <c r="H48" s="115">
        <v>0.30815517884667659</v>
      </c>
      <c r="I48" s="115">
        <v>0.36342796109821884</v>
      </c>
      <c r="J48" s="115">
        <v>0.28621410086104049</v>
      </c>
      <c r="K48" s="115">
        <f t="shared" si="0"/>
        <v>0.27080543275559787</v>
      </c>
      <c r="L48" s="80">
        <v>0.38384432616732278</v>
      </c>
      <c r="M48" s="115">
        <v>0.22961587641494041</v>
      </c>
      <c r="N48" s="115">
        <f t="shared" si="2"/>
        <v>0.15453510196126077</v>
      </c>
      <c r="O48" s="135">
        <v>0.14957879715234171</v>
      </c>
      <c r="P48" s="97">
        <f t="shared" si="5"/>
        <v>4.4120457403280036E-2</v>
      </c>
      <c r="Q48" s="116">
        <f t="shared" si="4"/>
        <v>4.2705410385325479E-2</v>
      </c>
      <c r="R48" s="117">
        <v>5.3839993832194032E-2</v>
      </c>
      <c r="S48" s="141">
        <v>8.7979024957666629E-2</v>
      </c>
      <c r="T48" s="101">
        <v>8.6008591033383208E-2</v>
      </c>
      <c r="V48" s="99"/>
    </row>
    <row r="49" spans="1:22">
      <c r="A49" s="83">
        <f t="shared" si="6"/>
        <v>1970</v>
      </c>
      <c r="B49" s="48">
        <v>-6.2034613856899457E-3</v>
      </c>
      <c r="C49" s="152">
        <v>3.4226537188975712</v>
      </c>
      <c r="D49" s="63">
        <v>0.20538813189278027</v>
      </c>
      <c r="E49" s="63">
        <v>0.79461222401055875</v>
      </c>
      <c r="F49" s="62">
        <v>0.22301127889687494</v>
      </c>
      <c r="G49" s="107">
        <f t="shared" si="3"/>
        <v>6.5157417960677116E-2</v>
      </c>
      <c r="H49" s="108">
        <v>0.29669633938460266</v>
      </c>
      <c r="I49" s="108">
        <v>0.34500597382002141</v>
      </c>
      <c r="J49" s="108">
        <v>0.27862407098175213</v>
      </c>
      <c r="K49" s="108">
        <f t="shared" si="0"/>
        <v>0.25238474501970654</v>
      </c>
      <c r="L49" s="87">
        <v>0.3637125971165992</v>
      </c>
      <c r="M49" s="108">
        <v>0.21554253560483116</v>
      </c>
      <c r="N49" s="108">
        <f t="shared" si="2"/>
        <v>0.14607105544821022</v>
      </c>
      <c r="O49" s="136">
        <v>0.14189926746299833</v>
      </c>
      <c r="P49" s="97">
        <f t="shared" si="5"/>
        <v>4.2677719525555553E-2</v>
      </c>
      <c r="Q49" s="109">
        <f t="shared" si="4"/>
        <v>4.1458844252787494E-2</v>
      </c>
      <c r="R49" s="110">
        <v>6.9563687865742838E-2</v>
      </c>
      <c r="S49" s="142">
        <v>9.4917374865456122E-2</v>
      </c>
      <c r="T49" s="89">
        <v>9.3134107093965274E-2</v>
      </c>
      <c r="V49" s="99"/>
    </row>
    <row r="50" spans="1:22">
      <c r="A50" s="83">
        <v>1971</v>
      </c>
      <c r="B50" s="48">
        <v>3.0379673151770259E-2</v>
      </c>
      <c r="C50" s="152">
        <v>3.4088377503539351</v>
      </c>
      <c r="D50" s="63">
        <v>0.21479587617932749</v>
      </c>
      <c r="E50" s="63">
        <v>0.78520434359043501</v>
      </c>
      <c r="F50" s="62">
        <v>0.23185220745499319</v>
      </c>
      <c r="G50" s="107">
        <f t="shared" si="3"/>
        <v>6.8015031642653059E-2</v>
      </c>
      <c r="H50" s="108">
        <v>0.29111256891635051</v>
      </c>
      <c r="I50" s="108">
        <v>0.33947422763889989</v>
      </c>
      <c r="J50" s="108">
        <v>0.27257342608342117</v>
      </c>
      <c r="K50" s="108">
        <f t="shared" si="0"/>
        <v>0.2450450592442901</v>
      </c>
      <c r="L50" s="87">
        <v>0.3546885362100185</v>
      </c>
      <c r="M50" s="108">
        <v>0.20734696705898392</v>
      </c>
      <c r="N50" s="108">
        <f t="shared" si="2"/>
        <v>0.15314435840283538</v>
      </c>
      <c r="O50" s="136">
        <v>0.14961688737572013</v>
      </c>
      <c r="P50" s="97">
        <f t="shared" si="5"/>
        <v>4.4925681307928074E-2</v>
      </c>
      <c r="Q50" s="109">
        <f t="shared" si="4"/>
        <v>4.3890879629042354E-2</v>
      </c>
      <c r="R50" s="110">
        <v>7.4782922756309961E-2</v>
      </c>
      <c r="S50" s="142">
        <v>0.10761933940738926</v>
      </c>
      <c r="T50" s="89">
        <v>0.10505863390125091</v>
      </c>
      <c r="V50" s="99"/>
    </row>
    <row r="51" spans="1:22">
      <c r="A51" s="83">
        <v>1972</v>
      </c>
      <c r="B51" s="48">
        <v>5.8446582294621852E-2</v>
      </c>
      <c r="C51" s="152">
        <v>3.4871415454462347</v>
      </c>
      <c r="D51" s="63">
        <v>0.21730791331607516</v>
      </c>
      <c r="E51" s="63">
        <v>0.78269000452882687</v>
      </c>
      <c r="F51" s="62">
        <v>0.23389574892973189</v>
      </c>
      <c r="G51" s="107">
        <f t="shared" si="3"/>
        <v>6.7073775435118235E-2</v>
      </c>
      <c r="H51" s="108">
        <v>0.30092786935887628</v>
      </c>
      <c r="I51" s="108">
        <v>0.34272938936494157</v>
      </c>
      <c r="J51" s="108">
        <v>0.28400145912024477</v>
      </c>
      <c r="K51" s="108">
        <f t="shared" si="0"/>
        <v>0.25238228235805293</v>
      </c>
      <c r="L51" s="87">
        <v>0.35808535144851228</v>
      </c>
      <c r="M51" s="108">
        <v>0.21544626854120796</v>
      </c>
      <c r="N51" s="108">
        <f t="shared" si="2"/>
        <v>0.1537328017239892</v>
      </c>
      <c r="O51" s="136">
        <v>0.15014110747191586</v>
      </c>
      <c r="P51" s="97">
        <f t="shared" si="5"/>
        <v>4.4085621337838943E-2</v>
      </c>
      <c r="Q51" s="109">
        <f t="shared" si="4"/>
        <v>4.3055638985455336E-2</v>
      </c>
      <c r="R51" s="110">
        <v>6.3633690416309605E-2</v>
      </c>
      <c r="S51" s="142">
        <v>0.10185731481227139</v>
      </c>
      <c r="T51" s="89">
        <v>0.12362155899164176</v>
      </c>
      <c r="V51" s="99"/>
    </row>
    <row r="52" spans="1:22">
      <c r="A52" s="83">
        <v>1973</v>
      </c>
      <c r="B52" s="48">
        <v>6.326391154276223E-2</v>
      </c>
      <c r="C52" s="152">
        <v>3.3918808399871025</v>
      </c>
      <c r="D52" s="63">
        <v>0.21266626252439044</v>
      </c>
      <c r="E52" s="63">
        <v>0.78733523598353639</v>
      </c>
      <c r="F52" s="62">
        <v>0.23004631005001008</v>
      </c>
      <c r="G52" s="107">
        <f t="shared" si="3"/>
        <v>6.7822639090966655E-2</v>
      </c>
      <c r="H52" s="108">
        <v>0.30226088765316161</v>
      </c>
      <c r="I52" s="108">
        <v>0.34612978178673726</v>
      </c>
      <c r="J52" s="108">
        <v>0.28474788387126071</v>
      </c>
      <c r="K52" s="108">
        <f t="shared" si="0"/>
        <v>0.25112660596441161</v>
      </c>
      <c r="L52" s="87">
        <v>0.36337022039144151</v>
      </c>
      <c r="M52" s="108">
        <v>0.21278690438897718</v>
      </c>
      <c r="N52" s="108">
        <f t="shared" si="2"/>
        <v>0.15042043095155599</v>
      </c>
      <c r="O52" s="136">
        <v>0.14645433166690003</v>
      </c>
      <c r="P52" s="97">
        <f t="shared" si="5"/>
        <v>4.4347203822209733E-2</v>
      </c>
      <c r="Q52" s="109">
        <f t="shared" si="4"/>
        <v>4.3177911776952904E-2</v>
      </c>
      <c r="R52" s="110">
        <v>7.7262737445527419E-2</v>
      </c>
      <c r="S52" s="142">
        <v>0.11320095293598562</v>
      </c>
      <c r="T52" s="89">
        <v>0.11637890424559849</v>
      </c>
      <c r="V52" s="99"/>
    </row>
    <row r="53" spans="1:22">
      <c r="A53" s="83">
        <v>1974</v>
      </c>
      <c r="B53" s="48">
        <v>-1.3040364900103185E-2</v>
      </c>
      <c r="C53" s="152">
        <v>3.2149786413857968</v>
      </c>
      <c r="D53" s="63">
        <v>0.19931143297782816</v>
      </c>
      <c r="E53" s="63">
        <v>0.80068856702217173</v>
      </c>
      <c r="F53" s="62">
        <v>0.21670405790852962</v>
      </c>
      <c r="G53" s="107">
        <f t="shared" si="3"/>
        <v>6.7404509354724876E-2</v>
      </c>
      <c r="H53" s="108">
        <v>0.31051617297048434</v>
      </c>
      <c r="I53" s="108">
        <v>0.35528048191342099</v>
      </c>
      <c r="J53" s="108">
        <v>0.29360972522045004</v>
      </c>
      <c r="K53" s="108">
        <f t="shared" si="0"/>
        <v>0.25506691843855339</v>
      </c>
      <c r="L53" s="87">
        <v>0.37770064607753118</v>
      </c>
      <c r="M53" s="108">
        <v>0.2163358675184911</v>
      </c>
      <c r="N53" s="108">
        <f t="shared" si="2"/>
        <v>0.13971333578219333</v>
      </c>
      <c r="O53" s="136">
        <v>0.13485479522885524</v>
      </c>
      <c r="P53" s="97">
        <f t="shared" si="5"/>
        <v>4.345700278804053E-2</v>
      </c>
      <c r="Q53" s="109">
        <f t="shared" si="4"/>
        <v>4.1945782622906297E-2</v>
      </c>
      <c r="R53" s="110">
        <v>8.0068712537443923E-2</v>
      </c>
      <c r="S53" s="142">
        <v>0.10194377403701364</v>
      </c>
      <c r="T53" s="89">
        <v>9.0390054871034284E-2</v>
      </c>
      <c r="V53" s="99"/>
    </row>
    <row r="54" spans="1:22">
      <c r="A54" s="83">
        <v>1975</v>
      </c>
      <c r="B54" s="48">
        <v>-1.6521564973885128E-2</v>
      </c>
      <c r="C54" s="152">
        <v>3.1996274285959636</v>
      </c>
      <c r="D54" s="63">
        <v>0.21280907018057846</v>
      </c>
      <c r="E54" s="63">
        <v>0.78719070193596674</v>
      </c>
      <c r="F54" s="62">
        <v>0.23096150658894074</v>
      </c>
      <c r="G54" s="107">
        <f t="shared" si="3"/>
        <v>7.2183875073945566E-2</v>
      </c>
      <c r="H54" s="108">
        <v>0.29303925122842961</v>
      </c>
      <c r="I54" s="108">
        <v>0.31838599327523565</v>
      </c>
      <c r="J54" s="108">
        <v>0.28088213100533443</v>
      </c>
      <c r="K54" s="108">
        <f t="shared" si="0"/>
        <v>0.23830201962497294</v>
      </c>
      <c r="L54" s="87">
        <v>0.34399221546567649</v>
      </c>
      <c r="M54" s="108">
        <v>0.20179742836834791</v>
      </c>
      <c r="N54" s="108">
        <f t="shared" si="2"/>
        <v>0.15742659790527597</v>
      </c>
      <c r="O54" s="136">
        <v>0.15151254625012059</v>
      </c>
      <c r="P54" s="97">
        <f t="shared" si="5"/>
        <v>4.9201540310071887E-2</v>
      </c>
      <c r="Q54" s="109">
        <f t="shared" si="4"/>
        <v>4.7353183966361408E-2</v>
      </c>
      <c r="R54" s="110">
        <v>8.2822900122124482E-2</v>
      </c>
      <c r="S54" s="142">
        <v>0.11671727197400866</v>
      </c>
      <c r="T54" s="89">
        <v>9.2256228019239384E-2</v>
      </c>
      <c r="V54" s="99"/>
    </row>
    <row r="55" spans="1:22">
      <c r="A55" s="83">
        <v>1976</v>
      </c>
      <c r="B55" s="48">
        <v>5.4286233941708062E-2</v>
      </c>
      <c r="C55" s="152">
        <v>3.2677394156192463</v>
      </c>
      <c r="D55" s="63">
        <v>0.21424958791978646</v>
      </c>
      <c r="E55" s="63">
        <v>0.78575068412846638</v>
      </c>
      <c r="F55" s="62">
        <v>0.23464844602445076</v>
      </c>
      <c r="G55" s="107">
        <f t="shared" si="3"/>
        <v>7.1807575874278884E-2</v>
      </c>
      <c r="H55" s="108">
        <v>0.30206874874013029</v>
      </c>
      <c r="I55" s="108">
        <v>0.33724812493348288</v>
      </c>
      <c r="J55" s="108">
        <v>0.28597016581291679</v>
      </c>
      <c r="K55" s="108">
        <f t="shared" si="0"/>
        <v>0.24536313942245189</v>
      </c>
      <c r="L55" s="87">
        <v>0.35801402751282341</v>
      </c>
      <c r="M55" s="108">
        <v>0.20535229236304686</v>
      </c>
      <c r="N55" s="108">
        <f t="shared" si="2"/>
        <v>0.15551369758414918</v>
      </c>
      <c r="O55" s="136">
        <v>0.15064101081361178</v>
      </c>
      <c r="P55" s="97">
        <f t="shared" si="5"/>
        <v>4.7590605554659528E-2</v>
      </c>
      <c r="Q55" s="109">
        <f t="shared" si="4"/>
        <v>4.6099456429595648E-2</v>
      </c>
      <c r="R55" s="110">
        <v>7.1848400054789763E-2</v>
      </c>
      <c r="S55" s="142">
        <v>0.10756866037453963</v>
      </c>
      <c r="T55" s="89">
        <v>0.103763256003347</v>
      </c>
      <c r="V55" s="99"/>
    </row>
    <row r="56" spans="1:22">
      <c r="A56" s="83">
        <v>1977</v>
      </c>
      <c r="B56" s="48">
        <v>4.9657522336034265E-2</v>
      </c>
      <c r="C56" s="152">
        <v>3.256910415182372</v>
      </c>
      <c r="D56" s="63">
        <v>0.22215831673864292</v>
      </c>
      <c r="E56" s="63">
        <v>0.77784131908528453</v>
      </c>
      <c r="F56" s="62">
        <v>0.24185417266379064</v>
      </c>
      <c r="G56" s="107">
        <f t="shared" si="3"/>
        <v>7.4258773448715787E-2</v>
      </c>
      <c r="H56" s="108">
        <v>0.30319153138383331</v>
      </c>
      <c r="I56" s="108">
        <v>0.33659846928366077</v>
      </c>
      <c r="J56" s="108">
        <v>0.28723863208343492</v>
      </c>
      <c r="K56" s="108">
        <f t="shared" si="0"/>
        <v>0.24500468011438614</v>
      </c>
      <c r="L56" s="87">
        <v>0.35112334176903359</v>
      </c>
      <c r="M56" s="108">
        <v>0.20580551696089455</v>
      </c>
      <c r="N56" s="108">
        <f t="shared" si="2"/>
        <v>0.16044642835529252</v>
      </c>
      <c r="O56" s="136">
        <v>0.15693352733729563</v>
      </c>
      <c r="P56" s="97">
        <f t="shared" si="5"/>
        <v>4.9263383974995904E-2</v>
      </c>
      <c r="Q56" s="109">
        <f t="shared" si="4"/>
        <v>4.8184784759733118E-2</v>
      </c>
      <c r="R56" s="110">
        <v>6.4607068818967148E-2</v>
      </c>
      <c r="S56" s="142">
        <v>0.10510574031237235</v>
      </c>
      <c r="T56" s="89">
        <v>0.11824927098763914</v>
      </c>
      <c r="V56" s="99"/>
    </row>
    <row r="57" spans="1:22">
      <c r="A57" s="83">
        <v>1978</v>
      </c>
      <c r="B57" s="48">
        <v>5.4210620224645734E-2</v>
      </c>
      <c r="C57" s="152">
        <v>3.2186925830129525</v>
      </c>
      <c r="D57" s="63">
        <v>0.22161522345166135</v>
      </c>
      <c r="E57" s="63">
        <v>0.77838584714784564</v>
      </c>
      <c r="F57" s="62">
        <v>0.24144968521471818</v>
      </c>
      <c r="G57" s="107">
        <f t="shared" si="3"/>
        <v>7.5014832571771134E-2</v>
      </c>
      <c r="H57" s="108">
        <v>0.30244991144170597</v>
      </c>
      <c r="I57" s="108">
        <v>0.32959466860363229</v>
      </c>
      <c r="J57" s="108">
        <v>0.28833011004698705</v>
      </c>
      <c r="K57" s="108">
        <f t="shared" si="0"/>
        <v>0.24290671733255165</v>
      </c>
      <c r="L57" s="87">
        <v>0.34636245359373719</v>
      </c>
      <c r="M57" s="108">
        <v>0.20462552412247725</v>
      </c>
      <c r="N57" s="108">
        <f t="shared" si="2"/>
        <v>0.1618691562319218</v>
      </c>
      <c r="O57" s="136">
        <v>0.15782057982431291</v>
      </c>
      <c r="P57" s="97">
        <f t="shared" si="5"/>
        <v>5.0290343689921267E-2</v>
      </c>
      <c r="Q57" s="109">
        <f t="shared" si="4"/>
        <v>4.9032511106289089E-2</v>
      </c>
      <c r="R57" s="110">
        <v>6.6797220516686129E-2</v>
      </c>
      <c r="S57" s="142">
        <v>0.10769735959342233</v>
      </c>
      <c r="T57" s="89">
        <v>0.10928621625424034</v>
      </c>
      <c r="V57" s="99"/>
    </row>
    <row r="58" spans="1:22" ht="12.75" customHeight="1">
      <c r="A58" s="83">
        <v>1979</v>
      </c>
      <c r="B58" s="48">
        <v>2.3560643929648961E-2</v>
      </c>
      <c r="C58" s="152">
        <v>3.3293030601156626</v>
      </c>
      <c r="D58" s="63">
        <v>0.21243927539904298</v>
      </c>
      <c r="E58" s="63">
        <v>0.78756024373839728</v>
      </c>
      <c r="F58" s="62">
        <v>0.23270618970351639</v>
      </c>
      <c r="G58" s="107">
        <f t="shared" si="3"/>
        <v>6.9896367348255758E-2</v>
      </c>
      <c r="H58" s="108">
        <v>0.30627309900264843</v>
      </c>
      <c r="I58" s="108">
        <v>0.32768323693000523</v>
      </c>
      <c r="J58" s="108">
        <v>0.29399625857043288</v>
      </c>
      <c r="K58" s="108">
        <f t="shared" si="0"/>
        <v>0.24551245771028585</v>
      </c>
      <c r="L58" s="87">
        <v>0.34904088326828697</v>
      </c>
      <c r="M58" s="108">
        <v>0.20860433855107652</v>
      </c>
      <c r="N58" s="108">
        <f t="shared" si="2"/>
        <v>0.15645227220782029</v>
      </c>
      <c r="O58" s="136">
        <v>0.15148221570740347</v>
      </c>
      <c r="P58" s="97">
        <f t="shared" si="5"/>
        <v>4.6992499445930584E-2</v>
      </c>
      <c r="Q58" s="109">
        <f t="shared" si="4"/>
        <v>4.5499677551775912E-2</v>
      </c>
      <c r="R58" s="110">
        <v>6.6597894225387783E-2</v>
      </c>
      <c r="S58" s="142">
        <v>0.10131801391843552</v>
      </c>
      <c r="T58" s="101">
        <v>9.4097129975955471E-2</v>
      </c>
      <c r="V58" s="99"/>
    </row>
    <row r="59" spans="1:22">
      <c r="A59" s="90">
        <v>1980</v>
      </c>
      <c r="B59" s="102">
        <v>-8.2772864175224559E-3</v>
      </c>
      <c r="C59" s="153">
        <v>3.5492809184632925</v>
      </c>
      <c r="D59" s="61">
        <v>0.20306914906910287</v>
      </c>
      <c r="E59" s="61">
        <v>0.79692933814886813</v>
      </c>
      <c r="F59" s="60">
        <v>0.2249341886230137</v>
      </c>
      <c r="G59" s="103">
        <f t="shared" si="3"/>
        <v>6.3374580313694043E-2</v>
      </c>
      <c r="H59" s="104">
        <v>0.30722446175237089</v>
      </c>
      <c r="I59" s="104">
        <v>0.31866918311143011</v>
      </c>
      <c r="J59" s="104">
        <v>0.29765659604083039</v>
      </c>
      <c r="K59" s="104">
        <f t="shared" si="0"/>
        <v>0.24525600145735404</v>
      </c>
      <c r="L59" s="94">
        <v>0.34129579562587764</v>
      </c>
      <c r="M59" s="104">
        <v>0.21142013541522753</v>
      </c>
      <c r="N59" s="104">
        <f t="shared" si="2"/>
        <v>0.1532545944806856</v>
      </c>
      <c r="O59" s="137">
        <v>0.14816509575346101</v>
      </c>
      <c r="P59" s="97">
        <f t="shared" si="5"/>
        <v>4.3179054575099442E-2</v>
      </c>
      <c r="Q59" s="105">
        <f t="shared" si="4"/>
        <v>4.1745102503075754E-2</v>
      </c>
      <c r="R59" s="106">
        <v>7.7062922932925743E-2</v>
      </c>
      <c r="S59" s="143">
        <v>9.7794209402015039E-2</v>
      </c>
      <c r="T59" s="89">
        <v>9.4133428427734755E-2</v>
      </c>
      <c r="V59" s="99"/>
    </row>
    <row r="60" spans="1:22">
      <c r="A60" s="83">
        <v>1981</v>
      </c>
      <c r="B60" s="48">
        <v>2.5885295524812113E-2</v>
      </c>
      <c r="C60" s="152">
        <v>3.50605987885847</v>
      </c>
      <c r="D60" s="63">
        <v>0.21715903397799402</v>
      </c>
      <c r="E60" s="63">
        <v>0.78284008996573118</v>
      </c>
      <c r="F60" s="62">
        <v>0.24364022413389302</v>
      </c>
      <c r="G60" s="107">
        <f t="shared" si="3"/>
        <v>6.9491176007301758E-2</v>
      </c>
      <c r="H60" s="108">
        <v>0.31292182060080048</v>
      </c>
      <c r="I60" s="108">
        <v>0.29031352196149274</v>
      </c>
      <c r="J60" s="108">
        <v>0.31208186429008411</v>
      </c>
      <c r="K60" s="108">
        <f t="shared" si="0"/>
        <v>0.2482153094105356</v>
      </c>
      <c r="L60" s="87">
        <v>0.31202692070978666</v>
      </c>
      <c r="M60" s="108">
        <v>0.21995935404960221</v>
      </c>
      <c r="N60" s="108">
        <f t="shared" si="2"/>
        <v>0.17290817257409505</v>
      </c>
      <c r="O60" s="136">
        <v>0.16761791523635214</v>
      </c>
      <c r="P60" s="97">
        <f t="shared" si="5"/>
        <v>4.9316947955376E-2</v>
      </c>
      <c r="Q60" s="109">
        <f t="shared" si="4"/>
        <v>4.7808058341241584E-2</v>
      </c>
      <c r="R60" s="110">
        <v>8.3354265509918632E-2</v>
      </c>
      <c r="S60" s="142">
        <v>0.10730240944157957</v>
      </c>
      <c r="T60" s="89">
        <v>0.12807246468604133</v>
      </c>
      <c r="V60" s="99"/>
    </row>
    <row r="61" spans="1:22">
      <c r="A61" s="83">
        <v>1982</v>
      </c>
      <c r="B61" s="48">
        <v>-1.553151390754659E-2</v>
      </c>
      <c r="C61" s="152">
        <v>3.5893093360470298</v>
      </c>
      <c r="D61" s="63">
        <v>0.21359462936559698</v>
      </c>
      <c r="E61" s="63">
        <v>0.78640940108897417</v>
      </c>
      <c r="F61" s="62">
        <v>0.24401999859801174</v>
      </c>
      <c r="G61" s="107">
        <f t="shared" si="3"/>
        <v>6.7985223827700322E-2</v>
      </c>
      <c r="H61" s="108">
        <v>0.30238815424488219</v>
      </c>
      <c r="I61" s="108">
        <v>0.25519687429399696</v>
      </c>
      <c r="J61" s="108">
        <v>0.30833570962304324</v>
      </c>
      <c r="K61" s="108">
        <f t="shared" si="0"/>
        <v>0.23733673010262954</v>
      </c>
      <c r="L61" s="87">
        <v>0.28086440022408032</v>
      </c>
      <c r="M61" s="108">
        <v>0.21464672131331763</v>
      </c>
      <c r="N61" s="108">
        <f t="shared" si="2"/>
        <v>0.18174685769057364</v>
      </c>
      <c r="O61" s="136">
        <v>0.17548346804910026</v>
      </c>
      <c r="P61" s="97">
        <f t="shared" si="5"/>
        <v>5.0635607208693437E-2</v>
      </c>
      <c r="Q61" s="109">
        <f t="shared" si="4"/>
        <v>4.8890594713233419E-2</v>
      </c>
      <c r="R61" s="110">
        <v>8.901146600632466E-2</v>
      </c>
      <c r="S61" s="142">
        <v>0.11065075038455519</v>
      </c>
      <c r="T61" s="89">
        <v>0.10880117505320962</v>
      </c>
      <c r="V61" s="99"/>
    </row>
    <row r="62" spans="1:22">
      <c r="A62" s="83">
        <v>1983</v>
      </c>
      <c r="B62" s="48">
        <v>3.6006486456553022E-2</v>
      </c>
      <c r="C62" s="152">
        <v>3.569471095215627</v>
      </c>
      <c r="D62" s="63">
        <v>0.22852142340865034</v>
      </c>
      <c r="E62" s="63">
        <v>0.77147804694828681</v>
      </c>
      <c r="F62" s="62">
        <v>0.26086354740444712</v>
      </c>
      <c r="G62" s="107">
        <f t="shared" si="3"/>
        <v>7.3081848947900971E-2</v>
      </c>
      <c r="H62" s="108">
        <v>0.29544109807798574</v>
      </c>
      <c r="I62" s="108">
        <v>0.25154022266181775</v>
      </c>
      <c r="J62" s="108">
        <v>0.30116002975955114</v>
      </c>
      <c r="K62" s="108">
        <f t="shared" si="0"/>
        <v>0.23063766002483643</v>
      </c>
      <c r="L62" s="87">
        <v>0.27710620442455813</v>
      </c>
      <c r="M62" s="108">
        <v>0.20525632992053078</v>
      </c>
      <c r="N62" s="108">
        <f t="shared" si="2"/>
        <v>0.19524587260598084</v>
      </c>
      <c r="O62" s="136">
        <v>0.18857663991047499</v>
      </c>
      <c r="P62" s="97">
        <f t="shared" si="5"/>
        <v>5.4698824391008628E-2</v>
      </c>
      <c r="Q62" s="109">
        <f t="shared" si="4"/>
        <v>5.2830415173619243E-2</v>
      </c>
      <c r="R62" s="110">
        <v>7.1051808057135166E-2</v>
      </c>
      <c r="S62" s="142">
        <v>0.10223387789805766</v>
      </c>
      <c r="T62" s="89">
        <v>0.12298621280520031</v>
      </c>
      <c r="V62" s="99"/>
    </row>
    <row r="63" spans="1:22">
      <c r="A63" s="83">
        <v>1984</v>
      </c>
      <c r="B63" s="48">
        <v>8.6336277327983213E-2</v>
      </c>
      <c r="C63" s="152">
        <v>3.3911120614284846</v>
      </c>
      <c r="D63" s="63">
        <v>0.24023950869902272</v>
      </c>
      <c r="E63" s="63">
        <v>0.75975977131433281</v>
      </c>
      <c r="F63" s="62">
        <v>0.27560400052916212</v>
      </c>
      <c r="G63" s="107">
        <f t="shared" si="3"/>
        <v>8.1272454444653669E-2</v>
      </c>
      <c r="H63" s="108">
        <v>0.29148157001598068</v>
      </c>
      <c r="I63" s="108">
        <v>0.24864215574335635</v>
      </c>
      <c r="J63" s="108">
        <v>0.29704208641847762</v>
      </c>
      <c r="K63" s="108">
        <f t="shared" si="0"/>
        <v>0.22753686820457869</v>
      </c>
      <c r="L63" s="87">
        <v>0.27803505544683449</v>
      </c>
      <c r="M63" s="108">
        <v>0.19862764565044144</v>
      </c>
      <c r="N63" s="108">
        <f t="shared" si="2"/>
        <v>0.20707722770609813</v>
      </c>
      <c r="O63" s="136">
        <v>0.19897642696066714</v>
      </c>
      <c r="P63" s="97">
        <f t="shared" si="5"/>
        <v>6.1064696168981254E-2</v>
      </c>
      <c r="Q63" s="109">
        <f t="shared" si="4"/>
        <v>5.8675863066834054E-2</v>
      </c>
      <c r="R63" s="110">
        <v>8.3241070305438439E-2</v>
      </c>
      <c r="S63" s="142">
        <v>0.12087915643712807</v>
      </c>
      <c r="T63" s="89">
        <v>0.14241126989346606</v>
      </c>
      <c r="V63" s="99"/>
    </row>
    <row r="64" spans="1:22">
      <c r="A64" s="83">
        <v>1985</v>
      </c>
      <c r="B64" s="48">
        <v>3.6496809171656874E-2</v>
      </c>
      <c r="C64" s="152">
        <v>3.4551967348475916</v>
      </c>
      <c r="D64" s="63">
        <v>0.23504437053624128</v>
      </c>
      <c r="E64" s="63">
        <v>0.76495568813357495</v>
      </c>
      <c r="F64" s="62">
        <v>0.27165492255496843</v>
      </c>
      <c r="G64" s="107">
        <f t="shared" si="3"/>
        <v>7.8622128753241913E-2</v>
      </c>
      <c r="H64" s="108">
        <v>0.29646584478730303</v>
      </c>
      <c r="I64" s="108">
        <v>0.24829289857641157</v>
      </c>
      <c r="J64" s="108">
        <v>0.30310496540235143</v>
      </c>
      <c r="K64" s="108">
        <f t="shared" si="0"/>
        <v>0.23147645287861521</v>
      </c>
      <c r="L64" s="87">
        <v>0.2802207027051753</v>
      </c>
      <c r="M64" s="108">
        <v>0.20308773697204607</v>
      </c>
      <c r="N64" s="108">
        <f t="shared" si="2"/>
        <v>0.20420493442124471</v>
      </c>
      <c r="O64" s="136">
        <v>0.1955315892632952</v>
      </c>
      <c r="P64" s="97">
        <f t="shared" si="5"/>
        <v>5.9100812512851646E-2</v>
      </c>
      <c r="Q64" s="109">
        <f t="shared" si="4"/>
        <v>5.6590580585831697E-2</v>
      </c>
      <c r="R64" s="110">
        <v>6.6122204053628494E-2</v>
      </c>
      <c r="S64" s="142">
        <v>0.10280565893377169</v>
      </c>
      <c r="T64" s="89">
        <v>7.7380227062931989E-2</v>
      </c>
      <c r="V64" s="99"/>
    </row>
    <row r="65" spans="1:22">
      <c r="A65" s="83">
        <v>1986</v>
      </c>
      <c r="B65" s="48">
        <v>2.4736884949270177E-2</v>
      </c>
      <c r="C65" s="152">
        <v>3.6350989216437886</v>
      </c>
      <c r="D65" s="63">
        <v>0.22360284788426524</v>
      </c>
      <c r="E65" s="63">
        <v>0.77639709612610408</v>
      </c>
      <c r="F65" s="62">
        <v>0.25906779977517502</v>
      </c>
      <c r="G65" s="107">
        <f t="shared" si="3"/>
        <v>7.1268431852749906E-2</v>
      </c>
      <c r="H65" s="108">
        <v>0.29992886382562806</v>
      </c>
      <c r="I65" s="108">
        <v>0.25906769522731732</v>
      </c>
      <c r="J65" s="108">
        <v>0.30339509840520307</v>
      </c>
      <c r="K65" s="108">
        <f t="shared" si="0"/>
        <v>0.23266250775090219</v>
      </c>
      <c r="L65" s="87">
        <v>0.28904384055729559</v>
      </c>
      <c r="M65" s="108">
        <v>0.20322146582775225</v>
      </c>
      <c r="N65" s="108">
        <f t="shared" si="2"/>
        <v>0.19195170197980832</v>
      </c>
      <c r="O65" s="136">
        <v>0.18418584796342996</v>
      </c>
      <c r="P65" s="97">
        <f t="shared" si="5"/>
        <v>5.280508347019286E-2</v>
      </c>
      <c r="Q65" s="109">
        <f t="shared" si="4"/>
        <v>5.0668730599535174E-2</v>
      </c>
      <c r="R65" s="110">
        <v>6.1069010871384562E-2</v>
      </c>
      <c r="S65" s="142">
        <v>8.6452484961699105E-2</v>
      </c>
      <c r="T65" s="89">
        <v>0.1243057894617208</v>
      </c>
      <c r="V65" s="99"/>
    </row>
    <row r="66" spans="1:22">
      <c r="A66" s="83">
        <v>1987</v>
      </c>
      <c r="B66" s="48">
        <v>4.1730611756434222E-2</v>
      </c>
      <c r="C66" s="152">
        <v>3.6619046165247706</v>
      </c>
      <c r="D66" s="63">
        <v>0.22824970022673405</v>
      </c>
      <c r="E66" s="63">
        <v>0.77174990839646607</v>
      </c>
      <c r="F66" s="62">
        <v>0.26612166767295109</v>
      </c>
      <c r="G66" s="107">
        <f t="shared" si="3"/>
        <v>7.2673020065035579E-2</v>
      </c>
      <c r="H66" s="108">
        <v>0.30653481295787771</v>
      </c>
      <c r="I66" s="108">
        <v>0.26948782932375981</v>
      </c>
      <c r="J66" s="108">
        <v>0.3080206473781284</v>
      </c>
      <c r="K66" s="108">
        <f t="shared" si="0"/>
        <v>0.23989804624787617</v>
      </c>
      <c r="L66" s="87">
        <v>0.29269764030856427</v>
      </c>
      <c r="M66" s="108">
        <v>0.20991886143742533</v>
      </c>
      <c r="N66" s="108">
        <f t="shared" si="2"/>
        <v>0.19440511711574851</v>
      </c>
      <c r="O66" s="136">
        <v>0.18822848351009838</v>
      </c>
      <c r="P66" s="97">
        <f t="shared" si="5"/>
        <v>5.30885256373071E-2</v>
      </c>
      <c r="Q66" s="109">
        <f t="shared" si="4"/>
        <v>5.1401798577902724E-2</v>
      </c>
      <c r="R66" s="110">
        <v>5.1291820100790267E-2</v>
      </c>
      <c r="S66" s="142">
        <v>8.1433477882811786E-2</v>
      </c>
      <c r="T66" s="89">
        <v>0.10571375174401779</v>
      </c>
      <c r="V66" s="99"/>
    </row>
    <row r="67" spans="1:22">
      <c r="A67" s="83">
        <v>1988</v>
      </c>
      <c r="B67" s="48">
        <v>5.3503957938553448E-2</v>
      </c>
      <c r="C67" s="152">
        <v>3.6226930462800091</v>
      </c>
      <c r="D67" s="63">
        <v>0.23348337438967381</v>
      </c>
      <c r="E67" s="63">
        <v>0.7665169609585194</v>
      </c>
      <c r="F67" s="62">
        <v>0.27128717619860426</v>
      </c>
      <c r="G67" s="107">
        <f t="shared" si="3"/>
        <v>7.4885498918319249E-2</v>
      </c>
      <c r="H67" s="108">
        <v>0.30258335564314476</v>
      </c>
      <c r="I67" s="108">
        <v>0.26374733874149603</v>
      </c>
      <c r="J67" s="108">
        <v>0.30519520527169175</v>
      </c>
      <c r="K67" s="108">
        <f t="shared" si="0"/>
        <v>0.23807011684007384</v>
      </c>
      <c r="L67" s="87">
        <v>0.28592908526058092</v>
      </c>
      <c r="M67" s="108">
        <v>0.20939030821441473</v>
      </c>
      <c r="N67" s="108">
        <f t="shared" si="2"/>
        <v>0.19973590544152706</v>
      </c>
      <c r="O67" s="136">
        <v>0.1937182820652113</v>
      </c>
      <c r="P67" s="97">
        <f t="shared" si="5"/>
        <v>5.5134647868283371E-2</v>
      </c>
      <c r="Q67" s="109">
        <f t="shared" si="4"/>
        <v>5.3473556713322004E-2</v>
      </c>
      <c r="R67" s="110">
        <v>5.4286200321548753E-2</v>
      </c>
      <c r="S67" s="142">
        <v>8.857627168191376E-2</v>
      </c>
      <c r="T67" s="89">
        <v>8.816716572316087E-2</v>
      </c>
      <c r="V67" s="99"/>
    </row>
    <row r="68" spans="1:22">
      <c r="A68" s="74">
        <v>1989</v>
      </c>
      <c r="B68" s="111">
        <v>2.2905292930037513E-2</v>
      </c>
      <c r="C68" s="151">
        <v>3.7293765270503383</v>
      </c>
      <c r="D68" s="112">
        <v>0.23300213563554933</v>
      </c>
      <c r="E68" s="112">
        <v>0.76699883630388122</v>
      </c>
      <c r="F68" s="113">
        <v>0.27343097339489897</v>
      </c>
      <c r="G68" s="114">
        <f t="shared" si="3"/>
        <v>7.3318146186532332E-2</v>
      </c>
      <c r="H68" s="115">
        <v>0.30994687442779556</v>
      </c>
      <c r="I68" s="115">
        <v>0.26484915569080059</v>
      </c>
      <c r="J68" s="115">
        <v>0.31381883729632987</v>
      </c>
      <c r="K68" s="115">
        <f t="shared" si="0"/>
        <v>0.24547097925711692</v>
      </c>
      <c r="L68" s="80">
        <v>0.29141159852823251</v>
      </c>
      <c r="M68" s="115">
        <v>0.21615420306490996</v>
      </c>
      <c r="N68" s="115">
        <f t="shared" si="2"/>
        <v>0.20101301095154622</v>
      </c>
      <c r="O68" s="135">
        <v>0.19375001635076083</v>
      </c>
      <c r="P68" s="97">
        <f t="shared" si="5"/>
        <v>5.3899897072214556E-2</v>
      </c>
      <c r="Q68" s="116">
        <f t="shared" si="4"/>
        <v>5.195238800518831E-2</v>
      </c>
      <c r="R68" s="117">
        <v>5.295048675006192E-2</v>
      </c>
      <c r="S68" s="141">
        <v>7.7921234668044875E-2</v>
      </c>
      <c r="T68" s="101">
        <v>5.8410007430455893E-2</v>
      </c>
      <c r="V68" s="99"/>
    </row>
    <row r="69" spans="1:22">
      <c r="A69" s="83">
        <v>1990</v>
      </c>
      <c r="B69" s="48">
        <v>1.479834208894526E-2</v>
      </c>
      <c r="C69" s="152">
        <v>3.721940025269058</v>
      </c>
      <c r="D69" s="63">
        <v>0.22756657597884963</v>
      </c>
      <c r="E69" s="63">
        <v>0.77243361715484005</v>
      </c>
      <c r="F69" s="62">
        <v>0.2696677889764465</v>
      </c>
      <c r="G69" s="107">
        <f t="shared" si="3"/>
        <v>7.2453555711702339E-2</v>
      </c>
      <c r="H69" s="108">
        <v>0.30941996295123231</v>
      </c>
      <c r="I69" s="108">
        <v>0.26197987749403862</v>
      </c>
      <c r="J69" s="108">
        <v>0.3134214500136645</v>
      </c>
      <c r="K69" s="108">
        <f t="shared" si="0"/>
        <v>0.24231935052255868</v>
      </c>
      <c r="L69" s="87">
        <v>0.28776350229026826</v>
      </c>
      <c r="M69" s="108">
        <v>0.21324654889897721</v>
      </c>
      <c r="N69" s="108">
        <f t="shared" si="2"/>
        <v>0.19902025465630879</v>
      </c>
      <c r="O69" s="136">
        <v>0.19206724156571126</v>
      </c>
      <c r="P69" s="97">
        <f t="shared" si="5"/>
        <v>5.3472182062343061E-2</v>
      </c>
      <c r="Q69" s="109">
        <f t="shared" si="4"/>
        <v>5.1604066766719803E-2</v>
      </c>
      <c r="R69" s="110">
        <v>5.1583861995563834E-2</v>
      </c>
      <c r="S69" s="142">
        <v>7.5294045564351347E-2</v>
      </c>
      <c r="T69" s="89">
        <v>0.10681172575215471</v>
      </c>
      <c r="V69" s="99"/>
    </row>
    <row r="70" spans="1:22">
      <c r="A70" s="83">
        <v>1991</v>
      </c>
      <c r="B70" s="48">
        <v>-4.0133213922868283E-3</v>
      </c>
      <c r="C70" s="152">
        <v>3.7741848893065271</v>
      </c>
      <c r="D70" s="63">
        <v>0.22509499356826637</v>
      </c>
      <c r="E70" s="63">
        <v>0.77490584279202901</v>
      </c>
      <c r="F70" s="62">
        <v>0.26998830514898359</v>
      </c>
      <c r="G70" s="107">
        <f t="shared" si="3"/>
        <v>7.1535527025702109E-2</v>
      </c>
      <c r="H70" s="108">
        <v>0.30823138053419447</v>
      </c>
      <c r="I70" s="108">
        <v>0.25465199215065237</v>
      </c>
      <c r="J70" s="108">
        <v>0.31387475979630219</v>
      </c>
      <c r="K70" s="108">
        <f t="shared" si="0"/>
        <v>0.23590970652307036</v>
      </c>
      <c r="L70" s="87">
        <v>0.27948991366802267</v>
      </c>
      <c r="M70" s="108">
        <v>0.20705831543028808</v>
      </c>
      <c r="N70" s="108">
        <f t="shared" si="2"/>
        <v>0.20123524538541668</v>
      </c>
      <c r="O70" s="136">
        <v>0.19452929705151839</v>
      </c>
      <c r="P70" s="97">
        <f t="shared" si="5"/>
        <v>5.3318862559060237E-2</v>
      </c>
      <c r="Q70" s="109">
        <f t="shared" si="4"/>
        <v>5.1542068753092127E-2</v>
      </c>
      <c r="R70" s="110">
        <v>5.7242669509800177E-2</v>
      </c>
      <c r="S70" s="142">
        <v>8.3470974786661517E-2</v>
      </c>
      <c r="T70" s="89">
        <v>9.5161912497905315E-2</v>
      </c>
      <c r="V70" s="99"/>
    </row>
    <row r="71" spans="1:22">
      <c r="A71" s="83">
        <v>1992</v>
      </c>
      <c r="B71" s="48">
        <v>3.2852577059385046E-2</v>
      </c>
      <c r="C71" s="152">
        <v>3.7862470745056762</v>
      </c>
      <c r="D71" s="63">
        <v>0.22352479776755069</v>
      </c>
      <c r="E71" s="63">
        <v>0.77647486597045856</v>
      </c>
      <c r="F71" s="62">
        <v>0.26757432733900383</v>
      </c>
      <c r="G71" s="107">
        <f t="shared" si="3"/>
        <v>7.0670065126148096E-2</v>
      </c>
      <c r="H71" s="108">
        <v>0.30697677175360438</v>
      </c>
      <c r="I71" s="108">
        <v>0.25557078978422165</v>
      </c>
      <c r="J71" s="108">
        <v>0.31202223082046787</v>
      </c>
      <c r="K71" s="108">
        <f t="shared" si="0"/>
        <v>0.23420901599027655</v>
      </c>
      <c r="L71" s="87">
        <v>0.27947708160743423</v>
      </c>
      <c r="M71" s="108">
        <v>0.20532296776051084</v>
      </c>
      <c r="N71" s="108">
        <f t="shared" si="2"/>
        <v>0.19919014517499276</v>
      </c>
      <c r="O71" s="136">
        <v>0.19279343522122674</v>
      </c>
      <c r="P71" s="97">
        <f t="shared" si="5"/>
        <v>5.2608860767756047E-2</v>
      </c>
      <c r="Q71" s="109">
        <f t="shared" si="4"/>
        <v>5.0919401567684916E-2</v>
      </c>
      <c r="R71" s="110">
        <v>5.920323964295892E-2</v>
      </c>
      <c r="S71" s="142">
        <v>8.6560447371117941E-2</v>
      </c>
      <c r="T71" s="89">
        <v>8.7936459682509405E-2</v>
      </c>
      <c r="V71" s="99"/>
    </row>
    <row r="72" spans="1:22">
      <c r="A72" s="83">
        <v>1993</v>
      </c>
      <c r="B72" s="48">
        <v>2.5847004685244812E-2</v>
      </c>
      <c r="C72" s="152">
        <v>3.8004754680065398</v>
      </c>
      <c r="D72" s="63">
        <v>0.22780800342842492</v>
      </c>
      <c r="E72" s="63">
        <v>0.77219139388923186</v>
      </c>
      <c r="F72" s="62">
        <v>0.27035869522865291</v>
      </c>
      <c r="G72" s="107">
        <f t="shared" si="3"/>
        <v>7.1138124033323633E-2</v>
      </c>
      <c r="H72" s="108">
        <v>0.30943156036120323</v>
      </c>
      <c r="I72" s="108">
        <v>0.26404245406777005</v>
      </c>
      <c r="J72" s="108">
        <v>0.3127983792695036</v>
      </c>
      <c r="K72" s="108">
        <f t="shared" ref="K72:K89" si="7">L72*F72+M72*E72</f>
        <v>0.23570587025618156</v>
      </c>
      <c r="L72" s="87">
        <v>0.28510885971955724</v>
      </c>
      <c r="M72" s="108">
        <v>0.20542084799125215</v>
      </c>
      <c r="N72" s="108">
        <f t="shared" si="2"/>
        <v>0.19897252186191908</v>
      </c>
      <c r="O72" s="136">
        <v>0.19327703591674439</v>
      </c>
      <c r="P72" s="97">
        <f t="shared" si="5"/>
        <v>5.2354639185787449E-2</v>
      </c>
      <c r="Q72" s="109">
        <f t="shared" si="4"/>
        <v>5.0856014607594299E-2</v>
      </c>
      <c r="R72" s="110">
        <v>4.758782250796343E-2</v>
      </c>
      <c r="S72" s="142">
        <v>7.6743400697855527E-2</v>
      </c>
      <c r="T72" s="89">
        <v>0.10659316961067182</v>
      </c>
      <c r="V72" s="99"/>
    </row>
    <row r="73" spans="1:22">
      <c r="A73" s="83">
        <v>1994</v>
      </c>
      <c r="B73" s="48">
        <v>4.6493656665925531E-2</v>
      </c>
      <c r="C73" s="152">
        <v>3.7165334939478742</v>
      </c>
      <c r="D73" s="63">
        <v>0.23894871134605966</v>
      </c>
      <c r="E73" s="63">
        <v>0.7610511472845688</v>
      </c>
      <c r="F73" s="62">
        <v>0.28077867141769436</v>
      </c>
      <c r="G73" s="107">
        <f t="shared" si="3"/>
        <v>7.554853787135879E-2</v>
      </c>
      <c r="H73" s="108">
        <v>0.31334466921258836</v>
      </c>
      <c r="I73" s="108">
        <v>0.26922733410964683</v>
      </c>
      <c r="J73" s="108">
        <v>0.31704314363717923</v>
      </c>
      <c r="K73" s="108">
        <f t="shared" si="7"/>
        <v>0.23968030497459752</v>
      </c>
      <c r="L73" s="87">
        <v>0.28851776080262348</v>
      </c>
      <c r="M73" s="108">
        <v>0.20848884070691687</v>
      </c>
      <c r="N73" s="108">
        <f t="shared" ref="N73:N89" si="8">(1-I73)*F73</f>
        <v>0.20518537823706001</v>
      </c>
      <c r="O73" s="136">
        <v>0.19976903785912561</v>
      </c>
      <c r="P73" s="97">
        <f t="shared" si="5"/>
        <v>5.5208806424371169E-2</v>
      </c>
      <c r="Q73" s="109">
        <f t="shared" si="4"/>
        <v>5.3751442892802155E-2</v>
      </c>
      <c r="R73" s="110">
        <v>4.4138584399924387E-2</v>
      </c>
      <c r="S73" s="142">
        <v>7.562079793297756E-2</v>
      </c>
      <c r="T73" s="89">
        <v>8.7996756647533828E-2</v>
      </c>
      <c r="V73" s="99"/>
    </row>
    <row r="74" spans="1:22">
      <c r="A74" s="83">
        <v>1995</v>
      </c>
      <c r="B74" s="48">
        <v>3.3635735466998273E-2</v>
      </c>
      <c r="C74" s="152">
        <v>3.7760689748010079</v>
      </c>
      <c r="D74" s="63">
        <v>0.24767733193664856</v>
      </c>
      <c r="E74" s="63">
        <v>0.75232245089367999</v>
      </c>
      <c r="F74" s="62">
        <v>0.29145706716305103</v>
      </c>
      <c r="G74" s="107">
        <f t="shared" si="3"/>
        <v>7.7185313379613332E-2</v>
      </c>
      <c r="H74" s="108">
        <v>0.31484156567505694</v>
      </c>
      <c r="I74" s="108">
        <v>0.27062200152346472</v>
      </c>
      <c r="J74" s="108">
        <v>0.31843543231512517</v>
      </c>
      <c r="K74" s="108">
        <f t="shared" si="7"/>
        <v>0.24216700999978691</v>
      </c>
      <c r="L74" s="87">
        <v>0.29062250206463069</v>
      </c>
      <c r="M74" s="108">
        <v>0.20930257725180523</v>
      </c>
      <c r="N74" s="108">
        <f t="shared" si="8"/>
        <v>0.21258237228922727</v>
      </c>
      <c r="O74" s="136">
        <v>0.20675308505970602</v>
      </c>
      <c r="P74" s="97">
        <f t="shared" si="5"/>
        <v>5.629726938460651E-2</v>
      </c>
      <c r="Q74" s="109">
        <f t="shared" si="4"/>
        <v>5.4753524482587489E-2</v>
      </c>
      <c r="R74" s="110">
        <v>4.3499218990040965E-2</v>
      </c>
      <c r="S74" s="142">
        <v>8.0727084395071397E-2</v>
      </c>
      <c r="T74" s="89">
        <v>0.10653559988740205</v>
      </c>
      <c r="V74" s="99"/>
    </row>
    <row r="75" spans="1:22">
      <c r="A75" s="83">
        <v>1996</v>
      </c>
      <c r="B75" s="48">
        <v>4.2916261580992821E-2</v>
      </c>
      <c r="C75" s="152">
        <v>3.8854873001704129</v>
      </c>
      <c r="D75" s="63">
        <v>0.25815284257970905</v>
      </c>
      <c r="E75" s="63">
        <v>0.7418470161732057</v>
      </c>
      <c r="F75" s="62">
        <v>0.2996862341204431</v>
      </c>
      <c r="G75" s="107">
        <f t="shared" si="3"/>
        <v>7.7129639339523562E-2</v>
      </c>
      <c r="H75" s="108">
        <v>0.31799963573083756</v>
      </c>
      <c r="I75" s="108">
        <v>0.27031555113063654</v>
      </c>
      <c r="J75" s="108">
        <v>0.32398113729704814</v>
      </c>
      <c r="K75" s="108">
        <f t="shared" si="7"/>
        <v>0.24740401408673668</v>
      </c>
      <c r="L75" s="87">
        <v>0.29210591239817807</v>
      </c>
      <c r="M75" s="108">
        <v>0.21549442102020366</v>
      </c>
      <c r="N75" s="108">
        <f t="shared" si="8"/>
        <v>0.21867638457791055</v>
      </c>
      <c r="O75" s="136">
        <v>0.21214611326951704</v>
      </c>
      <c r="P75" s="97">
        <f t="shared" si="5"/>
        <v>5.6280298372953022E-2</v>
      </c>
      <c r="Q75" s="109">
        <f t="shared" si="4"/>
        <v>5.4599615667309621E-2</v>
      </c>
      <c r="R75" s="110">
        <v>3.7751095963284548E-2</v>
      </c>
      <c r="S75" s="142">
        <v>7.7035988711262549E-2</v>
      </c>
      <c r="T75" s="89">
        <v>9.701184596103038E-2</v>
      </c>
      <c r="V75" s="99"/>
    </row>
    <row r="76" spans="1:22">
      <c r="A76" s="83">
        <v>1997</v>
      </c>
      <c r="B76" s="48">
        <v>4.9877770878915539E-2</v>
      </c>
      <c r="C76" s="152">
        <v>4.0093141285825782</v>
      </c>
      <c r="D76" s="63">
        <v>0.26330903594449795</v>
      </c>
      <c r="E76" s="63">
        <v>0.73669055314112908</v>
      </c>
      <c r="F76" s="62">
        <v>0.30249529810255538</v>
      </c>
      <c r="G76" s="107">
        <f t="shared" si="3"/>
        <v>7.5448141103749644E-2</v>
      </c>
      <c r="H76" s="108">
        <v>0.32145774090667273</v>
      </c>
      <c r="I76" s="108">
        <v>0.27172919714890265</v>
      </c>
      <c r="J76" s="108">
        <v>0.32902931497680299</v>
      </c>
      <c r="K76" s="108">
        <f t="shared" si="7"/>
        <v>0.24975455383267331</v>
      </c>
      <c r="L76" s="87">
        <v>0.28781124690890769</v>
      </c>
      <c r="M76" s="108">
        <v>0.22084307204429121</v>
      </c>
      <c r="N76" s="108">
        <f t="shared" si="8"/>
        <v>0.22029849360783002</v>
      </c>
      <c r="O76" s="136">
        <v>0.21543374917157718</v>
      </c>
      <c r="P76" s="97">
        <f t="shared" si="5"/>
        <v>5.4946678295250635E-2</v>
      </c>
      <c r="Q76" s="109">
        <f t="shared" si="4"/>
        <v>5.3733317535720249E-2</v>
      </c>
      <c r="R76" s="110">
        <v>3.3826245817569052E-2</v>
      </c>
      <c r="S76" s="142">
        <v>7.5442223716510215E-2</v>
      </c>
      <c r="T76" s="89">
        <v>8.9054939386819881E-2</v>
      </c>
      <c r="V76" s="99"/>
    </row>
    <row r="77" spans="1:22">
      <c r="A77" s="83">
        <v>1998</v>
      </c>
      <c r="B77" s="48">
        <v>5.1530351303281208E-2</v>
      </c>
      <c r="C77" s="152">
        <v>4.2395115893288189</v>
      </c>
      <c r="D77" s="63">
        <v>0.25141296601537233</v>
      </c>
      <c r="E77" s="63">
        <v>0.74858704776027529</v>
      </c>
      <c r="F77" s="62">
        <v>0.28846064142375721</v>
      </c>
      <c r="G77" s="107">
        <f t="shared" si="3"/>
        <v>6.8041007872188655E-2</v>
      </c>
      <c r="H77" s="108">
        <v>0.32395529195892797</v>
      </c>
      <c r="I77" s="108">
        <v>0.2749463961914701</v>
      </c>
      <c r="J77" s="108">
        <v>0.33068123619084799</v>
      </c>
      <c r="K77" s="108">
        <f t="shared" si="7"/>
        <v>0.25526252540160643</v>
      </c>
      <c r="L77" s="87">
        <v>0.29892217981497815</v>
      </c>
      <c r="M77" s="108">
        <v>0.22580572584328407</v>
      </c>
      <c r="N77" s="108">
        <f t="shared" si="8"/>
        <v>0.20914942762121527</v>
      </c>
      <c r="O77" s="136">
        <v>0.20223335769854092</v>
      </c>
      <c r="P77" s="97">
        <f t="shared" si="5"/>
        <v>4.933337796449494E-2</v>
      </c>
      <c r="Q77" s="109">
        <f t="shared" si="4"/>
        <v>4.7702041482225933E-2</v>
      </c>
      <c r="R77" s="110">
        <v>3.915661889519198E-2</v>
      </c>
      <c r="S77" s="142">
        <v>6.6152249886690925E-2</v>
      </c>
      <c r="T77" s="89">
        <v>7.9854329560640244E-2</v>
      </c>
      <c r="V77" s="99"/>
    </row>
    <row r="78" spans="1:22">
      <c r="A78" s="118">
        <f t="shared" ref="A78:A86" si="9">A77+1</f>
        <v>1999</v>
      </c>
      <c r="B78" s="48">
        <v>4.5876860791518315E-2</v>
      </c>
      <c r="C78" s="152">
        <v>4.5210899378064058</v>
      </c>
      <c r="D78" s="63">
        <v>0.2474499827748442</v>
      </c>
      <c r="E78" s="63">
        <v>0.75254978392838789</v>
      </c>
      <c r="F78" s="62">
        <v>0.28004879937958094</v>
      </c>
      <c r="G78" s="107">
        <f t="shared" si="3"/>
        <v>6.194276230555551E-2</v>
      </c>
      <c r="H78" s="108">
        <v>0.32424938562809319</v>
      </c>
      <c r="I78" s="108">
        <v>0.27767898776366762</v>
      </c>
      <c r="J78" s="108">
        <v>0.33086389467646193</v>
      </c>
      <c r="K78" s="108">
        <f t="shared" si="7"/>
        <v>0.25763488041314508</v>
      </c>
      <c r="L78" s="87">
        <v>0.30151628617123116</v>
      </c>
      <c r="M78" s="108">
        <v>0.23014504844238026</v>
      </c>
      <c r="N78" s="108">
        <f t="shared" si="8"/>
        <v>0.20228513224342848</v>
      </c>
      <c r="O78" s="136">
        <v>0.1956095254439375</v>
      </c>
      <c r="P78" s="97">
        <f t="shared" si="5"/>
        <v>4.4742558769263391E-2</v>
      </c>
      <c r="Q78" s="109">
        <f t="shared" si="4"/>
        <v>4.3266010659997085E-2</v>
      </c>
      <c r="R78" s="110">
        <v>2.1136934882296968E-2</v>
      </c>
      <c r="S78" s="142">
        <v>5.2203665130615258E-2</v>
      </c>
      <c r="T78" s="101">
        <v>6.1131518253937062E-2</v>
      </c>
      <c r="V78" s="99"/>
    </row>
    <row r="79" spans="1:22">
      <c r="A79" s="119">
        <f t="shared" si="9"/>
        <v>2000</v>
      </c>
      <c r="B79" s="102">
        <v>4.68310917554704E-2</v>
      </c>
      <c r="C79" s="153">
        <v>4.5034758561165171</v>
      </c>
      <c r="D79" s="61">
        <v>0.23544944322678948</v>
      </c>
      <c r="E79" s="61">
        <v>0.76455071402435404</v>
      </c>
      <c r="F79" s="60">
        <v>0.26487270469897106</v>
      </c>
      <c r="G79" s="103">
        <f t="shared" si="3"/>
        <v>5.8815171472325553E-2</v>
      </c>
      <c r="H79" s="104">
        <v>0.32601860814662775</v>
      </c>
      <c r="I79" s="104">
        <v>0.27946946381355275</v>
      </c>
      <c r="J79" s="104">
        <v>0.33249106967974529</v>
      </c>
      <c r="K79" s="104">
        <f t="shared" si="7"/>
        <v>0.26205695572583909</v>
      </c>
      <c r="L79" s="94">
        <v>0.31105551812105814</v>
      </c>
      <c r="M79" s="104">
        <v>0.23499662747532468</v>
      </c>
      <c r="N79" s="104">
        <f t="shared" si="8"/>
        <v>0.19084887193790412</v>
      </c>
      <c r="O79" s="137">
        <v>0.18248258830270658</v>
      </c>
      <c r="P79" s="97">
        <f t="shared" si="5"/>
        <v>4.2378127036852564E-2</v>
      </c>
      <c r="Q79" s="105">
        <f t="shared" si="4"/>
        <v>4.052038783662245E-2</v>
      </c>
      <c r="R79" s="106">
        <v>1.985235014548169E-2</v>
      </c>
      <c r="S79" s="143">
        <v>3.957114905290323E-2</v>
      </c>
      <c r="T79" s="89">
        <v>1.969541793175178E-2</v>
      </c>
      <c r="V79" s="99"/>
    </row>
    <row r="80" spans="1:22">
      <c r="A80" s="118">
        <f t="shared" si="9"/>
        <v>2001</v>
      </c>
      <c r="B80" s="48">
        <v>4.8589417132938184E-3</v>
      </c>
      <c r="C80" s="152">
        <v>4.3644973440999175</v>
      </c>
      <c r="D80" s="63">
        <v>0.2288577170312108</v>
      </c>
      <c r="E80" s="63">
        <v>0.77114160159331746</v>
      </c>
      <c r="F80" s="62">
        <v>0.25552076159985121</v>
      </c>
      <c r="G80" s="107">
        <f t="shared" si="3"/>
        <v>5.854528974459642E-2</v>
      </c>
      <c r="H80" s="108">
        <v>0.31395959373819438</v>
      </c>
      <c r="I80" s="108">
        <v>0.24998179035219237</v>
      </c>
      <c r="J80" s="108">
        <v>0.32683706007972624</v>
      </c>
      <c r="K80" s="108">
        <f t="shared" si="7"/>
        <v>0.24640806307373725</v>
      </c>
      <c r="L80" s="87">
        <v>0.2874680944053728</v>
      </c>
      <c r="M80" s="108">
        <v>0.2242830581287073</v>
      </c>
      <c r="N80" s="108">
        <f t="shared" si="8"/>
        <v>0.19164522414296467</v>
      </c>
      <c r="O80" s="136">
        <v>0.18206669518173244</v>
      </c>
      <c r="P80" s="97">
        <f t="shared" si="5"/>
        <v>4.3910033397554359E-2</v>
      </c>
      <c r="Q80" s="109">
        <f t="shared" si="4"/>
        <v>4.1715386865306875E-2</v>
      </c>
      <c r="R80" s="110">
        <v>1.9005988975755592E-2</v>
      </c>
      <c r="S80" s="142">
        <v>4.2528891555010724E-2</v>
      </c>
      <c r="T80" s="89">
        <v>5.2242670554075527E-2</v>
      </c>
      <c r="V80" s="99"/>
    </row>
    <row r="81" spans="1:22">
      <c r="A81" s="118">
        <f t="shared" si="9"/>
        <v>2002</v>
      </c>
      <c r="B81" s="48">
        <v>7.9916592988762414E-3</v>
      </c>
      <c r="C81" s="152">
        <v>4.1682991648010974</v>
      </c>
      <c r="D81" s="63">
        <v>0.22999781208634243</v>
      </c>
      <c r="E81" s="63">
        <v>0.77000125481772974</v>
      </c>
      <c r="F81" s="62">
        <v>0.25449595767338329</v>
      </c>
      <c r="G81" s="107">
        <f t="shared" si="3"/>
        <v>6.1055108477447134E-2</v>
      </c>
      <c r="H81" s="108">
        <v>0.29317569034968738</v>
      </c>
      <c r="I81" s="108">
        <v>0.23325754037412039</v>
      </c>
      <c r="J81" s="108">
        <v>0.30611305849496129</v>
      </c>
      <c r="K81" s="108">
        <f t="shared" si="7"/>
        <v>0.22164700386171196</v>
      </c>
      <c r="L81" s="87">
        <v>0.26015152159288324</v>
      </c>
      <c r="M81" s="108">
        <v>0.20186914275943357</v>
      </c>
      <c r="N81" s="108">
        <f t="shared" si="8"/>
        <v>0.19513285655133367</v>
      </c>
      <c r="O81" s="136">
        <v>0.18828844704541461</v>
      </c>
      <c r="P81" s="97">
        <f t="shared" si="5"/>
        <v>4.6813544046722708E-2</v>
      </c>
      <c r="Q81" s="109">
        <f t="shared" si="4"/>
        <v>4.5171529106020715E-2</v>
      </c>
      <c r="R81" s="110">
        <v>2.690658651893086E-2</v>
      </c>
      <c r="S81" s="142">
        <v>5.6731632533315278E-2</v>
      </c>
      <c r="T81" s="89">
        <v>2.9017172329865542E-2</v>
      </c>
      <c r="V81" s="99"/>
    </row>
    <row r="82" spans="1:22">
      <c r="A82" s="118">
        <f t="shared" si="9"/>
        <v>2003</v>
      </c>
      <c r="B82" s="48">
        <v>2.4335483840182137E-2</v>
      </c>
      <c r="C82" s="152">
        <v>4.2115182199503574</v>
      </c>
      <c r="D82" s="63">
        <v>0.23133731795816984</v>
      </c>
      <c r="E82" s="63">
        <v>0.76866285834143577</v>
      </c>
      <c r="F82" s="62">
        <v>0.25351125759510218</v>
      </c>
      <c r="G82" s="107">
        <f t="shared" si="3"/>
        <v>6.0194743167486617E-2</v>
      </c>
      <c r="H82" s="108">
        <v>0.28654294257978141</v>
      </c>
      <c r="I82" s="108">
        <v>0.2431101270623216</v>
      </c>
      <c r="J82" s="108">
        <v>0.29484320169902489</v>
      </c>
      <c r="K82" s="108">
        <f t="shared" si="7"/>
        <v>0.21399737111238587</v>
      </c>
      <c r="L82" s="87">
        <v>0.26396240853375874</v>
      </c>
      <c r="M82" s="108">
        <v>0.19134517476819268</v>
      </c>
      <c r="N82" s="108">
        <f t="shared" si="8"/>
        <v>0.19188010354942794</v>
      </c>
      <c r="O82" s="136">
        <v>0.18659381544987688</v>
      </c>
      <c r="P82" s="97">
        <f t="shared" si="5"/>
        <v>4.5560791507555133E-2</v>
      </c>
      <c r="Q82" s="109">
        <f t="shared" si="4"/>
        <v>4.430559377992583E-2</v>
      </c>
      <c r="R82" s="110">
        <v>2.9637206655369449E-2</v>
      </c>
      <c r="S82" s="142">
        <v>6.1063914005594438E-2</v>
      </c>
      <c r="T82" s="89">
        <v>7.1171691560363542E-2</v>
      </c>
      <c r="V82" s="99"/>
    </row>
    <row r="83" spans="1:22">
      <c r="A83" s="118">
        <f t="shared" si="9"/>
        <v>2004</v>
      </c>
      <c r="B83" s="48">
        <v>4.1193103839352263E-2</v>
      </c>
      <c r="C83" s="152">
        <v>4.4712052535142339</v>
      </c>
      <c r="D83" s="63">
        <v>0.24756367899789911</v>
      </c>
      <c r="E83" s="63">
        <v>0.75243651655996291</v>
      </c>
      <c r="F83" s="62">
        <v>0.2687905585907106</v>
      </c>
      <c r="G83" s="107">
        <f t="shared" si="3"/>
        <v>6.0115906864138979E-2</v>
      </c>
      <c r="H83" s="108">
        <v>0.28802984530124132</v>
      </c>
      <c r="I83" s="108">
        <v>0.25236200469717485</v>
      </c>
      <c r="J83" s="108">
        <v>0.29483708254257091</v>
      </c>
      <c r="K83" s="108">
        <f t="shared" si="7"/>
        <v>0.21603980322348998</v>
      </c>
      <c r="L83" s="87">
        <v>0.27213198773021952</v>
      </c>
      <c r="M83" s="108">
        <v>0.18990744213793942</v>
      </c>
      <c r="N83" s="108">
        <f t="shared" si="8"/>
        <v>0.20095803438108545</v>
      </c>
      <c r="O83" s="136">
        <v>0.1956440495983045</v>
      </c>
      <c r="P83" s="97">
        <f t="shared" si="5"/>
        <v>4.4944936093716213E-2</v>
      </c>
      <c r="Q83" s="109">
        <f t="shared" si="4"/>
        <v>4.3756445634996088E-2</v>
      </c>
      <c r="R83" s="110">
        <v>2.7281454380310485E-2</v>
      </c>
      <c r="S83" s="142">
        <v>6.3925078793267948E-2</v>
      </c>
      <c r="T83" s="89">
        <v>7.70743664820005E-2</v>
      </c>
      <c r="V83" s="99"/>
    </row>
    <row r="84" spans="1:22">
      <c r="A84" s="118">
        <f t="shared" si="9"/>
        <v>2005</v>
      </c>
      <c r="B84" s="48">
        <v>3.5829750309128494E-2</v>
      </c>
      <c r="C84" s="152">
        <v>4.6984321330890051</v>
      </c>
      <c r="D84" s="63">
        <v>0.26300333666459402</v>
      </c>
      <c r="E84" s="63">
        <v>0.73699659607980317</v>
      </c>
      <c r="F84" s="62">
        <v>0.28517722068372892</v>
      </c>
      <c r="G84" s="107">
        <f t="shared" si="3"/>
        <v>6.069625198485902E-2</v>
      </c>
      <c r="H84" s="108">
        <v>0.30108754198707399</v>
      </c>
      <c r="I84" s="108">
        <v>0.27519604268888942</v>
      </c>
      <c r="J84" s="108">
        <v>0.30435789776219702</v>
      </c>
      <c r="K84" s="108">
        <f t="shared" si="7"/>
        <v>0.23053301383759028</v>
      </c>
      <c r="L84" s="87">
        <v>0.29471711473166773</v>
      </c>
      <c r="M84" s="108">
        <v>0.19876130629322997</v>
      </c>
      <c r="N84" s="108">
        <f t="shared" si="8"/>
        <v>0.20669757808655062</v>
      </c>
      <c r="O84" s="136">
        <v>0.20113061301662424</v>
      </c>
      <c r="P84" s="97">
        <f t="shared" si="5"/>
        <v>4.3992883632578167E-2</v>
      </c>
      <c r="Q84" s="109">
        <f t="shared" si="4"/>
        <v>4.2808027724855112E-2</v>
      </c>
      <c r="R84" s="110">
        <v>1.3715333998212568E-2</v>
      </c>
      <c r="S84" s="142">
        <v>5.6934154780522252E-2</v>
      </c>
      <c r="T84" s="89">
        <v>5.241413678627739E-2</v>
      </c>
      <c r="V84" s="99"/>
    </row>
    <row r="85" spans="1:22">
      <c r="A85" s="118">
        <f t="shared" si="9"/>
        <v>2006</v>
      </c>
      <c r="B85" s="48">
        <v>3.3780917136416511E-2</v>
      </c>
      <c r="C85" s="152">
        <v>4.8775009383288861</v>
      </c>
      <c r="D85" s="63">
        <v>0.27215151185345798</v>
      </c>
      <c r="E85" s="63">
        <v>0.72784877643516266</v>
      </c>
      <c r="F85" s="62">
        <v>0.29400541092822452</v>
      </c>
      <c r="G85" s="107">
        <f t="shared" si="3"/>
        <v>6.027787890676567E-2</v>
      </c>
      <c r="H85" s="108">
        <v>0.30889889198604165</v>
      </c>
      <c r="I85" s="108">
        <v>0.28425965112289175</v>
      </c>
      <c r="J85" s="108">
        <v>0.31190074535215595</v>
      </c>
      <c r="K85" s="108">
        <f t="shared" si="7"/>
        <v>0.23773152086246702</v>
      </c>
      <c r="L85" s="87">
        <v>0.29834702100177768</v>
      </c>
      <c r="M85" s="108">
        <v>0.20610858630328588</v>
      </c>
      <c r="N85" s="108">
        <f t="shared" si="8"/>
        <v>0.210431535389525</v>
      </c>
      <c r="O85" s="136">
        <v>0.20628977241938523</v>
      </c>
      <c r="P85" s="97">
        <f t="shared" si="5"/>
        <v>4.3143310078300544E-2</v>
      </c>
      <c r="Q85" s="109">
        <f t="shared" si="4"/>
        <v>4.2294153302626238E-2</v>
      </c>
      <c r="R85" s="110">
        <v>1.8240031382329318E-2</v>
      </c>
      <c r="S85" s="142">
        <v>5.4004157330789164E-2</v>
      </c>
      <c r="T85" s="89">
        <v>3.9924640119692538E-2</v>
      </c>
      <c r="V85" s="99"/>
    </row>
    <row r="86" spans="1:22">
      <c r="A86" s="118">
        <f t="shared" si="9"/>
        <v>2007</v>
      </c>
      <c r="B86" s="48">
        <v>1.2938897265470928E-3</v>
      </c>
      <c r="C86" s="152">
        <v>4.940232000007744</v>
      </c>
      <c r="D86" s="63">
        <v>0.25815301926548212</v>
      </c>
      <c r="E86" s="63">
        <v>0.74184655224747131</v>
      </c>
      <c r="F86" s="62">
        <v>0.28176536636982658</v>
      </c>
      <c r="G86" s="107">
        <f t="shared" si="3"/>
        <v>5.7034844997033519E-2</v>
      </c>
      <c r="H86" s="108">
        <v>0.31387221248195651</v>
      </c>
      <c r="I86" s="108">
        <v>0.2814266853205083</v>
      </c>
      <c r="J86" s="108">
        <v>0.31867245356247009</v>
      </c>
      <c r="K86" s="108">
        <f t="shared" si="7"/>
        <v>0.24386386712308442</v>
      </c>
      <c r="L86" s="87">
        <v>0.30251866376348036</v>
      </c>
      <c r="M86" s="108">
        <v>0.21382398356303434</v>
      </c>
      <c r="N86" s="108">
        <f t="shared" si="8"/>
        <v>0.20246907327424765</v>
      </c>
      <c r="O86" s="136">
        <v>0.19652608424079915</v>
      </c>
      <c r="P86" s="97">
        <f t="shared" si="5"/>
        <v>4.0983717621749398E-2</v>
      </c>
      <c r="Q86" s="109">
        <f t="shared" si="4"/>
        <v>3.9780739900573715E-2</v>
      </c>
      <c r="R86" s="110">
        <v>1.6569724715728457E-2</v>
      </c>
      <c r="S86" s="142">
        <v>3.8407792183905949E-2</v>
      </c>
      <c r="T86" s="89">
        <v>5.7302486152859253E-2</v>
      </c>
      <c r="V86" s="99"/>
    </row>
    <row r="87" spans="1:22">
      <c r="A87" s="118">
        <v>2008</v>
      </c>
      <c r="B87" s="48">
        <v>-8.9527148082706454E-3</v>
      </c>
      <c r="C87" s="152">
        <v>4.3601604779180123</v>
      </c>
      <c r="D87" s="63">
        <v>0.2407397862234929</v>
      </c>
      <c r="E87" s="63">
        <v>0.75925960939896953</v>
      </c>
      <c r="F87" s="62">
        <v>0.26254365562807502</v>
      </c>
      <c r="G87" s="107">
        <f t="shared" si="3"/>
        <v>6.0214218480655619E-2</v>
      </c>
      <c r="H87" s="108">
        <v>0.29847507953720409</v>
      </c>
      <c r="I87" s="108">
        <v>0.24480951553318164</v>
      </c>
      <c r="J87" s="108">
        <v>0.31069192417091474</v>
      </c>
      <c r="K87" s="108">
        <f t="shared" si="7"/>
        <v>0.22876623486193409</v>
      </c>
      <c r="L87" s="87">
        <v>0.27374971220075017</v>
      </c>
      <c r="M87" s="108">
        <v>0.20664207966734049</v>
      </c>
      <c r="N87" s="108">
        <f t="shared" si="8"/>
        <v>0.1982704704874555</v>
      </c>
      <c r="O87" s="136">
        <v>0.19067240545975661</v>
      </c>
      <c r="P87" s="97">
        <f t="shared" si="5"/>
        <v>4.5473204826197162E-2</v>
      </c>
      <c r="Q87" s="109">
        <f t="shared" si="4"/>
        <v>4.3730593501183052E-2</v>
      </c>
      <c r="R87" s="110">
        <v>3.5963441852187111E-2</v>
      </c>
      <c r="S87" s="142">
        <v>5.3811580489500438E-2</v>
      </c>
      <c r="T87" s="89">
        <v>-1.9389124809057967E-2</v>
      </c>
      <c r="V87" s="99"/>
    </row>
    <row r="88" spans="1:22">
      <c r="A88" s="120">
        <v>2009</v>
      </c>
      <c r="B88" s="111">
        <v>-3.6673477452642267E-2</v>
      </c>
      <c r="C88" s="151">
        <v>4.0607640596731978</v>
      </c>
      <c r="D88" s="112">
        <v>0.26155198610017438</v>
      </c>
      <c r="E88" s="112">
        <v>0.7384477389289924</v>
      </c>
      <c r="F88" s="113">
        <v>0.27926841896919435</v>
      </c>
      <c r="G88" s="78">
        <f t="shared" si="3"/>
        <v>6.8772382454465805E-2</v>
      </c>
      <c r="H88" s="115">
        <v>0.27373343902885328</v>
      </c>
      <c r="I88" s="115">
        <v>0.21114414643477131</v>
      </c>
      <c r="J88" s="115">
        <v>0.29270303505984763</v>
      </c>
      <c r="K88" s="115">
        <f t="shared" si="7"/>
        <v>0.20316916166021545</v>
      </c>
      <c r="L88" s="80">
        <v>0.2391390515652293</v>
      </c>
      <c r="M88" s="115">
        <v>0.18469171158084585</v>
      </c>
      <c r="N88" s="115">
        <f t="shared" si="8"/>
        <v>0.22030252701975572</v>
      </c>
      <c r="O88" s="135">
        <v>0.21248443412478013</v>
      </c>
      <c r="P88" s="97">
        <f t="shared" si="5"/>
        <v>5.4251496462831977E-2</v>
      </c>
      <c r="Q88" s="100">
        <f t="shared" si="4"/>
        <v>5.2326220140423638E-2</v>
      </c>
      <c r="R88" s="117">
        <v>5.4500647154658556E-2</v>
      </c>
      <c r="S88" s="141">
        <v>8.8375191502237271E-2</v>
      </c>
      <c r="T88" s="101">
        <v>9.6461945809151114E-2</v>
      </c>
      <c r="V88" s="99"/>
    </row>
    <row r="89" spans="1:22" ht="13.8" thickBot="1">
      <c r="A89" s="121">
        <v>2010</v>
      </c>
      <c r="B89" s="122">
        <v>3.6864664767384925E-2</v>
      </c>
      <c r="C89" s="154">
        <v>4.0992189539340229</v>
      </c>
      <c r="D89" s="124">
        <v>0.28927795128254624</v>
      </c>
      <c r="E89" s="124">
        <v>0.71072251342479009</v>
      </c>
      <c r="F89" s="125">
        <v>0.30937897696768119</v>
      </c>
      <c r="G89" s="126">
        <f>F89/C89</f>
        <v>7.5472664535464737E-2</v>
      </c>
      <c r="H89" s="127">
        <v>0.28054990033127858</v>
      </c>
      <c r="I89" s="127">
        <v>0.2374907700396679</v>
      </c>
      <c r="J89" s="127">
        <v>0.29353428379820623</v>
      </c>
      <c r="K89" s="127">
        <f t="shared" si="7"/>
        <v>0.21062427068304823</v>
      </c>
      <c r="L89" s="123">
        <v>0.26076183628549265</v>
      </c>
      <c r="M89" s="127">
        <v>0.18284216144305399</v>
      </c>
      <c r="N89" s="127">
        <f t="shared" si="8"/>
        <v>0.2359043254935419</v>
      </c>
      <c r="O89" s="138">
        <v>0.22870474682546149</v>
      </c>
      <c r="P89" s="128">
        <f t="shared" si="5"/>
        <v>5.7548603317991685E-2</v>
      </c>
      <c r="Q89" s="129">
        <f>(1-L89)*G89</f>
        <v>5.5792273941837972E-2</v>
      </c>
      <c r="R89" s="130">
        <v>5.2339121156504229E-2</v>
      </c>
      <c r="S89" s="144">
        <v>9.3555767847934221E-2</v>
      </c>
      <c r="T89" s="131">
        <v>8.3296756457233237E-2</v>
      </c>
      <c r="V89" s="99"/>
    </row>
    <row r="90" spans="1:22" ht="13.8" thickTop="1">
      <c r="A90" s="49" t="s">
        <v>235</v>
      </c>
      <c r="B90" s="64"/>
      <c r="C90" s="66"/>
      <c r="D90" s="64"/>
      <c r="E90" s="64"/>
      <c r="F90" s="64"/>
      <c r="G90" s="64"/>
      <c r="H90" s="64"/>
      <c r="I90" s="64"/>
      <c r="J90" s="64"/>
      <c r="K90" s="64"/>
      <c r="L90" s="65"/>
      <c r="M90" s="64"/>
      <c r="N90" s="64"/>
      <c r="O90" s="66"/>
      <c r="P90" s="64"/>
      <c r="Q90" s="64"/>
      <c r="R90" s="64"/>
      <c r="S90" s="145"/>
      <c r="T90" s="132"/>
    </row>
    <row r="91" spans="1:22">
      <c r="B91" s="64"/>
      <c r="C91" s="66"/>
      <c r="D91" s="64"/>
      <c r="E91" s="64"/>
      <c r="F91" s="64"/>
      <c r="G91" s="64"/>
      <c r="H91" s="64"/>
      <c r="I91" s="64"/>
      <c r="J91" s="64"/>
      <c r="K91" s="64"/>
      <c r="L91" s="65"/>
      <c r="M91" s="64"/>
      <c r="N91" s="64"/>
      <c r="O91" s="66"/>
      <c r="P91" s="64"/>
      <c r="Q91" s="64"/>
      <c r="R91" s="64"/>
      <c r="S91" s="145"/>
      <c r="T91" s="132"/>
    </row>
    <row r="92" spans="1:22">
      <c r="B92" s="64"/>
      <c r="C92" s="66"/>
      <c r="D92" s="64"/>
      <c r="E92" s="64"/>
      <c r="F92" s="64"/>
      <c r="G92" s="64"/>
      <c r="H92" s="64"/>
      <c r="I92" s="64"/>
      <c r="J92" s="64"/>
      <c r="K92" s="64"/>
      <c r="L92" s="65"/>
      <c r="M92" s="64"/>
      <c r="N92" s="64"/>
      <c r="O92" s="66"/>
      <c r="P92" s="133"/>
      <c r="Q92" s="133"/>
      <c r="R92" s="64"/>
      <c r="S92" s="145"/>
      <c r="T92" s="132"/>
    </row>
    <row r="93" spans="1:22">
      <c r="B93" s="64"/>
      <c r="C93" s="66"/>
      <c r="D93" s="64"/>
      <c r="E93" s="64"/>
      <c r="F93" s="64"/>
      <c r="G93" s="64"/>
      <c r="H93" s="64"/>
      <c r="I93" s="64"/>
      <c r="J93" s="64"/>
      <c r="K93" s="64"/>
      <c r="L93" s="65"/>
      <c r="M93" s="64"/>
      <c r="N93" s="64"/>
      <c r="O93" s="66"/>
      <c r="P93" s="64"/>
      <c r="Q93" s="64"/>
      <c r="R93" s="64"/>
      <c r="S93" s="145"/>
      <c r="T93" s="132"/>
    </row>
    <row r="94" spans="1:22">
      <c r="B94" s="64"/>
      <c r="C94" s="66"/>
      <c r="D94" s="64"/>
      <c r="E94" s="64"/>
      <c r="F94" s="64"/>
      <c r="G94" s="64"/>
      <c r="H94" s="64"/>
      <c r="I94" s="64"/>
      <c r="J94" s="64"/>
      <c r="K94" s="64"/>
      <c r="L94" s="65"/>
      <c r="M94" s="64"/>
      <c r="N94" s="64"/>
      <c r="O94" s="66"/>
      <c r="P94" s="64"/>
      <c r="Q94" s="64"/>
      <c r="R94" s="64"/>
      <c r="S94" s="145"/>
      <c r="T94" s="132"/>
    </row>
    <row r="95" spans="1:22">
      <c r="B95" s="64"/>
      <c r="C95" s="66"/>
      <c r="D95" s="64"/>
      <c r="E95" s="64"/>
      <c r="F95" s="64"/>
      <c r="G95" s="64"/>
      <c r="H95" s="64"/>
      <c r="I95" s="64"/>
      <c r="J95" s="64"/>
      <c r="K95" s="64"/>
      <c r="L95" s="65"/>
      <c r="M95" s="64"/>
      <c r="N95" s="64"/>
      <c r="O95" s="66"/>
      <c r="P95" s="64"/>
      <c r="Q95" s="64"/>
      <c r="R95" s="64"/>
      <c r="S95" s="66"/>
      <c r="T95" s="65"/>
    </row>
    <row r="96" spans="1:22">
      <c r="B96" s="64"/>
      <c r="C96" s="66"/>
      <c r="D96" s="64"/>
      <c r="E96" s="64"/>
      <c r="F96" s="64"/>
      <c r="G96" s="64"/>
      <c r="H96" s="64"/>
      <c r="I96" s="64"/>
      <c r="J96" s="64"/>
      <c r="K96" s="64"/>
      <c r="L96" s="65"/>
      <c r="M96" s="64"/>
      <c r="N96" s="64"/>
      <c r="O96" s="66"/>
      <c r="P96" s="64"/>
      <c r="Q96" s="64"/>
      <c r="R96" s="64"/>
      <c r="S96" s="66"/>
      <c r="T96" s="65"/>
    </row>
    <row r="97" spans="2:20">
      <c r="B97" s="64"/>
      <c r="C97" s="66"/>
      <c r="D97" s="64"/>
      <c r="E97" s="64"/>
      <c r="F97" s="64"/>
      <c r="G97" s="64"/>
      <c r="H97" s="64"/>
      <c r="I97" s="64"/>
      <c r="J97" s="64"/>
      <c r="K97" s="64"/>
      <c r="L97" s="65"/>
      <c r="M97" s="64"/>
      <c r="N97" s="64"/>
      <c r="O97" s="66"/>
      <c r="P97" s="64"/>
      <c r="Q97" s="64"/>
      <c r="R97" s="64"/>
      <c r="S97" s="66"/>
      <c r="T97" s="65"/>
    </row>
    <row r="98" spans="2:20">
      <c r="B98" s="64"/>
      <c r="C98" s="66"/>
      <c r="D98" s="64"/>
      <c r="E98" s="64"/>
      <c r="F98" s="64"/>
      <c r="G98" s="64"/>
      <c r="H98" s="64"/>
      <c r="I98" s="64"/>
      <c r="J98" s="64"/>
      <c r="K98" s="64"/>
      <c r="L98" s="65"/>
      <c r="M98" s="64"/>
      <c r="N98" s="64"/>
      <c r="O98" s="66"/>
      <c r="P98" s="64"/>
      <c r="Q98" s="64"/>
      <c r="R98" s="64"/>
      <c r="S98" s="66"/>
      <c r="T98" s="65"/>
    </row>
    <row r="99" spans="2:20">
      <c r="B99" s="64"/>
      <c r="C99" s="66"/>
      <c r="D99" s="64"/>
      <c r="E99" s="64"/>
      <c r="F99" s="64"/>
      <c r="G99" s="64"/>
      <c r="H99" s="64"/>
      <c r="I99" s="64"/>
      <c r="J99" s="64"/>
      <c r="K99" s="64"/>
      <c r="L99" s="65"/>
      <c r="M99" s="64"/>
      <c r="N99" s="64"/>
      <c r="O99" s="66"/>
      <c r="P99" s="64"/>
      <c r="Q99" s="64"/>
      <c r="R99" s="64"/>
      <c r="S99" s="66"/>
      <c r="T99" s="65"/>
    </row>
    <row r="100" spans="2:20">
      <c r="B100" s="64"/>
      <c r="C100" s="66"/>
      <c r="D100" s="64"/>
      <c r="E100" s="64"/>
      <c r="F100" s="64"/>
      <c r="G100" s="64"/>
      <c r="H100" s="64"/>
      <c r="I100" s="64"/>
      <c r="J100" s="64"/>
      <c r="K100" s="64"/>
      <c r="L100" s="65"/>
      <c r="M100" s="64"/>
      <c r="N100" s="64"/>
      <c r="O100" s="66"/>
      <c r="P100" s="64"/>
      <c r="Q100" s="64"/>
      <c r="R100" s="64"/>
      <c r="S100" s="66"/>
      <c r="T100" s="65"/>
    </row>
    <row r="101" spans="2:20">
      <c r="B101" s="64"/>
      <c r="C101" s="66"/>
      <c r="D101" s="64"/>
      <c r="E101" s="64"/>
      <c r="F101" s="64"/>
      <c r="G101" s="64"/>
      <c r="H101" s="64"/>
      <c r="I101" s="64"/>
      <c r="J101" s="64"/>
      <c r="K101" s="64"/>
      <c r="L101" s="65"/>
      <c r="M101" s="64"/>
      <c r="N101" s="64"/>
      <c r="O101" s="66"/>
      <c r="P101" s="64"/>
      <c r="Q101" s="64"/>
      <c r="R101" s="64"/>
      <c r="S101" s="66"/>
      <c r="T101" s="65"/>
    </row>
    <row r="102" spans="2:20">
      <c r="B102" s="64"/>
      <c r="C102" s="66"/>
      <c r="D102" s="64"/>
      <c r="E102" s="64"/>
      <c r="F102" s="64"/>
      <c r="G102" s="64"/>
      <c r="H102" s="64"/>
      <c r="I102" s="64"/>
      <c r="J102" s="64"/>
      <c r="K102" s="64"/>
      <c r="L102" s="65"/>
      <c r="M102" s="64"/>
      <c r="N102" s="64"/>
      <c r="O102" s="66"/>
      <c r="P102" s="64"/>
      <c r="Q102" s="64"/>
      <c r="R102" s="64"/>
      <c r="S102" s="66"/>
      <c r="T102" s="65"/>
    </row>
    <row r="103" spans="2:20">
      <c r="B103" s="64"/>
      <c r="C103" s="66"/>
      <c r="D103" s="64"/>
      <c r="E103" s="64"/>
      <c r="F103" s="64"/>
      <c r="G103" s="64"/>
      <c r="H103" s="64"/>
      <c r="I103" s="64"/>
      <c r="J103" s="64"/>
      <c r="K103" s="64"/>
      <c r="L103" s="65"/>
      <c r="M103" s="64"/>
      <c r="N103" s="64"/>
      <c r="O103" s="66"/>
      <c r="P103" s="64"/>
      <c r="Q103" s="64"/>
      <c r="R103" s="64"/>
      <c r="S103" s="66"/>
      <c r="T103" s="65"/>
    </row>
    <row r="104" spans="2:20">
      <c r="B104" s="64"/>
      <c r="C104" s="66"/>
      <c r="D104" s="64"/>
      <c r="E104" s="64"/>
      <c r="F104" s="64"/>
      <c r="G104" s="64"/>
      <c r="H104" s="64"/>
      <c r="I104" s="64"/>
      <c r="J104" s="64"/>
      <c r="K104" s="64"/>
      <c r="L104" s="65"/>
      <c r="M104" s="64"/>
      <c r="N104" s="64"/>
      <c r="O104" s="66"/>
      <c r="P104" s="64"/>
      <c r="Q104" s="64"/>
      <c r="R104" s="64"/>
      <c r="S104" s="66"/>
      <c r="T104" s="65"/>
    </row>
    <row r="105" spans="2:20">
      <c r="B105" s="64"/>
      <c r="C105" s="66"/>
      <c r="D105" s="64"/>
      <c r="E105" s="64"/>
      <c r="F105" s="64"/>
      <c r="G105" s="64"/>
      <c r="H105" s="64"/>
      <c r="I105" s="64"/>
      <c r="J105" s="64"/>
      <c r="K105" s="64"/>
      <c r="L105" s="65"/>
      <c r="M105" s="64"/>
      <c r="N105" s="64"/>
      <c r="O105" s="66"/>
      <c r="P105" s="64"/>
      <c r="Q105" s="64"/>
      <c r="R105" s="64"/>
      <c r="S105" s="66"/>
      <c r="T105" s="65"/>
    </row>
    <row r="106" spans="2:20">
      <c r="B106" s="64"/>
      <c r="C106" s="66"/>
      <c r="D106" s="64"/>
      <c r="E106" s="64"/>
      <c r="F106" s="64"/>
      <c r="G106" s="64"/>
      <c r="H106" s="64"/>
      <c r="I106" s="64"/>
      <c r="J106" s="64"/>
      <c r="K106" s="64"/>
      <c r="L106" s="65"/>
      <c r="M106" s="64"/>
      <c r="N106" s="64"/>
      <c r="O106" s="66"/>
      <c r="P106" s="64"/>
      <c r="Q106" s="64"/>
      <c r="R106" s="64"/>
      <c r="S106" s="66"/>
      <c r="T106" s="65"/>
    </row>
    <row r="107" spans="2:20">
      <c r="B107" s="64"/>
      <c r="C107" s="66"/>
      <c r="D107" s="64"/>
      <c r="E107" s="64"/>
      <c r="F107" s="64"/>
      <c r="G107" s="64"/>
      <c r="H107" s="64"/>
      <c r="I107" s="64"/>
      <c r="J107" s="64"/>
      <c r="K107" s="64"/>
      <c r="L107" s="65"/>
      <c r="M107" s="64"/>
      <c r="N107" s="64"/>
      <c r="O107" s="66"/>
      <c r="P107" s="64"/>
      <c r="Q107" s="64"/>
      <c r="R107" s="64"/>
      <c r="S107" s="66"/>
      <c r="T107" s="65"/>
    </row>
    <row r="108" spans="2:20">
      <c r="B108" s="64"/>
      <c r="C108" s="66"/>
      <c r="D108" s="64"/>
      <c r="E108" s="64"/>
      <c r="F108" s="64"/>
      <c r="G108" s="64"/>
      <c r="H108" s="64"/>
      <c r="I108" s="64"/>
      <c r="J108" s="64"/>
      <c r="K108" s="64"/>
      <c r="L108" s="65"/>
      <c r="M108" s="64"/>
      <c r="N108" s="64"/>
      <c r="O108" s="66"/>
      <c r="P108" s="64"/>
      <c r="Q108" s="64"/>
      <c r="R108" s="64"/>
      <c r="S108" s="66"/>
      <c r="T108" s="65"/>
    </row>
    <row r="109" spans="2:20">
      <c r="B109" s="64"/>
      <c r="C109" s="66"/>
      <c r="D109" s="64"/>
      <c r="E109" s="64"/>
      <c r="F109" s="64"/>
      <c r="G109" s="64"/>
      <c r="H109" s="64"/>
      <c r="I109" s="64"/>
      <c r="J109" s="64"/>
      <c r="K109" s="64"/>
      <c r="L109" s="65"/>
      <c r="M109" s="64"/>
      <c r="N109" s="64"/>
      <c r="O109" s="66"/>
      <c r="P109" s="64"/>
      <c r="Q109" s="64"/>
      <c r="R109" s="64"/>
      <c r="S109" s="66"/>
      <c r="T109" s="65"/>
    </row>
    <row r="110" spans="2:20">
      <c r="B110" s="64"/>
      <c r="C110" s="66"/>
      <c r="D110" s="64"/>
      <c r="E110" s="64"/>
      <c r="F110" s="64"/>
      <c r="G110" s="64"/>
      <c r="H110" s="64"/>
      <c r="I110" s="64"/>
      <c r="J110" s="64"/>
      <c r="K110" s="64"/>
      <c r="L110" s="65"/>
      <c r="M110" s="64"/>
      <c r="N110" s="64"/>
      <c r="O110" s="66"/>
      <c r="P110" s="64"/>
      <c r="Q110" s="64"/>
      <c r="R110" s="64"/>
      <c r="S110" s="66"/>
      <c r="T110" s="65"/>
    </row>
    <row r="111" spans="2:20">
      <c r="B111" s="64"/>
      <c r="C111" s="66"/>
      <c r="D111" s="64"/>
      <c r="E111" s="64"/>
      <c r="F111" s="64"/>
      <c r="G111" s="64"/>
      <c r="H111" s="64"/>
      <c r="I111" s="64"/>
      <c r="J111" s="64"/>
      <c r="K111" s="64"/>
      <c r="L111" s="65"/>
      <c r="M111" s="64"/>
      <c r="N111" s="64"/>
      <c r="O111" s="66"/>
      <c r="P111" s="64"/>
      <c r="Q111" s="64"/>
      <c r="R111" s="64"/>
      <c r="S111" s="66"/>
      <c r="T111" s="65"/>
    </row>
    <row r="112" spans="2:20">
      <c r="B112" s="64"/>
      <c r="C112" s="66"/>
      <c r="D112" s="64"/>
      <c r="E112" s="64"/>
      <c r="F112" s="64"/>
      <c r="G112" s="64"/>
      <c r="H112" s="64"/>
      <c r="I112" s="64"/>
      <c r="J112" s="64"/>
      <c r="K112" s="64"/>
      <c r="L112" s="65"/>
      <c r="M112" s="64"/>
      <c r="N112" s="64"/>
      <c r="O112" s="66"/>
      <c r="P112" s="64"/>
      <c r="Q112" s="64"/>
      <c r="R112" s="64"/>
      <c r="S112" s="66"/>
      <c r="T112" s="65"/>
    </row>
    <row r="113" spans="2:20">
      <c r="B113" s="64"/>
      <c r="C113" s="66"/>
      <c r="D113" s="64"/>
      <c r="E113" s="64"/>
      <c r="F113" s="64"/>
      <c r="G113" s="64"/>
      <c r="H113" s="64"/>
      <c r="I113" s="64"/>
      <c r="J113" s="64"/>
      <c r="K113" s="64"/>
      <c r="L113" s="65"/>
      <c r="M113" s="64"/>
      <c r="N113" s="64"/>
      <c r="O113" s="66"/>
      <c r="P113" s="64"/>
      <c r="Q113" s="64"/>
      <c r="R113" s="64"/>
      <c r="S113" s="66"/>
      <c r="T113" s="65"/>
    </row>
    <row r="114" spans="2:20">
      <c r="B114" s="64"/>
      <c r="C114" s="66"/>
      <c r="D114" s="64"/>
      <c r="E114" s="64"/>
      <c r="F114" s="64"/>
      <c r="G114" s="64"/>
      <c r="H114" s="64"/>
      <c r="I114" s="64"/>
      <c r="J114" s="64"/>
      <c r="K114" s="64"/>
      <c r="L114" s="65"/>
      <c r="M114" s="64"/>
      <c r="N114" s="64"/>
      <c r="O114" s="66"/>
      <c r="P114" s="64"/>
      <c r="Q114" s="64"/>
      <c r="R114" s="64"/>
      <c r="S114" s="66"/>
      <c r="T114" s="65"/>
    </row>
    <row r="115" spans="2:20">
      <c r="B115" s="64"/>
      <c r="C115" s="66"/>
      <c r="D115" s="64"/>
      <c r="E115" s="64"/>
      <c r="F115" s="64"/>
      <c r="G115" s="64"/>
      <c r="H115" s="64"/>
      <c r="I115" s="64"/>
      <c r="J115" s="64"/>
      <c r="K115" s="64"/>
      <c r="L115" s="65"/>
      <c r="M115" s="64"/>
      <c r="N115" s="64"/>
      <c r="O115" s="66"/>
      <c r="P115" s="64"/>
      <c r="Q115" s="64"/>
      <c r="R115" s="64"/>
      <c r="S115" s="66"/>
      <c r="T115" s="65"/>
    </row>
    <row r="116" spans="2:20">
      <c r="B116" s="64"/>
      <c r="C116" s="66"/>
      <c r="D116" s="64"/>
      <c r="E116" s="64"/>
      <c r="F116" s="64"/>
      <c r="G116" s="64"/>
      <c r="H116" s="64"/>
      <c r="I116" s="64"/>
      <c r="J116" s="64"/>
      <c r="K116" s="64"/>
      <c r="L116" s="65"/>
      <c r="M116" s="64"/>
      <c r="N116" s="64"/>
      <c r="O116" s="66"/>
      <c r="P116" s="64"/>
      <c r="Q116" s="64"/>
      <c r="R116" s="64"/>
      <c r="S116" s="66"/>
      <c r="T116" s="65"/>
    </row>
    <row r="117" spans="2:20">
      <c r="B117" s="64"/>
      <c r="C117" s="66"/>
      <c r="D117" s="64"/>
      <c r="E117" s="64"/>
      <c r="F117" s="64"/>
      <c r="G117" s="64"/>
      <c r="H117" s="64"/>
      <c r="I117" s="64"/>
      <c r="J117" s="64"/>
      <c r="K117" s="64"/>
      <c r="L117" s="65"/>
      <c r="M117" s="64"/>
      <c r="N117" s="64"/>
      <c r="O117" s="66"/>
      <c r="P117" s="64"/>
      <c r="Q117" s="64"/>
      <c r="R117" s="64"/>
      <c r="S117" s="66"/>
      <c r="T117" s="65"/>
    </row>
    <row r="118" spans="2:20">
      <c r="B118" s="64"/>
      <c r="C118" s="66"/>
      <c r="D118" s="64"/>
      <c r="E118" s="64"/>
      <c r="F118" s="64"/>
      <c r="G118" s="64"/>
      <c r="H118" s="64"/>
      <c r="I118" s="64"/>
      <c r="J118" s="64"/>
      <c r="K118" s="64"/>
      <c r="L118" s="65"/>
      <c r="M118" s="64"/>
      <c r="N118" s="64"/>
      <c r="O118" s="66"/>
      <c r="P118" s="64"/>
      <c r="Q118" s="64"/>
      <c r="R118" s="64"/>
      <c r="S118" s="66"/>
      <c r="T118" s="65"/>
    </row>
    <row r="119" spans="2:20">
      <c r="B119" s="64"/>
      <c r="C119" s="66"/>
      <c r="D119" s="64"/>
      <c r="E119" s="64"/>
      <c r="F119" s="64"/>
      <c r="G119" s="64"/>
      <c r="H119" s="64"/>
      <c r="I119" s="64"/>
      <c r="J119" s="64"/>
      <c r="K119" s="64"/>
      <c r="L119" s="65"/>
      <c r="M119" s="64"/>
      <c r="N119" s="64"/>
      <c r="O119" s="66"/>
      <c r="P119" s="64"/>
      <c r="Q119" s="64"/>
      <c r="R119" s="64"/>
      <c r="S119" s="66"/>
      <c r="T119" s="65"/>
    </row>
    <row r="120" spans="2:20">
      <c r="B120" s="64"/>
      <c r="C120" s="66"/>
      <c r="D120" s="64"/>
      <c r="E120" s="64"/>
      <c r="F120" s="64"/>
      <c r="G120" s="64"/>
      <c r="H120" s="64"/>
      <c r="I120" s="64"/>
      <c r="J120" s="64"/>
      <c r="K120" s="64"/>
      <c r="L120" s="65"/>
      <c r="M120" s="64"/>
      <c r="N120" s="64"/>
      <c r="O120" s="66"/>
      <c r="P120" s="64"/>
      <c r="Q120" s="64"/>
      <c r="R120" s="64"/>
      <c r="S120" s="66"/>
      <c r="T120" s="65"/>
    </row>
    <row r="121" spans="2:20">
      <c r="B121" s="64"/>
      <c r="C121" s="66"/>
      <c r="D121" s="64"/>
      <c r="E121" s="64"/>
      <c r="F121" s="64"/>
      <c r="G121" s="64"/>
      <c r="H121" s="64"/>
      <c r="I121" s="64"/>
      <c r="J121" s="64"/>
      <c r="K121" s="64"/>
      <c r="L121" s="65"/>
      <c r="M121" s="64"/>
      <c r="N121" s="64"/>
      <c r="O121" s="66"/>
      <c r="P121" s="64"/>
      <c r="Q121" s="64"/>
      <c r="R121" s="64"/>
      <c r="S121" s="66"/>
      <c r="T121" s="65"/>
    </row>
    <row r="122" spans="2:20">
      <c r="B122" s="64"/>
      <c r="C122" s="66"/>
      <c r="D122" s="64"/>
      <c r="E122" s="64"/>
      <c r="F122" s="64"/>
      <c r="G122" s="64"/>
      <c r="H122" s="64"/>
      <c r="I122" s="64"/>
      <c r="J122" s="64"/>
      <c r="K122" s="64"/>
      <c r="L122" s="65"/>
      <c r="M122" s="64"/>
      <c r="N122" s="64"/>
      <c r="O122" s="66"/>
      <c r="P122" s="64"/>
      <c r="Q122" s="64"/>
      <c r="R122" s="64"/>
      <c r="S122" s="66"/>
      <c r="T122" s="65"/>
    </row>
    <row r="123" spans="2:20">
      <c r="B123" s="64"/>
      <c r="C123" s="66"/>
      <c r="D123" s="64"/>
      <c r="E123" s="64"/>
      <c r="F123" s="64"/>
      <c r="G123" s="64"/>
      <c r="H123" s="64"/>
      <c r="I123" s="64"/>
      <c r="J123" s="64"/>
      <c r="K123" s="64"/>
      <c r="L123" s="65"/>
      <c r="M123" s="64"/>
      <c r="N123" s="64"/>
      <c r="O123" s="66"/>
      <c r="P123" s="64"/>
      <c r="Q123" s="64"/>
      <c r="R123" s="64"/>
      <c r="S123" s="66"/>
      <c r="T123" s="65"/>
    </row>
    <row r="124" spans="2:20">
      <c r="B124" s="64"/>
      <c r="C124" s="66"/>
      <c r="D124" s="64"/>
      <c r="E124" s="64"/>
      <c r="F124" s="64"/>
      <c r="G124" s="64"/>
      <c r="H124" s="64"/>
      <c r="I124" s="64"/>
      <c r="J124" s="64"/>
      <c r="K124" s="64"/>
      <c r="L124" s="65"/>
      <c r="M124" s="64"/>
      <c r="N124" s="64"/>
      <c r="O124" s="66"/>
      <c r="P124" s="64"/>
      <c r="Q124" s="64"/>
      <c r="R124" s="64"/>
      <c r="S124" s="66"/>
      <c r="T124" s="65"/>
    </row>
    <row r="125" spans="2:20">
      <c r="B125" s="64"/>
      <c r="C125" s="66"/>
      <c r="D125" s="64"/>
      <c r="E125" s="64"/>
      <c r="F125" s="64"/>
      <c r="G125" s="64"/>
      <c r="H125" s="64"/>
      <c r="I125" s="64"/>
      <c r="J125" s="64"/>
      <c r="K125" s="64"/>
      <c r="L125" s="65"/>
      <c r="M125" s="64"/>
      <c r="N125" s="64"/>
      <c r="O125" s="66"/>
      <c r="P125" s="64"/>
      <c r="Q125" s="64"/>
      <c r="R125" s="64"/>
      <c r="S125" s="66"/>
      <c r="T125" s="65"/>
    </row>
    <row r="126" spans="2:20">
      <c r="B126" s="64"/>
      <c r="C126" s="66"/>
      <c r="D126" s="64"/>
      <c r="E126" s="64"/>
      <c r="F126" s="64"/>
      <c r="G126" s="64"/>
      <c r="H126" s="64"/>
      <c r="I126" s="64"/>
      <c r="J126" s="64"/>
      <c r="K126" s="64"/>
      <c r="L126" s="65"/>
      <c r="M126" s="64"/>
      <c r="N126" s="64"/>
      <c r="O126" s="66"/>
      <c r="P126" s="64"/>
      <c r="Q126" s="64"/>
      <c r="R126" s="64"/>
      <c r="S126" s="66"/>
      <c r="T126" s="65"/>
    </row>
    <row r="127" spans="2:20">
      <c r="B127" s="64"/>
      <c r="C127" s="66"/>
      <c r="D127" s="64"/>
      <c r="E127" s="64"/>
      <c r="F127" s="64"/>
      <c r="G127" s="64"/>
      <c r="H127" s="64"/>
      <c r="I127" s="64"/>
      <c r="J127" s="64"/>
      <c r="K127" s="64"/>
      <c r="L127" s="65"/>
      <c r="M127" s="64"/>
      <c r="N127" s="64"/>
      <c r="O127" s="66"/>
      <c r="P127" s="64"/>
      <c r="Q127" s="64"/>
      <c r="R127" s="64"/>
      <c r="S127" s="66"/>
      <c r="T127" s="65"/>
    </row>
    <row r="128" spans="2:20">
      <c r="B128" s="64"/>
      <c r="C128" s="66"/>
      <c r="D128" s="64"/>
      <c r="E128" s="64"/>
      <c r="F128" s="64"/>
      <c r="G128" s="64"/>
      <c r="H128" s="64"/>
      <c r="I128" s="64"/>
      <c r="J128" s="64"/>
      <c r="K128" s="64"/>
      <c r="L128" s="65"/>
      <c r="M128" s="64"/>
      <c r="N128" s="64"/>
      <c r="O128" s="66"/>
      <c r="P128" s="64"/>
      <c r="Q128" s="64"/>
      <c r="R128" s="64"/>
      <c r="S128" s="66"/>
      <c r="T128" s="65"/>
    </row>
    <row r="129" spans="2:20">
      <c r="B129" s="64"/>
      <c r="C129" s="66"/>
      <c r="D129" s="64"/>
      <c r="E129" s="64"/>
      <c r="F129" s="64"/>
      <c r="G129" s="64"/>
      <c r="H129" s="64"/>
      <c r="I129" s="64"/>
      <c r="J129" s="64"/>
      <c r="K129" s="64"/>
      <c r="L129" s="65"/>
      <c r="M129" s="64"/>
      <c r="N129" s="64"/>
      <c r="O129" s="66"/>
      <c r="P129" s="64"/>
      <c r="Q129" s="64"/>
      <c r="R129" s="64"/>
      <c r="S129" s="66"/>
      <c r="T129" s="65"/>
    </row>
    <row r="130" spans="2:20">
      <c r="B130" s="64"/>
      <c r="C130" s="66"/>
      <c r="D130" s="64"/>
      <c r="E130" s="64"/>
      <c r="F130" s="64"/>
      <c r="G130" s="64"/>
      <c r="H130" s="64"/>
      <c r="I130" s="64"/>
      <c r="J130" s="64"/>
      <c r="K130" s="64"/>
      <c r="L130" s="65"/>
      <c r="M130" s="64"/>
      <c r="N130" s="64"/>
      <c r="O130" s="66"/>
      <c r="P130" s="64"/>
      <c r="Q130" s="64"/>
      <c r="R130" s="64"/>
      <c r="S130" s="66"/>
      <c r="T130" s="65"/>
    </row>
    <row r="131" spans="2:20">
      <c r="B131" s="64"/>
      <c r="C131" s="66"/>
      <c r="D131" s="64"/>
      <c r="E131" s="64"/>
      <c r="F131" s="64"/>
      <c r="G131" s="64"/>
      <c r="H131" s="64"/>
      <c r="I131" s="64"/>
      <c r="J131" s="64"/>
      <c r="K131" s="64"/>
      <c r="L131" s="65"/>
      <c r="M131" s="64"/>
      <c r="N131" s="64"/>
      <c r="O131" s="66"/>
      <c r="P131" s="64"/>
      <c r="Q131" s="64"/>
      <c r="R131" s="64"/>
      <c r="S131" s="66"/>
      <c r="T131" s="65"/>
    </row>
    <row r="132" spans="2:20">
      <c r="B132" s="64"/>
      <c r="C132" s="66"/>
      <c r="D132" s="64"/>
      <c r="E132" s="64"/>
      <c r="F132" s="64"/>
      <c r="G132" s="64"/>
      <c r="H132" s="64"/>
      <c r="I132" s="64"/>
      <c r="J132" s="64"/>
      <c r="K132" s="64"/>
      <c r="L132" s="65"/>
      <c r="M132" s="64"/>
      <c r="N132" s="64"/>
      <c r="O132" s="66"/>
      <c r="P132" s="64"/>
      <c r="Q132" s="64"/>
      <c r="R132" s="64"/>
      <c r="S132" s="66"/>
      <c r="T132" s="65"/>
    </row>
    <row r="133" spans="2:20">
      <c r="B133" s="64"/>
      <c r="C133" s="66"/>
      <c r="D133" s="64"/>
      <c r="E133" s="64"/>
      <c r="F133" s="64"/>
      <c r="G133" s="64"/>
      <c r="H133" s="64"/>
      <c r="I133" s="64"/>
      <c r="J133" s="64"/>
      <c r="K133" s="64"/>
      <c r="L133" s="65"/>
      <c r="M133" s="64"/>
      <c r="N133" s="64"/>
      <c r="O133" s="66"/>
      <c r="P133" s="64"/>
      <c r="Q133" s="64"/>
      <c r="R133" s="64"/>
      <c r="S133" s="66"/>
      <c r="T133" s="65"/>
    </row>
    <row r="134" spans="2:20">
      <c r="B134" s="64"/>
      <c r="C134" s="66"/>
      <c r="D134" s="64"/>
      <c r="E134" s="64"/>
      <c r="F134" s="64"/>
      <c r="G134" s="64"/>
      <c r="H134" s="64"/>
      <c r="I134" s="64"/>
      <c r="J134" s="64"/>
      <c r="K134" s="64"/>
      <c r="L134" s="65"/>
      <c r="M134" s="64"/>
      <c r="N134" s="64"/>
      <c r="O134" s="66"/>
      <c r="P134" s="64"/>
      <c r="Q134" s="64"/>
      <c r="R134" s="64"/>
      <c r="S134" s="66"/>
      <c r="T134" s="65"/>
    </row>
    <row r="135" spans="2:20">
      <c r="B135" s="64"/>
      <c r="C135" s="66"/>
      <c r="D135" s="64"/>
      <c r="E135" s="64"/>
      <c r="F135" s="64"/>
      <c r="G135" s="64"/>
      <c r="H135" s="64"/>
      <c r="I135" s="64"/>
      <c r="J135" s="64"/>
      <c r="K135" s="64"/>
      <c r="L135" s="65"/>
      <c r="M135" s="64"/>
      <c r="N135" s="64"/>
      <c r="O135" s="66"/>
      <c r="P135" s="64"/>
      <c r="Q135" s="64"/>
      <c r="R135" s="64"/>
      <c r="S135" s="66"/>
      <c r="T135" s="65"/>
    </row>
    <row r="136" spans="2:20">
      <c r="B136" s="64"/>
      <c r="C136" s="66"/>
      <c r="D136" s="64"/>
      <c r="E136" s="64"/>
      <c r="F136" s="64"/>
      <c r="G136" s="64"/>
      <c r="H136" s="64"/>
      <c r="I136" s="64"/>
      <c r="J136" s="64"/>
      <c r="K136" s="64"/>
      <c r="L136" s="65"/>
      <c r="M136" s="64"/>
      <c r="N136" s="64"/>
      <c r="O136" s="66"/>
      <c r="P136" s="64"/>
      <c r="Q136" s="64"/>
      <c r="R136" s="64"/>
      <c r="S136" s="66"/>
      <c r="T136" s="65"/>
    </row>
    <row r="137" spans="2:20">
      <c r="B137" s="64"/>
      <c r="C137" s="66"/>
      <c r="D137" s="64"/>
      <c r="E137" s="64"/>
      <c r="F137" s="64"/>
      <c r="G137" s="64"/>
      <c r="H137" s="64"/>
      <c r="I137" s="64"/>
      <c r="J137" s="64"/>
      <c r="K137" s="64"/>
      <c r="L137" s="65"/>
      <c r="M137" s="64"/>
      <c r="N137" s="64"/>
      <c r="O137" s="66"/>
      <c r="P137" s="64"/>
      <c r="Q137" s="64"/>
      <c r="R137" s="64"/>
      <c r="S137" s="66"/>
      <c r="T137" s="65"/>
    </row>
    <row r="138" spans="2:20">
      <c r="B138" s="64"/>
      <c r="C138" s="66"/>
      <c r="D138" s="64"/>
      <c r="E138" s="64"/>
      <c r="F138" s="64"/>
      <c r="G138" s="64"/>
      <c r="H138" s="64"/>
      <c r="I138" s="64"/>
      <c r="J138" s="64"/>
      <c r="K138" s="64"/>
      <c r="L138" s="65"/>
      <c r="M138" s="64"/>
      <c r="N138" s="64"/>
      <c r="O138" s="66"/>
      <c r="P138" s="64"/>
      <c r="Q138" s="64"/>
      <c r="R138" s="64"/>
      <c r="S138" s="66"/>
      <c r="T138" s="65"/>
    </row>
    <row r="139" spans="2:20">
      <c r="B139" s="64"/>
      <c r="C139" s="66"/>
      <c r="D139" s="64"/>
      <c r="E139" s="64"/>
      <c r="F139" s="64"/>
      <c r="G139" s="64"/>
      <c r="H139" s="64"/>
      <c r="I139" s="64"/>
      <c r="J139" s="64"/>
      <c r="K139" s="64"/>
      <c r="L139" s="65"/>
      <c r="M139" s="64"/>
      <c r="N139" s="64"/>
      <c r="O139" s="66"/>
      <c r="P139" s="64"/>
      <c r="Q139" s="64"/>
      <c r="R139" s="64"/>
      <c r="S139" s="66"/>
      <c r="T139" s="65"/>
    </row>
    <row r="140" spans="2:20">
      <c r="B140" s="64"/>
      <c r="C140" s="66"/>
      <c r="D140" s="64"/>
      <c r="E140" s="64"/>
      <c r="F140" s="64"/>
      <c r="G140" s="64"/>
      <c r="H140" s="64"/>
      <c r="I140" s="64"/>
      <c r="J140" s="64"/>
      <c r="K140" s="64"/>
      <c r="L140" s="65"/>
      <c r="M140" s="64"/>
      <c r="N140" s="64"/>
      <c r="O140" s="66"/>
      <c r="P140" s="64"/>
      <c r="Q140" s="64"/>
      <c r="R140" s="64"/>
      <c r="S140" s="66"/>
      <c r="T140" s="65"/>
    </row>
    <row r="141" spans="2:20">
      <c r="B141" s="64"/>
      <c r="C141" s="66"/>
      <c r="D141" s="64"/>
      <c r="E141" s="64"/>
      <c r="F141" s="64"/>
      <c r="G141" s="64"/>
      <c r="H141" s="64"/>
      <c r="I141" s="64"/>
      <c r="J141" s="64"/>
      <c r="K141" s="64"/>
      <c r="L141" s="65"/>
      <c r="M141" s="64"/>
      <c r="N141" s="64"/>
      <c r="O141" s="66"/>
      <c r="P141" s="64"/>
      <c r="Q141" s="64"/>
      <c r="R141" s="64"/>
      <c r="S141" s="66"/>
      <c r="T141" s="65"/>
    </row>
    <row r="142" spans="2:20">
      <c r="B142" s="64"/>
      <c r="C142" s="66"/>
      <c r="D142" s="64"/>
      <c r="E142" s="64"/>
      <c r="F142" s="64"/>
      <c r="G142" s="64"/>
      <c r="H142" s="64"/>
      <c r="I142" s="64"/>
      <c r="J142" s="64"/>
      <c r="K142" s="64"/>
      <c r="L142" s="65"/>
      <c r="M142" s="64"/>
      <c r="N142" s="64"/>
      <c r="O142" s="66"/>
      <c r="P142" s="64"/>
      <c r="Q142" s="64"/>
      <c r="R142" s="64"/>
      <c r="S142" s="66"/>
      <c r="T142" s="65"/>
    </row>
    <row r="143" spans="2:20">
      <c r="B143" s="64"/>
      <c r="C143" s="66"/>
      <c r="D143" s="64"/>
      <c r="E143" s="64"/>
      <c r="F143" s="64"/>
      <c r="G143" s="64"/>
      <c r="H143" s="64"/>
      <c r="I143" s="64"/>
      <c r="J143" s="64"/>
      <c r="K143" s="64"/>
      <c r="L143" s="65"/>
      <c r="M143" s="64"/>
      <c r="N143" s="64"/>
      <c r="O143" s="66"/>
      <c r="P143" s="64"/>
      <c r="Q143" s="64"/>
      <c r="R143" s="64"/>
      <c r="S143" s="66"/>
      <c r="T143" s="65"/>
    </row>
    <row r="144" spans="2:20">
      <c r="B144" s="64"/>
      <c r="C144" s="66"/>
      <c r="D144" s="64"/>
      <c r="E144" s="64"/>
      <c r="F144" s="64"/>
      <c r="G144" s="64"/>
      <c r="H144" s="64"/>
      <c r="I144" s="64"/>
      <c r="J144" s="64"/>
      <c r="K144" s="64"/>
      <c r="L144" s="65"/>
      <c r="M144" s="64"/>
      <c r="N144" s="64"/>
      <c r="O144" s="66"/>
      <c r="P144" s="64"/>
      <c r="Q144" s="64"/>
      <c r="R144" s="64"/>
      <c r="S144" s="66"/>
      <c r="T144" s="65"/>
    </row>
    <row r="145" spans="2:20">
      <c r="B145" s="64"/>
      <c r="C145" s="66"/>
      <c r="D145" s="64"/>
      <c r="E145" s="64"/>
      <c r="F145" s="64"/>
      <c r="G145" s="64"/>
      <c r="H145" s="64"/>
      <c r="I145" s="64"/>
      <c r="J145" s="64"/>
      <c r="K145" s="64"/>
      <c r="L145" s="65"/>
      <c r="M145" s="64"/>
      <c r="N145" s="64"/>
      <c r="O145" s="66"/>
      <c r="P145" s="64"/>
      <c r="Q145" s="64"/>
      <c r="R145" s="64"/>
      <c r="S145" s="66"/>
      <c r="T145" s="65"/>
    </row>
    <row r="146" spans="2:20">
      <c r="B146" s="64"/>
      <c r="C146" s="66"/>
      <c r="D146" s="64"/>
      <c r="E146" s="64"/>
      <c r="F146" s="64"/>
      <c r="G146" s="64"/>
      <c r="H146" s="64"/>
      <c r="I146" s="64"/>
      <c r="J146" s="64"/>
      <c r="K146" s="64"/>
      <c r="L146" s="65"/>
      <c r="M146" s="64"/>
      <c r="N146" s="64"/>
      <c r="O146" s="66"/>
      <c r="P146" s="64"/>
      <c r="Q146" s="64"/>
      <c r="R146" s="64"/>
      <c r="S146" s="66"/>
      <c r="T146" s="65"/>
    </row>
    <row r="147" spans="2:20">
      <c r="B147" s="64"/>
      <c r="C147" s="66"/>
      <c r="D147" s="64"/>
      <c r="E147" s="64"/>
      <c r="F147" s="64"/>
      <c r="G147" s="64"/>
      <c r="H147" s="64"/>
      <c r="I147" s="64"/>
      <c r="J147" s="64"/>
      <c r="K147" s="64"/>
      <c r="L147" s="65"/>
      <c r="M147" s="64"/>
      <c r="N147" s="64"/>
      <c r="O147" s="66"/>
      <c r="P147" s="64"/>
      <c r="Q147" s="64"/>
      <c r="R147" s="64"/>
      <c r="S147" s="66"/>
      <c r="T147" s="65"/>
    </row>
    <row r="148" spans="2:20">
      <c r="B148" s="64"/>
      <c r="C148" s="66"/>
      <c r="D148" s="64"/>
      <c r="E148" s="64"/>
      <c r="F148" s="64"/>
      <c r="G148" s="64"/>
      <c r="H148" s="64"/>
      <c r="I148" s="64"/>
      <c r="J148" s="64"/>
      <c r="K148" s="64"/>
      <c r="L148" s="65"/>
      <c r="M148" s="64"/>
      <c r="N148" s="64"/>
      <c r="O148" s="66"/>
      <c r="P148" s="64"/>
      <c r="Q148" s="64"/>
      <c r="R148" s="64"/>
      <c r="S148" s="66"/>
      <c r="T148" s="65"/>
    </row>
    <row r="149" spans="2:20">
      <c r="B149" s="64"/>
      <c r="C149" s="66"/>
      <c r="D149" s="64"/>
      <c r="E149" s="64"/>
      <c r="F149" s="64"/>
      <c r="G149" s="64"/>
      <c r="H149" s="64"/>
      <c r="I149" s="64"/>
      <c r="J149" s="64"/>
      <c r="K149" s="64"/>
      <c r="L149" s="65"/>
      <c r="M149" s="64"/>
      <c r="N149" s="64"/>
      <c r="O149" s="66"/>
      <c r="P149" s="64"/>
      <c r="Q149" s="64"/>
      <c r="R149" s="64"/>
      <c r="S149" s="66"/>
      <c r="T149" s="65"/>
    </row>
    <row r="150" spans="2:20">
      <c r="B150" s="64"/>
      <c r="C150" s="66"/>
      <c r="D150" s="64"/>
      <c r="E150" s="64"/>
      <c r="F150" s="64"/>
      <c r="G150" s="64"/>
      <c r="H150" s="64"/>
      <c r="I150" s="64"/>
      <c r="J150" s="64"/>
      <c r="K150" s="64"/>
      <c r="L150" s="65"/>
      <c r="M150" s="64"/>
      <c r="N150" s="64"/>
      <c r="O150" s="66"/>
      <c r="P150" s="64"/>
      <c r="Q150" s="64"/>
      <c r="R150" s="64"/>
      <c r="S150" s="66"/>
      <c r="T150" s="65"/>
    </row>
    <row r="151" spans="2:20">
      <c r="B151" s="64"/>
      <c r="C151" s="66"/>
      <c r="D151" s="64"/>
      <c r="E151" s="64"/>
      <c r="F151" s="64"/>
      <c r="G151" s="64"/>
      <c r="H151" s="64"/>
      <c r="I151" s="64"/>
      <c r="J151" s="64"/>
      <c r="K151" s="64"/>
      <c r="L151" s="65"/>
      <c r="M151" s="64"/>
      <c r="N151" s="64"/>
      <c r="O151" s="66"/>
      <c r="P151" s="64"/>
      <c r="Q151" s="64"/>
      <c r="R151" s="64"/>
      <c r="S151" s="66"/>
      <c r="T151" s="65"/>
    </row>
    <row r="152" spans="2:20">
      <c r="B152" s="64"/>
      <c r="C152" s="66"/>
      <c r="D152" s="64"/>
      <c r="E152" s="64"/>
      <c r="F152" s="64"/>
      <c r="G152" s="64"/>
      <c r="H152" s="64"/>
      <c r="I152" s="64"/>
      <c r="J152" s="64"/>
      <c r="K152" s="64"/>
      <c r="L152" s="65"/>
      <c r="M152" s="64"/>
      <c r="N152" s="64"/>
      <c r="O152" s="66"/>
      <c r="P152" s="64"/>
      <c r="Q152" s="64"/>
      <c r="R152" s="64"/>
      <c r="S152" s="66"/>
      <c r="T152" s="65"/>
    </row>
    <row r="153" spans="2:20">
      <c r="B153" s="64"/>
      <c r="C153" s="66"/>
      <c r="D153" s="64"/>
      <c r="E153" s="64"/>
      <c r="F153" s="64"/>
      <c r="G153" s="64"/>
      <c r="H153" s="64"/>
      <c r="I153" s="64"/>
      <c r="J153" s="64"/>
      <c r="K153" s="64"/>
      <c r="L153" s="65"/>
      <c r="M153" s="64"/>
      <c r="N153" s="64"/>
      <c r="O153" s="66"/>
      <c r="P153" s="64"/>
      <c r="Q153" s="64"/>
      <c r="R153" s="64"/>
      <c r="S153" s="66"/>
      <c r="T153" s="65"/>
    </row>
    <row r="154" spans="2:20">
      <c r="B154" s="64"/>
      <c r="C154" s="66"/>
      <c r="D154" s="64"/>
      <c r="E154" s="64"/>
      <c r="F154" s="64"/>
      <c r="G154" s="64"/>
      <c r="H154" s="64"/>
      <c r="I154" s="64"/>
      <c r="J154" s="64"/>
      <c r="K154" s="64"/>
      <c r="L154" s="65"/>
      <c r="M154" s="64"/>
      <c r="N154" s="64"/>
      <c r="O154" s="66"/>
      <c r="P154" s="64"/>
      <c r="Q154" s="64"/>
      <c r="R154" s="64"/>
      <c r="S154" s="66"/>
      <c r="T154" s="65"/>
    </row>
    <row r="155" spans="2:20">
      <c r="B155" s="64"/>
      <c r="C155" s="66"/>
      <c r="D155" s="64"/>
      <c r="E155" s="64"/>
      <c r="F155" s="64"/>
      <c r="G155" s="64"/>
      <c r="H155" s="64"/>
      <c r="I155" s="64"/>
      <c r="J155" s="64"/>
      <c r="K155" s="64"/>
      <c r="L155" s="65"/>
      <c r="M155" s="64"/>
      <c r="N155" s="64"/>
      <c r="O155" s="66"/>
      <c r="P155" s="64"/>
      <c r="Q155" s="64"/>
      <c r="R155" s="64"/>
      <c r="S155" s="66"/>
      <c r="T155" s="65"/>
    </row>
    <row r="156" spans="2:20">
      <c r="S156" s="66"/>
      <c r="T156" s="65"/>
    </row>
    <row r="157" spans="2:20">
      <c r="S157" s="66"/>
      <c r="T157" s="65"/>
    </row>
    <row r="158" spans="2:20">
      <c r="S158" s="66"/>
      <c r="T158" s="65"/>
    </row>
    <row r="159" spans="2:20">
      <c r="S159" s="66"/>
      <c r="T159" s="65"/>
    </row>
    <row r="160" spans="2:20">
      <c r="S160" s="66"/>
      <c r="T160" s="65"/>
    </row>
    <row r="161" spans="19:20">
      <c r="S161" s="66"/>
      <c r="T161" s="65"/>
    </row>
    <row r="162" spans="19:20">
      <c r="S162" s="66"/>
      <c r="T162" s="65"/>
    </row>
    <row r="163" spans="19:20">
      <c r="S163" s="66"/>
      <c r="T163" s="65"/>
    </row>
    <row r="164" spans="19:20">
      <c r="S164" s="66"/>
      <c r="T164" s="65"/>
    </row>
    <row r="165" spans="19:20">
      <c r="S165" s="66"/>
      <c r="T165" s="65"/>
    </row>
    <row r="166" spans="19:20">
      <c r="S166" s="66"/>
      <c r="T166" s="65"/>
    </row>
    <row r="167" spans="19:20">
      <c r="S167" s="66"/>
      <c r="T167" s="65"/>
    </row>
  </sheetData>
  <mergeCells count="21">
    <mergeCell ref="A3:T3"/>
    <mergeCell ref="A5:A7"/>
    <mergeCell ref="B5:B6"/>
    <mergeCell ref="C5:C6"/>
    <mergeCell ref="D5:D6"/>
    <mergeCell ref="P5:P6"/>
    <mergeCell ref="O5:O6"/>
    <mergeCell ref="N5:N6"/>
    <mergeCell ref="E5:E6"/>
    <mergeCell ref="I5:I6"/>
    <mergeCell ref="G5:G6"/>
    <mergeCell ref="K5:K6"/>
    <mergeCell ref="L5:L6"/>
    <mergeCell ref="M5:M6"/>
    <mergeCell ref="J5:J6"/>
    <mergeCell ref="F5:F6"/>
    <mergeCell ref="T5:T6"/>
    <mergeCell ref="H5:H6"/>
    <mergeCell ref="Q5:Q6"/>
    <mergeCell ref="R5:R6"/>
    <mergeCell ref="S5:S6"/>
  </mergeCells>
  <hyperlinks>
    <hyperlink ref="A1" location="Index!A1" display="Back to index"/>
  </hyperlink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1"/>
  <sheetViews>
    <sheetView workbookViewId="0">
      <pane xSplit="1" ySplit="7" topLeftCell="B177" activePane="bottomRight" state="frozen"/>
      <selection pane="topRight" activeCell="B1" sqref="B1"/>
      <selection pane="bottomLeft" activeCell="A9" sqref="A9"/>
      <selection pane="bottomRight" activeCell="C170" sqref="C170"/>
    </sheetView>
  </sheetViews>
  <sheetFormatPr baseColWidth="10" defaultColWidth="11.44140625" defaultRowHeight="15"/>
  <cols>
    <col min="1" max="16" width="11.44140625" style="29"/>
    <col min="17" max="17" width="22.44140625" style="29" bestFit="1" customWidth="1"/>
    <col min="18" max="16384" width="11.44140625" style="29"/>
  </cols>
  <sheetData>
    <row r="1" spans="1:17">
      <c r="A1" s="523" t="s">
        <v>250</v>
      </c>
    </row>
    <row r="3" spans="1:17" ht="15.6" thickBot="1"/>
    <row r="4" spans="1:17" ht="28.5" customHeight="1" thickBot="1">
      <c r="A4" s="768" t="s">
        <v>269</v>
      </c>
      <c r="B4" s="769"/>
      <c r="C4" s="769"/>
      <c r="D4" s="769"/>
      <c r="E4" s="769"/>
      <c r="F4" s="769"/>
      <c r="G4" s="769"/>
      <c r="H4" s="769"/>
      <c r="I4" s="769"/>
      <c r="J4" s="769"/>
      <c r="K4" s="769"/>
      <c r="L4" s="769"/>
      <c r="M4" s="769"/>
      <c r="N4" s="769"/>
      <c r="O4" s="769"/>
      <c r="P4" s="769"/>
      <c r="Q4" s="770"/>
    </row>
    <row r="5" spans="1:17" ht="15.6">
      <c r="A5" s="306"/>
      <c r="B5" s="14" t="s">
        <v>18</v>
      </c>
      <c r="C5" s="14" t="s">
        <v>19</v>
      </c>
      <c r="D5" s="14" t="s">
        <v>20</v>
      </c>
      <c r="E5" s="14" t="s">
        <v>21</v>
      </c>
      <c r="F5" s="14" t="s">
        <v>22</v>
      </c>
      <c r="G5" s="15" t="s">
        <v>23</v>
      </c>
      <c r="H5" s="14" t="s">
        <v>24</v>
      </c>
      <c r="I5" s="14" t="s">
        <v>25</v>
      </c>
      <c r="J5" s="14" t="s">
        <v>26</v>
      </c>
      <c r="K5" s="16" t="s">
        <v>27</v>
      </c>
      <c r="L5" s="17" t="s">
        <v>28</v>
      </c>
      <c r="M5" s="18" t="s">
        <v>29</v>
      </c>
      <c r="N5" s="14" t="s">
        <v>30</v>
      </c>
      <c r="O5" s="40" t="s">
        <v>31</v>
      </c>
      <c r="P5" s="279" t="s">
        <v>51</v>
      </c>
      <c r="Q5" s="540" t="s">
        <v>52</v>
      </c>
    </row>
    <row r="6" spans="1:17" ht="15" customHeight="1">
      <c r="A6" s="306"/>
      <c r="B6" s="883" t="s">
        <v>32</v>
      </c>
      <c r="C6" s="884"/>
      <c r="D6" s="884"/>
      <c r="E6" s="884"/>
      <c r="F6" s="885"/>
      <c r="G6" s="883" t="s">
        <v>33</v>
      </c>
      <c r="H6" s="884"/>
      <c r="I6" s="884"/>
      <c r="J6" s="884"/>
      <c r="K6" s="885"/>
      <c r="L6" s="886" t="s">
        <v>34</v>
      </c>
      <c r="M6" s="887"/>
      <c r="N6" s="888" t="s">
        <v>236</v>
      </c>
      <c r="O6" s="890" t="s">
        <v>237</v>
      </c>
      <c r="P6" s="880" t="s">
        <v>139</v>
      </c>
      <c r="Q6" s="878" t="s">
        <v>230</v>
      </c>
    </row>
    <row r="7" spans="1:17" s="277" customFormat="1" ht="36.6" customHeight="1" thickBot="1">
      <c r="A7" s="541"/>
      <c r="B7" s="542" t="s">
        <v>221</v>
      </c>
      <c r="C7" s="543" t="s">
        <v>222</v>
      </c>
      <c r="D7" s="543" t="s">
        <v>223</v>
      </c>
      <c r="E7" s="543" t="s">
        <v>224</v>
      </c>
      <c r="F7" s="543" t="s">
        <v>225</v>
      </c>
      <c r="G7" s="544" t="s">
        <v>221</v>
      </c>
      <c r="H7" s="543" t="s">
        <v>222</v>
      </c>
      <c r="I7" s="543" t="s">
        <v>223</v>
      </c>
      <c r="J7" s="543" t="s">
        <v>224</v>
      </c>
      <c r="K7" s="545" t="s">
        <v>225</v>
      </c>
      <c r="L7" s="546" t="s">
        <v>226</v>
      </c>
      <c r="M7" s="547" t="s">
        <v>228</v>
      </c>
      <c r="N7" s="889"/>
      <c r="O7" s="891"/>
      <c r="P7" s="882"/>
      <c r="Q7" s="879"/>
    </row>
    <row r="8" spans="1:17" ht="15.6">
      <c r="A8" s="537"/>
      <c r="B8" s="336"/>
      <c r="C8" s="335"/>
      <c r="D8" s="336"/>
      <c r="E8" s="336"/>
      <c r="F8" s="336"/>
      <c r="G8" s="336"/>
      <c r="H8" s="336"/>
      <c r="I8" s="336"/>
      <c r="J8" s="336"/>
      <c r="K8" s="336"/>
      <c r="L8" s="337"/>
      <c r="M8" s="337"/>
      <c r="N8" s="273"/>
      <c r="O8" s="273"/>
      <c r="P8" s="273"/>
      <c r="Q8" s="536"/>
    </row>
    <row r="9" spans="1:17" ht="15.6">
      <c r="A9" s="538">
        <v>1860</v>
      </c>
      <c r="B9" s="185"/>
      <c r="C9" s="340"/>
      <c r="D9" s="185"/>
      <c r="E9" s="185"/>
      <c r="F9" s="185"/>
      <c r="G9" s="185"/>
      <c r="H9" s="211">
        <f>H170</f>
        <v>1.2475877286571877</v>
      </c>
      <c r="I9" s="212">
        <v>0.97</v>
      </c>
      <c r="J9" s="185"/>
      <c r="K9" s="185"/>
      <c r="L9" s="186"/>
      <c r="M9" s="41">
        <f>1.2*H9*I9</f>
        <v>1.4521921161569664</v>
      </c>
      <c r="N9" s="276"/>
      <c r="O9" s="276"/>
      <c r="P9" s="342">
        <v>1.3041881670608055</v>
      </c>
      <c r="Q9" s="339">
        <f>H9*I9*P9</f>
        <v>1.5782764784924219</v>
      </c>
    </row>
    <row r="10" spans="1:17" ht="15.6">
      <c r="A10" s="538">
        <v>1861</v>
      </c>
      <c r="B10" s="185"/>
      <c r="C10" s="340"/>
      <c r="D10" s="185"/>
      <c r="E10" s="185"/>
      <c r="F10" s="185"/>
      <c r="G10" s="185"/>
      <c r="H10" s="185"/>
      <c r="I10" s="185"/>
      <c r="J10" s="185"/>
      <c r="K10" s="185"/>
      <c r="L10" s="186"/>
      <c r="M10" s="186"/>
      <c r="N10" s="276"/>
      <c r="O10" s="276"/>
      <c r="P10" s="342"/>
      <c r="Q10" s="535"/>
    </row>
    <row r="11" spans="1:17" ht="15.6">
      <c r="A11" s="538">
        <v>1862</v>
      </c>
      <c r="B11" s="185"/>
      <c r="C11" s="340"/>
      <c r="D11" s="185"/>
      <c r="E11" s="185"/>
      <c r="F11" s="185"/>
      <c r="G11" s="185"/>
      <c r="H11" s="185"/>
      <c r="I11" s="185"/>
      <c r="J11" s="185"/>
      <c r="K11" s="185"/>
      <c r="L11" s="186"/>
      <c r="M11" s="186"/>
      <c r="N11" s="276"/>
      <c r="O11" s="276"/>
      <c r="P11" s="342"/>
      <c r="Q11" s="535"/>
    </row>
    <row r="12" spans="1:17" ht="15.6">
      <c r="A12" s="538">
        <v>1863</v>
      </c>
      <c r="B12" s="185"/>
      <c r="C12" s="340"/>
      <c r="D12" s="185"/>
      <c r="E12" s="185"/>
      <c r="F12" s="185"/>
      <c r="G12" s="185"/>
      <c r="H12" s="185"/>
      <c r="I12" s="185"/>
      <c r="J12" s="185"/>
      <c r="K12" s="185"/>
      <c r="L12" s="186"/>
      <c r="M12" s="186"/>
      <c r="N12" s="276"/>
      <c r="O12" s="276"/>
      <c r="P12" s="342"/>
      <c r="Q12" s="535"/>
    </row>
    <row r="13" spans="1:17" ht="15.6">
      <c r="A13" s="538">
        <v>1864</v>
      </c>
      <c r="B13" s="185"/>
      <c r="C13" s="340"/>
      <c r="D13" s="185"/>
      <c r="E13" s="185"/>
      <c r="F13" s="185"/>
      <c r="G13" s="185"/>
      <c r="H13" s="185"/>
      <c r="I13" s="185"/>
      <c r="J13" s="185"/>
      <c r="K13" s="185"/>
      <c r="L13" s="186"/>
      <c r="M13" s="186"/>
      <c r="N13" s="276"/>
      <c r="O13" s="276"/>
      <c r="P13" s="342"/>
      <c r="Q13" s="535"/>
    </row>
    <row r="14" spans="1:17" ht="15.6">
      <c r="A14" s="538">
        <v>1865</v>
      </c>
      <c r="B14" s="185"/>
      <c r="C14" s="340"/>
      <c r="D14" s="185"/>
      <c r="E14" s="185"/>
      <c r="F14" s="185"/>
      <c r="G14" s="185"/>
      <c r="H14" s="185"/>
      <c r="I14" s="185"/>
      <c r="J14" s="185"/>
      <c r="K14" s="185"/>
      <c r="L14" s="186"/>
      <c r="M14" s="186"/>
      <c r="N14" s="276"/>
      <c r="O14" s="276"/>
      <c r="P14" s="342"/>
      <c r="Q14" s="535"/>
    </row>
    <row r="15" spans="1:17" ht="15.6">
      <c r="A15" s="538">
        <v>1866</v>
      </c>
      <c r="B15" s="185"/>
      <c r="C15" s="340"/>
      <c r="D15" s="185"/>
      <c r="E15" s="185"/>
      <c r="F15" s="185"/>
      <c r="G15" s="185"/>
      <c r="H15" s="185"/>
      <c r="I15" s="185"/>
      <c r="J15" s="185"/>
      <c r="K15" s="185"/>
      <c r="L15" s="186"/>
      <c r="M15" s="186"/>
      <c r="N15" s="276"/>
      <c r="O15" s="276"/>
      <c r="P15" s="342"/>
      <c r="Q15" s="535"/>
    </row>
    <row r="16" spans="1:17" ht="15.6">
      <c r="A16" s="538">
        <v>1867</v>
      </c>
      <c r="B16" s="185"/>
      <c r="C16" s="340"/>
      <c r="D16" s="185"/>
      <c r="E16" s="185"/>
      <c r="F16" s="185"/>
      <c r="G16" s="185"/>
      <c r="H16" s="185"/>
      <c r="I16" s="185"/>
      <c r="J16" s="185"/>
      <c r="K16" s="185"/>
      <c r="L16" s="186"/>
      <c r="M16" s="186"/>
      <c r="N16" s="276"/>
      <c r="O16" s="276"/>
      <c r="P16" s="342"/>
      <c r="Q16" s="535"/>
    </row>
    <row r="17" spans="1:17" ht="15.6">
      <c r="A17" s="538">
        <v>1868</v>
      </c>
      <c r="B17" s="185"/>
      <c r="C17" s="340"/>
      <c r="D17" s="185"/>
      <c r="E17" s="185"/>
      <c r="F17" s="185"/>
      <c r="G17" s="185"/>
      <c r="H17" s="185"/>
      <c r="I17" s="185"/>
      <c r="J17" s="185"/>
      <c r="K17" s="185"/>
      <c r="L17" s="186"/>
      <c r="M17" s="186"/>
      <c r="N17" s="276"/>
      <c r="O17" s="276"/>
      <c r="P17" s="342"/>
      <c r="Q17" s="535"/>
    </row>
    <row r="18" spans="1:17" ht="15.6">
      <c r="A18" s="538">
        <v>1869</v>
      </c>
      <c r="B18" s="185"/>
      <c r="C18" s="340"/>
      <c r="D18" s="185"/>
      <c r="E18" s="185"/>
      <c r="F18" s="185"/>
      <c r="G18" s="185"/>
      <c r="H18" s="185"/>
      <c r="I18" s="185"/>
      <c r="J18" s="185"/>
      <c r="K18" s="185"/>
      <c r="L18" s="186"/>
      <c r="M18" s="186"/>
      <c r="N18" s="276"/>
      <c r="O18" s="276"/>
      <c r="P18" s="342"/>
      <c r="Q18" s="535"/>
    </row>
    <row r="19" spans="1:17" ht="15.6">
      <c r="A19" s="538">
        <v>1870</v>
      </c>
      <c r="B19" s="185"/>
      <c r="C19" s="340"/>
      <c r="D19" s="185"/>
      <c r="E19" s="185"/>
      <c r="F19" s="185"/>
      <c r="G19" s="185"/>
      <c r="H19" s="211">
        <f>H171</f>
        <v>1.2408209910222536</v>
      </c>
      <c r="I19" s="212">
        <v>0.97</v>
      </c>
      <c r="J19" s="185"/>
      <c r="K19" s="185"/>
      <c r="L19" s="186"/>
      <c r="M19" s="41">
        <f>1.2*H19*I19</f>
        <v>1.4443156335499032</v>
      </c>
      <c r="N19" s="276"/>
      <c r="O19" s="276"/>
      <c r="P19" s="342">
        <v>1.2436459680728098</v>
      </c>
      <c r="Q19" s="339">
        <f>H19*I19*P19</f>
        <v>1.4968477619073859</v>
      </c>
    </row>
    <row r="20" spans="1:17" ht="15.6">
      <c r="A20" s="538">
        <v>1871</v>
      </c>
      <c r="B20" s="185"/>
      <c r="C20" s="340"/>
      <c r="D20" s="185"/>
      <c r="E20" s="185"/>
      <c r="F20" s="185"/>
      <c r="G20" s="185"/>
      <c r="H20" s="185"/>
      <c r="I20" s="185"/>
      <c r="J20" s="185"/>
      <c r="K20" s="185"/>
      <c r="L20" s="186"/>
      <c r="M20" s="186"/>
      <c r="N20" s="276"/>
      <c r="O20" s="276"/>
      <c r="P20" s="342"/>
      <c r="Q20" s="535"/>
    </row>
    <row r="21" spans="1:17" ht="15.6">
      <c r="A21" s="538">
        <v>1872</v>
      </c>
      <c r="B21" s="185"/>
      <c r="C21" s="340"/>
      <c r="D21" s="185"/>
      <c r="E21" s="185"/>
      <c r="F21" s="185"/>
      <c r="G21" s="185"/>
      <c r="H21" s="185"/>
      <c r="I21" s="185"/>
      <c r="J21" s="185"/>
      <c r="K21" s="185"/>
      <c r="L21" s="186"/>
      <c r="M21" s="186"/>
      <c r="N21" s="276"/>
      <c r="O21" s="276"/>
      <c r="P21" s="342"/>
      <c r="Q21" s="535"/>
    </row>
    <row r="22" spans="1:17" ht="15.6">
      <c r="A22" s="538">
        <v>1873</v>
      </c>
      <c r="B22" s="185"/>
      <c r="C22" s="340"/>
      <c r="D22" s="185"/>
      <c r="E22" s="185"/>
      <c r="F22" s="185"/>
      <c r="G22" s="185"/>
      <c r="H22" s="185"/>
      <c r="I22" s="185"/>
      <c r="J22" s="185"/>
      <c r="K22" s="185"/>
      <c r="L22" s="186"/>
      <c r="M22" s="186"/>
      <c r="N22" s="276"/>
      <c r="O22" s="276"/>
      <c r="P22" s="342"/>
      <c r="Q22" s="535"/>
    </row>
    <row r="23" spans="1:17" ht="15.6">
      <c r="A23" s="538">
        <v>1874</v>
      </c>
      <c r="B23" s="185"/>
      <c r="C23" s="340"/>
      <c r="D23" s="185"/>
      <c r="E23" s="185"/>
      <c r="F23" s="185"/>
      <c r="G23" s="185"/>
      <c r="H23" s="185"/>
      <c r="I23" s="185"/>
      <c r="J23" s="185"/>
      <c r="K23" s="185"/>
      <c r="L23" s="186"/>
      <c r="M23" s="186"/>
      <c r="N23" s="276"/>
      <c r="O23" s="276"/>
      <c r="P23" s="342"/>
      <c r="Q23" s="535"/>
    </row>
    <row r="24" spans="1:17" ht="15.6">
      <c r="A24" s="538">
        <v>1875</v>
      </c>
      <c r="B24" s="185"/>
      <c r="C24" s="340"/>
      <c r="D24" s="185"/>
      <c r="E24" s="185"/>
      <c r="F24" s="185"/>
      <c r="G24" s="185"/>
      <c r="H24" s="185"/>
      <c r="I24" s="185"/>
      <c r="J24" s="185"/>
      <c r="K24" s="185"/>
      <c r="L24" s="186"/>
      <c r="M24" s="186"/>
      <c r="N24" s="276"/>
      <c r="O24" s="276"/>
      <c r="P24" s="342"/>
      <c r="Q24" s="535"/>
    </row>
    <row r="25" spans="1:17" ht="15.6">
      <c r="A25" s="538">
        <v>1876</v>
      </c>
      <c r="B25" s="185"/>
      <c r="C25" s="340"/>
      <c r="D25" s="185"/>
      <c r="E25" s="185"/>
      <c r="F25" s="185"/>
      <c r="G25" s="185"/>
      <c r="H25" s="185"/>
      <c r="I25" s="185"/>
      <c r="J25" s="185"/>
      <c r="K25" s="185"/>
      <c r="L25" s="186"/>
      <c r="M25" s="186"/>
      <c r="N25" s="276"/>
      <c r="O25" s="276"/>
      <c r="P25" s="342"/>
      <c r="Q25" s="535"/>
    </row>
    <row r="26" spans="1:17" ht="15.6">
      <c r="A26" s="538">
        <v>1877</v>
      </c>
      <c r="B26" s="185"/>
      <c r="C26" s="340"/>
      <c r="D26" s="185"/>
      <c r="E26" s="185"/>
      <c r="F26" s="185"/>
      <c r="G26" s="185"/>
      <c r="H26" s="185"/>
      <c r="I26" s="185"/>
      <c r="J26" s="185"/>
      <c r="K26" s="185"/>
      <c r="L26" s="186"/>
      <c r="M26" s="186"/>
      <c r="N26" s="276"/>
      <c r="O26" s="276"/>
      <c r="P26" s="342"/>
      <c r="Q26" s="535"/>
    </row>
    <row r="27" spans="1:17" ht="15.6">
      <c r="A27" s="538">
        <v>1878</v>
      </c>
      <c r="B27" s="185"/>
      <c r="C27" s="340"/>
      <c r="D27" s="185"/>
      <c r="E27" s="185"/>
      <c r="F27" s="185"/>
      <c r="G27" s="185"/>
      <c r="H27" s="185"/>
      <c r="I27" s="185"/>
      <c r="J27" s="185"/>
      <c r="K27" s="185"/>
      <c r="L27" s="186"/>
      <c r="M27" s="186"/>
      <c r="N27" s="276"/>
      <c r="O27" s="276"/>
      <c r="P27" s="342"/>
      <c r="Q27" s="535"/>
    </row>
    <row r="28" spans="1:17" ht="15.6">
      <c r="A28" s="538">
        <v>1879</v>
      </c>
      <c r="B28" s="185"/>
      <c r="C28" s="340"/>
      <c r="D28" s="185"/>
      <c r="E28" s="185"/>
      <c r="F28" s="185"/>
      <c r="G28" s="185"/>
      <c r="H28" s="185"/>
      <c r="I28" s="185"/>
      <c r="J28" s="185"/>
      <c r="K28" s="185"/>
      <c r="L28" s="186"/>
      <c r="M28" s="186"/>
      <c r="N28" s="276"/>
      <c r="O28" s="276"/>
      <c r="P28" s="342"/>
      <c r="Q28" s="535"/>
    </row>
    <row r="29" spans="1:17" ht="15.6">
      <c r="A29" s="538">
        <v>1880</v>
      </c>
      <c r="B29" s="185"/>
      <c r="C29" s="340"/>
      <c r="D29" s="185"/>
      <c r="E29" s="185"/>
      <c r="F29" s="185"/>
      <c r="G29" s="185"/>
      <c r="H29" s="185"/>
      <c r="I29" s="212">
        <v>0.97</v>
      </c>
      <c r="J29" s="185"/>
      <c r="K29" s="185"/>
      <c r="L29" s="186"/>
      <c r="M29" s="186"/>
      <c r="N29" s="276"/>
      <c r="O29" s="276"/>
      <c r="P29" s="342">
        <v>1.2077112101327605</v>
      </c>
      <c r="Q29" s="535"/>
    </row>
    <row r="30" spans="1:17" ht="15.6">
      <c r="A30" s="538">
        <v>1881</v>
      </c>
      <c r="B30" s="185"/>
      <c r="C30" s="340"/>
      <c r="D30" s="185"/>
      <c r="E30" s="185"/>
      <c r="F30" s="185"/>
      <c r="G30" s="185"/>
      <c r="H30" s="185"/>
      <c r="I30" s="185"/>
      <c r="J30" s="185"/>
      <c r="K30" s="185"/>
      <c r="L30" s="186"/>
      <c r="M30" s="186"/>
      <c r="N30" s="276"/>
      <c r="O30" s="276"/>
      <c r="P30" s="342"/>
      <c r="Q30" s="535"/>
    </row>
    <row r="31" spans="1:17" ht="15.6">
      <c r="A31" s="538">
        <v>1882</v>
      </c>
      <c r="B31" s="185"/>
      <c r="C31" s="340"/>
      <c r="D31" s="185"/>
      <c r="E31" s="185"/>
      <c r="F31" s="185"/>
      <c r="G31" s="185"/>
      <c r="H31" s="185"/>
      <c r="I31" s="185"/>
      <c r="J31" s="185"/>
      <c r="K31" s="185"/>
      <c r="L31" s="186"/>
      <c r="M31" s="186"/>
      <c r="N31" s="276"/>
      <c r="O31" s="276"/>
      <c r="P31" s="342"/>
      <c r="Q31" s="535"/>
    </row>
    <row r="32" spans="1:17" ht="15.6">
      <c r="A32" s="538">
        <v>1883</v>
      </c>
      <c r="B32" s="185"/>
      <c r="C32" s="340"/>
      <c r="D32" s="185"/>
      <c r="E32" s="185"/>
      <c r="F32" s="185"/>
      <c r="G32" s="185"/>
      <c r="H32" s="185"/>
      <c r="I32" s="185"/>
      <c r="J32" s="185"/>
      <c r="K32" s="185"/>
      <c r="L32" s="186"/>
      <c r="M32" s="186"/>
      <c r="N32" s="276"/>
      <c r="O32" s="276"/>
      <c r="P32" s="342"/>
      <c r="Q32" s="535"/>
    </row>
    <row r="33" spans="1:17" ht="15.6">
      <c r="A33" s="538">
        <v>1884</v>
      </c>
      <c r="B33" s="185"/>
      <c r="C33" s="340"/>
      <c r="D33" s="185"/>
      <c r="E33" s="185"/>
      <c r="F33" s="185"/>
      <c r="G33" s="185"/>
      <c r="H33" s="185"/>
      <c r="I33" s="185"/>
      <c r="J33" s="185"/>
      <c r="K33" s="185"/>
      <c r="L33" s="186"/>
      <c r="M33" s="186"/>
      <c r="N33" s="276"/>
      <c r="O33" s="276"/>
      <c r="P33" s="342"/>
      <c r="Q33" s="535"/>
    </row>
    <row r="34" spans="1:17" ht="15.6">
      <c r="A34" s="538">
        <v>1885</v>
      </c>
      <c r="B34" s="185"/>
      <c r="C34" s="340"/>
      <c r="D34" s="185"/>
      <c r="E34" s="185"/>
      <c r="F34" s="185"/>
      <c r="G34" s="185"/>
      <c r="H34" s="185"/>
      <c r="I34" s="185"/>
      <c r="J34" s="185"/>
      <c r="K34" s="185"/>
      <c r="L34" s="186"/>
      <c r="M34" s="186"/>
      <c r="N34" s="276"/>
      <c r="O34" s="276"/>
      <c r="P34" s="342"/>
      <c r="Q34" s="535"/>
    </row>
    <row r="35" spans="1:17" ht="15.6">
      <c r="A35" s="538">
        <v>1886</v>
      </c>
      <c r="B35" s="185"/>
      <c r="C35" s="340"/>
      <c r="D35" s="185"/>
      <c r="E35" s="185"/>
      <c r="F35" s="185"/>
      <c r="G35" s="185"/>
      <c r="H35" s="185"/>
      <c r="I35" s="185"/>
      <c r="J35" s="185"/>
      <c r="K35" s="185"/>
      <c r="L35" s="186"/>
      <c r="M35" s="186"/>
      <c r="N35" s="276"/>
      <c r="O35" s="276"/>
      <c r="P35" s="342"/>
      <c r="Q35" s="535"/>
    </row>
    <row r="36" spans="1:17" ht="15.6">
      <c r="A36" s="538">
        <v>1887</v>
      </c>
      <c r="B36" s="185"/>
      <c r="C36" s="340"/>
      <c r="D36" s="185"/>
      <c r="E36" s="185"/>
      <c r="F36" s="185"/>
      <c r="G36" s="185"/>
      <c r="H36" s="185"/>
      <c r="I36" s="185"/>
      <c r="J36" s="185"/>
      <c r="K36" s="185"/>
      <c r="L36" s="186"/>
      <c r="M36" s="186"/>
      <c r="N36" s="276"/>
      <c r="O36" s="276"/>
      <c r="P36" s="342"/>
      <c r="Q36" s="535"/>
    </row>
    <row r="37" spans="1:17" ht="15.6">
      <c r="A37" s="538">
        <v>1888</v>
      </c>
      <c r="B37" s="185"/>
      <c r="C37" s="340"/>
      <c r="D37" s="185"/>
      <c r="E37" s="185"/>
      <c r="F37" s="185"/>
      <c r="G37" s="185"/>
      <c r="H37" s="185"/>
      <c r="I37" s="185"/>
      <c r="J37" s="185"/>
      <c r="K37" s="185"/>
      <c r="L37" s="186"/>
      <c r="M37" s="186"/>
      <c r="N37" s="276"/>
      <c r="O37" s="276"/>
      <c r="P37" s="342"/>
      <c r="Q37" s="535"/>
    </row>
    <row r="38" spans="1:17" ht="15.6">
      <c r="A38" s="538">
        <v>1889</v>
      </c>
      <c r="B38" s="185"/>
      <c r="C38" s="340"/>
      <c r="D38" s="185"/>
      <c r="E38" s="185"/>
      <c r="F38" s="185"/>
      <c r="G38" s="185"/>
      <c r="H38" s="185"/>
      <c r="I38" s="185"/>
      <c r="J38" s="185"/>
      <c r="K38" s="185"/>
      <c r="L38" s="186"/>
      <c r="M38" s="186"/>
      <c r="N38" s="276"/>
      <c r="O38" s="276"/>
      <c r="P38" s="342"/>
      <c r="Q38" s="535"/>
    </row>
    <row r="39" spans="1:17" ht="15.6">
      <c r="A39" s="538">
        <v>1890</v>
      </c>
      <c r="B39" s="185"/>
      <c r="C39" s="340"/>
      <c r="D39" s="185"/>
      <c r="E39" s="185"/>
      <c r="F39" s="185"/>
      <c r="G39" s="185"/>
      <c r="H39" s="185"/>
      <c r="I39" s="212">
        <v>0.97</v>
      </c>
      <c r="J39" s="185"/>
      <c r="K39" s="185"/>
      <c r="L39" s="186"/>
      <c r="M39" s="186"/>
      <c r="N39" s="276"/>
      <c r="O39" s="276"/>
      <c r="P39" s="342">
        <v>1.1787597770307017</v>
      </c>
      <c r="Q39" s="535"/>
    </row>
    <row r="40" spans="1:17" ht="15.6">
      <c r="A40" s="538">
        <v>1891</v>
      </c>
      <c r="B40" s="185"/>
      <c r="C40" s="340"/>
      <c r="D40" s="185"/>
      <c r="E40" s="185"/>
      <c r="F40" s="185"/>
      <c r="G40" s="185"/>
      <c r="H40" s="185"/>
      <c r="I40" s="185"/>
      <c r="J40" s="185"/>
      <c r="K40" s="185"/>
      <c r="L40" s="186"/>
      <c r="M40" s="186"/>
      <c r="N40" s="276"/>
      <c r="O40" s="276"/>
      <c r="P40" s="342"/>
      <c r="Q40" s="535"/>
    </row>
    <row r="41" spans="1:17" ht="15.6">
      <c r="A41" s="538">
        <v>1892</v>
      </c>
      <c r="B41" s="185"/>
      <c r="C41" s="340"/>
      <c r="D41" s="185"/>
      <c r="E41" s="185"/>
      <c r="F41" s="185"/>
      <c r="G41" s="185"/>
      <c r="H41" s="185"/>
      <c r="I41" s="185"/>
      <c r="J41" s="185"/>
      <c r="K41" s="185"/>
      <c r="L41" s="186"/>
      <c r="M41" s="186"/>
      <c r="N41" s="276"/>
      <c r="O41" s="276"/>
      <c r="P41" s="342"/>
      <c r="Q41" s="535"/>
    </row>
    <row r="42" spans="1:17" ht="15.6">
      <c r="A42" s="538">
        <v>1893</v>
      </c>
      <c r="B42" s="185"/>
      <c r="C42" s="340"/>
      <c r="D42" s="185"/>
      <c r="E42" s="185"/>
      <c r="F42" s="185"/>
      <c r="G42" s="185"/>
      <c r="H42" s="185"/>
      <c r="I42" s="185"/>
      <c r="J42" s="185"/>
      <c r="K42" s="185"/>
      <c r="L42" s="186"/>
      <c r="M42" s="186"/>
      <c r="N42" s="276"/>
      <c r="O42" s="276"/>
      <c r="P42" s="342"/>
      <c r="Q42" s="535"/>
    </row>
    <row r="43" spans="1:17" ht="15.6">
      <c r="A43" s="538">
        <v>1894</v>
      </c>
      <c r="B43" s="185"/>
      <c r="C43" s="340"/>
      <c r="D43" s="185"/>
      <c r="E43" s="185"/>
      <c r="F43" s="185"/>
      <c r="G43" s="185"/>
      <c r="H43" s="185"/>
      <c r="I43" s="185"/>
      <c r="J43" s="185"/>
      <c r="K43" s="185"/>
      <c r="L43" s="186"/>
      <c r="M43" s="186"/>
      <c r="N43" s="276"/>
      <c r="O43" s="276"/>
      <c r="P43" s="342"/>
      <c r="Q43" s="535"/>
    </row>
    <row r="44" spans="1:17" ht="15.6">
      <c r="A44" s="538">
        <v>1895</v>
      </c>
      <c r="B44" s="185"/>
      <c r="C44" s="340"/>
      <c r="D44" s="185"/>
      <c r="E44" s="185"/>
      <c r="F44" s="185"/>
      <c r="G44" s="185"/>
      <c r="H44" s="185"/>
      <c r="I44" s="185"/>
      <c r="J44" s="185"/>
      <c r="K44" s="185"/>
      <c r="L44" s="186"/>
      <c r="M44" s="186"/>
      <c r="N44" s="276"/>
      <c r="O44" s="276"/>
      <c r="P44" s="342"/>
      <c r="Q44" s="535"/>
    </row>
    <row r="45" spans="1:17" ht="15.6">
      <c r="A45" s="538">
        <v>1896</v>
      </c>
      <c r="B45" s="185"/>
      <c r="C45" s="340"/>
      <c r="D45" s="185"/>
      <c r="E45" s="185"/>
      <c r="F45" s="185"/>
      <c r="G45" s="185"/>
      <c r="H45" s="185"/>
      <c r="I45" s="212">
        <v>0.97544521201286971</v>
      </c>
      <c r="J45" s="185"/>
      <c r="K45" s="185"/>
      <c r="L45" s="186"/>
      <c r="M45" s="186"/>
      <c r="N45" s="276"/>
      <c r="O45" s="276"/>
      <c r="P45" s="342"/>
      <c r="Q45" s="535"/>
    </row>
    <row r="46" spans="1:17" ht="15.6">
      <c r="A46" s="538">
        <v>1897</v>
      </c>
      <c r="B46" s="185"/>
      <c r="C46" s="340"/>
      <c r="D46" s="185"/>
      <c r="E46" s="185"/>
      <c r="F46" s="185"/>
      <c r="G46" s="185"/>
      <c r="H46" s="185"/>
      <c r="I46" s="212">
        <v>0.97552215466119951</v>
      </c>
      <c r="J46" s="185"/>
      <c r="K46" s="185"/>
      <c r="L46" s="186"/>
      <c r="M46" s="186"/>
      <c r="N46" s="276"/>
      <c r="O46" s="276"/>
      <c r="P46" s="342"/>
      <c r="Q46" s="535"/>
    </row>
    <row r="47" spans="1:17" ht="15.6">
      <c r="A47" s="538">
        <v>1898</v>
      </c>
      <c r="B47" s="185"/>
      <c r="C47" s="340"/>
      <c r="D47" s="185"/>
      <c r="E47" s="185"/>
      <c r="F47" s="185"/>
      <c r="G47" s="185"/>
      <c r="H47" s="185"/>
      <c r="I47" s="212">
        <v>0.97546709376779284</v>
      </c>
      <c r="J47" s="185"/>
      <c r="K47" s="185"/>
      <c r="L47" s="186"/>
      <c r="M47" s="186"/>
      <c r="N47" s="276"/>
      <c r="O47" s="276"/>
      <c r="P47" s="342"/>
      <c r="Q47" s="535"/>
    </row>
    <row r="48" spans="1:17" ht="15.6">
      <c r="A48" s="538">
        <v>1899</v>
      </c>
      <c r="B48" s="185"/>
      <c r="C48" s="340"/>
      <c r="D48" s="185"/>
      <c r="E48" s="185"/>
      <c r="F48" s="185"/>
      <c r="G48" s="185"/>
      <c r="H48" s="185"/>
      <c r="I48" s="212">
        <v>0.975555172700457</v>
      </c>
      <c r="J48" s="185"/>
      <c r="K48" s="185"/>
      <c r="L48" s="186"/>
      <c r="M48" s="186"/>
      <c r="N48" s="276"/>
      <c r="O48" s="276"/>
      <c r="P48" s="342"/>
      <c r="Q48" s="535"/>
    </row>
    <row r="49" spans="1:17" ht="15.6">
      <c r="A49" s="538">
        <v>1900</v>
      </c>
      <c r="B49" s="185"/>
      <c r="C49" s="340"/>
      <c r="D49" s="185"/>
      <c r="E49" s="185"/>
      <c r="F49" s="185"/>
      <c r="G49" s="185"/>
      <c r="H49" s="185"/>
      <c r="I49" s="212">
        <v>0.97487843564509269</v>
      </c>
      <c r="J49" s="185"/>
      <c r="K49" s="185"/>
      <c r="L49" s="186"/>
      <c r="M49" s="186"/>
      <c r="N49" s="276"/>
      <c r="O49" s="276"/>
      <c r="P49" s="342">
        <v>1.1856230164628907</v>
      </c>
      <c r="Q49" s="535"/>
    </row>
    <row r="50" spans="1:17" ht="15.6">
      <c r="A50" s="538">
        <v>1901</v>
      </c>
      <c r="B50" s="185"/>
      <c r="C50" s="340"/>
      <c r="D50" s="185"/>
      <c r="E50" s="185"/>
      <c r="F50" s="185"/>
      <c r="G50" s="185"/>
      <c r="H50" s="185"/>
      <c r="I50" s="212">
        <v>0.97394574602736461</v>
      </c>
      <c r="J50" s="185"/>
      <c r="K50" s="185"/>
      <c r="L50" s="186"/>
      <c r="M50" s="186"/>
      <c r="N50" s="276"/>
      <c r="O50" s="276"/>
      <c r="P50" s="342"/>
      <c r="Q50" s="535"/>
    </row>
    <row r="51" spans="1:17" ht="15.6">
      <c r="A51" s="538">
        <v>1902</v>
      </c>
      <c r="B51" s="185"/>
      <c r="C51" s="340"/>
      <c r="D51" s="185"/>
      <c r="E51" s="185"/>
      <c r="F51" s="185"/>
      <c r="G51" s="185"/>
      <c r="H51" s="185"/>
      <c r="I51" s="212">
        <v>0.97395726243378511</v>
      </c>
      <c r="J51" s="185"/>
      <c r="K51" s="185"/>
      <c r="L51" s="186"/>
      <c r="M51" s="186"/>
      <c r="N51" s="276"/>
      <c r="O51" s="276"/>
      <c r="P51" s="342"/>
      <c r="Q51" s="535"/>
    </row>
    <row r="52" spans="1:17" ht="15.6">
      <c r="A52" s="538">
        <v>1903</v>
      </c>
      <c r="B52" s="185"/>
      <c r="C52" s="340"/>
      <c r="D52" s="185"/>
      <c r="E52" s="185"/>
      <c r="F52" s="185"/>
      <c r="G52" s="185"/>
      <c r="H52" s="185"/>
      <c r="I52" s="212">
        <v>0.97401006379028232</v>
      </c>
      <c r="J52" s="185"/>
      <c r="K52" s="185"/>
      <c r="L52" s="186"/>
      <c r="M52" s="186"/>
      <c r="N52" s="276"/>
      <c r="O52" s="276"/>
      <c r="P52" s="342"/>
      <c r="Q52" s="535"/>
    </row>
    <row r="53" spans="1:17" ht="15.6">
      <c r="A53" s="538">
        <v>1904</v>
      </c>
      <c r="B53" s="185"/>
      <c r="C53" s="340"/>
      <c r="D53" s="185"/>
      <c r="E53" s="185"/>
      <c r="F53" s="185"/>
      <c r="G53" s="185"/>
      <c r="H53" s="185"/>
      <c r="I53" s="212">
        <v>0.97413723192790846</v>
      </c>
      <c r="J53" s="185"/>
      <c r="K53" s="185"/>
      <c r="L53" s="186"/>
      <c r="M53" s="186"/>
      <c r="N53" s="276"/>
      <c r="O53" s="276"/>
      <c r="P53" s="342"/>
      <c r="Q53" s="535"/>
    </row>
    <row r="54" spans="1:17" ht="15.6">
      <c r="A54" s="538">
        <v>1905</v>
      </c>
      <c r="B54" s="185"/>
      <c r="C54" s="340"/>
      <c r="D54" s="185"/>
      <c r="E54" s="185"/>
      <c r="F54" s="185"/>
      <c r="G54" s="185"/>
      <c r="H54" s="185"/>
      <c r="I54" s="212">
        <v>0.97376381350806274</v>
      </c>
      <c r="J54" s="185"/>
      <c r="K54" s="185"/>
      <c r="L54" s="186"/>
      <c r="M54" s="186"/>
      <c r="N54" s="276"/>
      <c r="O54" s="276"/>
      <c r="P54" s="342"/>
      <c r="Q54" s="535"/>
    </row>
    <row r="55" spans="1:17" ht="15.6">
      <c r="A55" s="538">
        <v>1906</v>
      </c>
      <c r="B55" s="185"/>
      <c r="C55" s="340"/>
      <c r="D55" s="185"/>
      <c r="E55" s="185"/>
      <c r="F55" s="185"/>
      <c r="G55" s="185"/>
      <c r="H55" s="185"/>
      <c r="I55" s="212">
        <v>0.97416858484689683</v>
      </c>
      <c r="J55" s="185"/>
      <c r="K55" s="185"/>
      <c r="L55" s="186"/>
      <c r="M55" s="186"/>
      <c r="N55" s="276"/>
      <c r="O55" s="276"/>
      <c r="P55" s="342"/>
      <c r="Q55" s="535"/>
    </row>
    <row r="56" spans="1:17" ht="15.6">
      <c r="A56" s="538">
        <v>1907</v>
      </c>
      <c r="B56" s="185"/>
      <c r="C56" s="340"/>
      <c r="D56" s="185"/>
      <c r="E56" s="185"/>
      <c r="F56" s="185"/>
      <c r="G56" s="185"/>
      <c r="H56" s="185"/>
      <c r="I56" s="212">
        <v>0.97336399271205065</v>
      </c>
      <c r="J56" s="185"/>
      <c r="K56" s="185"/>
      <c r="L56" s="186"/>
      <c r="M56" s="186"/>
      <c r="N56" s="276"/>
      <c r="O56" s="276"/>
      <c r="P56" s="342"/>
      <c r="Q56" s="535"/>
    </row>
    <row r="57" spans="1:17" ht="15.6">
      <c r="A57" s="538">
        <v>1908</v>
      </c>
      <c r="B57" s="185"/>
      <c r="C57" s="340"/>
      <c r="D57" s="185"/>
      <c r="E57" s="185"/>
      <c r="F57" s="185"/>
      <c r="G57" s="185"/>
      <c r="H57" s="185"/>
      <c r="I57" s="212">
        <v>0.97353941421275414</v>
      </c>
      <c r="J57" s="185"/>
      <c r="K57" s="185"/>
      <c r="L57" s="186"/>
      <c r="M57" s="186"/>
      <c r="N57" s="276"/>
      <c r="O57" s="276"/>
      <c r="P57" s="342"/>
      <c r="Q57" s="535"/>
    </row>
    <row r="58" spans="1:17" ht="15.6">
      <c r="A58" s="538">
        <v>1909</v>
      </c>
      <c r="B58" s="185"/>
      <c r="C58" s="340"/>
      <c r="D58" s="185"/>
      <c r="E58" s="185"/>
      <c r="F58" s="185"/>
      <c r="G58" s="185"/>
      <c r="H58" s="185"/>
      <c r="I58" s="212">
        <v>0.97285452592363675</v>
      </c>
      <c r="J58" s="185"/>
      <c r="K58" s="185"/>
      <c r="L58" s="186"/>
      <c r="M58" s="186"/>
      <c r="N58" s="276"/>
      <c r="O58" s="276"/>
      <c r="P58" s="342"/>
      <c r="Q58" s="535"/>
    </row>
    <row r="59" spans="1:17" ht="15.6">
      <c r="A59" s="538">
        <v>1910</v>
      </c>
      <c r="B59" s="185"/>
      <c r="C59" s="340"/>
      <c r="D59" s="185"/>
      <c r="E59" s="185"/>
      <c r="F59" s="185"/>
      <c r="G59" s="185"/>
      <c r="H59" s="185"/>
      <c r="I59" s="212">
        <v>0.97313440228872217</v>
      </c>
      <c r="J59" s="185"/>
      <c r="K59" s="185"/>
      <c r="L59" s="186"/>
      <c r="M59" s="186"/>
      <c r="N59" s="276"/>
      <c r="O59" s="276"/>
      <c r="P59" s="342">
        <v>1.2030921685695481</v>
      </c>
      <c r="Q59" s="535"/>
    </row>
    <row r="60" spans="1:17" ht="15.6">
      <c r="A60" s="538">
        <v>1911</v>
      </c>
      <c r="B60" s="185"/>
      <c r="C60" s="340"/>
      <c r="D60" s="185"/>
      <c r="E60" s="185"/>
      <c r="F60" s="185"/>
      <c r="G60" s="185"/>
      <c r="H60" s="185"/>
      <c r="I60" s="212">
        <v>0.97368675051755527</v>
      </c>
      <c r="J60" s="185"/>
      <c r="K60" s="185"/>
      <c r="L60" s="186"/>
      <c r="M60" s="186"/>
      <c r="N60" s="276"/>
      <c r="O60" s="276"/>
      <c r="P60" s="342"/>
      <c r="Q60" s="535"/>
    </row>
    <row r="61" spans="1:17" ht="15.6">
      <c r="A61" s="538">
        <v>1912</v>
      </c>
      <c r="B61" s="185"/>
      <c r="C61" s="340"/>
      <c r="D61" s="185"/>
      <c r="E61" s="185"/>
      <c r="F61" s="185"/>
      <c r="G61" s="185"/>
      <c r="H61" s="185"/>
      <c r="I61" s="212">
        <v>0.97290591646466884</v>
      </c>
      <c r="J61" s="185"/>
      <c r="K61" s="185"/>
      <c r="L61" s="186"/>
      <c r="M61" s="186"/>
      <c r="N61" s="276"/>
      <c r="O61" s="276"/>
      <c r="P61" s="342"/>
      <c r="Q61" s="535"/>
    </row>
    <row r="62" spans="1:17" ht="15.6">
      <c r="A62" s="538">
        <v>1913</v>
      </c>
      <c r="B62" s="185"/>
      <c r="C62" s="340"/>
      <c r="D62" s="185"/>
      <c r="E62" s="185"/>
      <c r="F62" s="185"/>
      <c r="G62" s="185"/>
      <c r="H62" s="185"/>
      <c r="I62" s="212">
        <v>0.97209073490830677</v>
      </c>
      <c r="J62" s="185"/>
      <c r="K62" s="185"/>
      <c r="L62" s="186"/>
      <c r="M62" s="186"/>
      <c r="N62" s="276"/>
      <c r="O62" s="276"/>
      <c r="P62" s="342"/>
      <c r="Q62" s="535"/>
    </row>
    <row r="63" spans="1:17" ht="15.6">
      <c r="A63" s="538">
        <v>1914</v>
      </c>
      <c r="B63" s="185"/>
      <c r="C63" s="340"/>
      <c r="D63" s="185"/>
      <c r="E63" s="185"/>
      <c r="F63" s="185"/>
      <c r="G63" s="185"/>
      <c r="H63" s="185"/>
      <c r="I63" s="212">
        <v>0.976087547467265</v>
      </c>
      <c r="J63" s="185"/>
      <c r="K63" s="185"/>
      <c r="L63" s="186"/>
      <c r="M63" s="186"/>
      <c r="N63" s="276"/>
      <c r="O63" s="276"/>
      <c r="P63" s="342"/>
      <c r="Q63" s="535"/>
    </row>
    <row r="64" spans="1:17" ht="15.6">
      <c r="A64" s="538">
        <v>1915</v>
      </c>
      <c r="B64" s="185"/>
      <c r="C64" s="340"/>
      <c r="D64" s="185"/>
      <c r="E64" s="185"/>
      <c r="F64" s="185"/>
      <c r="G64" s="185"/>
      <c r="H64" s="185"/>
      <c r="I64" s="212">
        <v>0.97343863349152326</v>
      </c>
      <c r="J64" s="185"/>
      <c r="K64" s="185"/>
      <c r="L64" s="186"/>
      <c r="M64" s="186"/>
      <c r="N64" s="276"/>
      <c r="O64" s="276"/>
      <c r="P64" s="342"/>
      <c r="Q64" s="535"/>
    </row>
    <row r="65" spans="1:17" ht="15.6">
      <c r="A65" s="538">
        <v>1916</v>
      </c>
      <c r="B65" s="185"/>
      <c r="C65" s="340"/>
      <c r="D65" s="185"/>
      <c r="E65" s="185"/>
      <c r="F65" s="185"/>
      <c r="G65" s="185"/>
      <c r="H65" s="185"/>
      <c r="I65" s="212">
        <v>0.97075899076234617</v>
      </c>
      <c r="J65" s="185"/>
      <c r="K65" s="185"/>
      <c r="L65" s="186"/>
      <c r="M65" s="186"/>
      <c r="N65" s="276"/>
      <c r="O65" s="276"/>
      <c r="P65" s="342"/>
      <c r="Q65" s="535"/>
    </row>
    <row r="66" spans="1:17" ht="15.6">
      <c r="A66" s="538">
        <v>1917</v>
      </c>
      <c r="B66" s="185"/>
      <c r="C66" s="340"/>
      <c r="D66" s="185"/>
      <c r="E66" s="185"/>
      <c r="F66" s="185"/>
      <c r="G66" s="185"/>
      <c r="H66" s="185"/>
      <c r="I66" s="212">
        <v>0.96946701562862092</v>
      </c>
      <c r="J66" s="185"/>
      <c r="K66" s="185"/>
      <c r="L66" s="186"/>
      <c r="M66" s="186"/>
      <c r="N66" s="276"/>
      <c r="O66" s="276"/>
      <c r="P66" s="342"/>
      <c r="Q66" s="535"/>
    </row>
    <row r="67" spans="1:17" ht="15.6">
      <c r="A67" s="538">
        <v>1918</v>
      </c>
      <c r="B67" s="185"/>
      <c r="C67" s="340"/>
      <c r="D67" s="185"/>
      <c r="E67" s="185"/>
      <c r="F67" s="185"/>
      <c r="G67" s="185"/>
      <c r="H67" s="185"/>
      <c r="I67" s="212">
        <v>0.97187880306745023</v>
      </c>
      <c r="J67" s="185"/>
      <c r="K67" s="185"/>
      <c r="L67" s="186"/>
      <c r="M67" s="186"/>
      <c r="N67" s="276"/>
      <c r="O67" s="276"/>
      <c r="P67" s="342"/>
      <c r="Q67" s="535"/>
    </row>
    <row r="68" spans="1:17" ht="15.6">
      <c r="A68" s="538">
        <v>1919</v>
      </c>
      <c r="B68" s="185"/>
      <c r="C68" s="340"/>
      <c r="D68" s="185"/>
      <c r="E68" s="185"/>
      <c r="F68" s="185"/>
      <c r="G68" s="185"/>
      <c r="H68" s="185"/>
      <c r="I68" s="212">
        <v>0.96838821165495803</v>
      </c>
      <c r="J68" s="185"/>
      <c r="K68" s="185"/>
      <c r="L68" s="186"/>
      <c r="M68" s="186"/>
      <c r="N68" s="276"/>
      <c r="O68" s="276"/>
      <c r="P68" s="342"/>
      <c r="Q68" s="535"/>
    </row>
    <row r="69" spans="1:17" ht="15.6">
      <c r="A69" s="538">
        <v>1920</v>
      </c>
      <c r="B69" s="185"/>
      <c r="C69" s="340"/>
      <c r="D69" s="185"/>
      <c r="E69" s="185"/>
      <c r="F69" s="185"/>
      <c r="G69" s="185"/>
      <c r="H69" s="185"/>
      <c r="I69" s="212">
        <v>0.96804024334042704</v>
      </c>
      <c r="J69" s="185"/>
      <c r="K69" s="185"/>
      <c r="L69" s="186"/>
      <c r="M69" s="186"/>
      <c r="N69" s="276"/>
      <c r="O69" s="276"/>
      <c r="P69" s="342">
        <v>1.25</v>
      </c>
      <c r="Q69" s="535"/>
    </row>
    <row r="70" spans="1:17" ht="15.6">
      <c r="A70" s="538">
        <v>1921</v>
      </c>
      <c r="B70" s="185"/>
      <c r="C70" s="340"/>
      <c r="D70" s="185"/>
      <c r="E70" s="185"/>
      <c r="F70" s="185"/>
      <c r="G70" s="185"/>
      <c r="H70" s="185"/>
      <c r="I70" s="212">
        <v>0.96728594767871967</v>
      </c>
      <c r="J70" s="185"/>
      <c r="K70" s="185"/>
      <c r="L70" s="186"/>
      <c r="M70" s="186"/>
      <c r="N70" s="276"/>
      <c r="O70" s="276"/>
      <c r="P70" s="342"/>
      <c r="Q70" s="535"/>
    </row>
    <row r="71" spans="1:17" ht="15.6">
      <c r="A71" s="538">
        <v>1922</v>
      </c>
      <c r="B71" s="185"/>
      <c r="C71" s="340"/>
      <c r="D71" s="185"/>
      <c r="E71" s="185"/>
      <c r="F71" s="185"/>
      <c r="G71" s="185"/>
      <c r="H71" s="185"/>
      <c r="I71" s="212">
        <v>0.9642263253851816</v>
      </c>
      <c r="J71" s="185"/>
      <c r="K71" s="185"/>
      <c r="L71" s="186"/>
      <c r="M71" s="186"/>
      <c r="N71" s="276"/>
      <c r="O71" s="276"/>
      <c r="P71" s="342"/>
      <c r="Q71" s="535"/>
    </row>
    <row r="72" spans="1:17" ht="15.6">
      <c r="A72" s="538">
        <v>1923</v>
      </c>
      <c r="B72" s="185"/>
      <c r="C72" s="340"/>
      <c r="D72" s="185"/>
      <c r="E72" s="185"/>
      <c r="F72" s="185"/>
      <c r="G72" s="185"/>
      <c r="H72" s="185"/>
      <c r="I72" s="212">
        <v>0.96700103014949568</v>
      </c>
      <c r="J72" s="185"/>
      <c r="K72" s="185"/>
      <c r="L72" s="186"/>
      <c r="M72" s="186"/>
      <c r="N72" s="276"/>
      <c r="O72" s="276"/>
      <c r="P72" s="342"/>
      <c r="Q72" s="535"/>
    </row>
    <row r="73" spans="1:17" ht="15.6">
      <c r="A73" s="538">
        <v>1924</v>
      </c>
      <c r="B73" s="185"/>
      <c r="C73" s="340"/>
      <c r="D73" s="185"/>
      <c r="E73" s="185"/>
      <c r="F73" s="185"/>
      <c r="G73" s="185"/>
      <c r="H73" s="185"/>
      <c r="I73" s="212">
        <v>0.96756189380409374</v>
      </c>
      <c r="J73" s="185"/>
      <c r="K73" s="185"/>
      <c r="L73" s="186"/>
      <c r="M73" s="186"/>
      <c r="N73" s="276"/>
      <c r="O73" s="276"/>
      <c r="P73" s="342"/>
      <c r="Q73" s="535"/>
    </row>
    <row r="74" spans="1:17" ht="15.6">
      <c r="A74" s="538">
        <v>1925</v>
      </c>
      <c r="B74" s="185"/>
      <c r="C74" s="340"/>
      <c r="D74" s="185"/>
      <c r="E74" s="185"/>
      <c r="F74" s="185"/>
      <c r="G74" s="185"/>
      <c r="H74" s="185"/>
      <c r="I74" s="212">
        <v>0.96941494917299686</v>
      </c>
      <c r="J74" s="185"/>
      <c r="K74" s="185"/>
      <c r="L74" s="186"/>
      <c r="M74" s="186"/>
      <c r="N74" s="276"/>
      <c r="O74" s="276"/>
      <c r="P74" s="342"/>
      <c r="Q74" s="535"/>
    </row>
    <row r="75" spans="1:17" ht="15.6">
      <c r="A75" s="538">
        <v>1926</v>
      </c>
      <c r="B75" s="185"/>
      <c r="C75" s="340"/>
      <c r="D75" s="185"/>
      <c r="E75" s="185"/>
      <c r="F75" s="185"/>
      <c r="G75" s="185"/>
      <c r="H75" s="185"/>
      <c r="I75" s="212">
        <v>0.97181972852904164</v>
      </c>
      <c r="J75" s="185"/>
      <c r="K75" s="185"/>
      <c r="L75" s="186"/>
      <c r="M75" s="186"/>
      <c r="N75" s="276"/>
      <c r="O75" s="276"/>
      <c r="P75" s="342"/>
      <c r="Q75" s="535"/>
    </row>
    <row r="76" spans="1:17" ht="15.6">
      <c r="A76" s="538">
        <v>1927</v>
      </c>
      <c r="B76" s="185"/>
      <c r="C76" s="340"/>
      <c r="D76" s="185"/>
      <c r="E76" s="185"/>
      <c r="F76" s="185"/>
      <c r="G76" s="185"/>
      <c r="H76" s="185"/>
      <c r="I76" s="212">
        <v>0.97378939427147482</v>
      </c>
      <c r="J76" s="185"/>
      <c r="K76" s="185"/>
      <c r="L76" s="186"/>
      <c r="M76" s="186"/>
      <c r="N76" s="276"/>
      <c r="O76" s="276"/>
      <c r="P76" s="342"/>
      <c r="Q76" s="535"/>
    </row>
    <row r="77" spans="1:17" ht="15.6">
      <c r="A77" s="538">
        <v>1928</v>
      </c>
      <c r="B77" s="185"/>
      <c r="C77" s="340"/>
      <c r="D77" s="185"/>
      <c r="E77" s="185"/>
      <c r="F77" s="185"/>
      <c r="G77" s="185"/>
      <c r="H77" s="185"/>
      <c r="I77" s="212">
        <v>0.97651653704443764</v>
      </c>
      <c r="J77" s="185"/>
      <c r="K77" s="185"/>
      <c r="L77" s="186"/>
      <c r="M77" s="186"/>
      <c r="N77" s="276"/>
      <c r="O77" s="276"/>
      <c r="P77" s="342"/>
      <c r="Q77" s="535"/>
    </row>
    <row r="78" spans="1:17" ht="15.6">
      <c r="A78" s="538">
        <v>1929</v>
      </c>
      <c r="B78" s="185"/>
      <c r="C78" s="340"/>
      <c r="D78" s="185"/>
      <c r="E78" s="185"/>
      <c r="F78" s="185"/>
      <c r="G78" s="185"/>
      <c r="H78" s="185"/>
      <c r="I78" s="212">
        <v>0.97825793559365881</v>
      </c>
      <c r="J78" s="185"/>
      <c r="K78" s="185"/>
      <c r="L78" s="186"/>
      <c r="M78" s="186"/>
      <c r="N78" s="276"/>
      <c r="O78" s="276"/>
      <c r="P78" s="342"/>
      <c r="Q78" s="535"/>
    </row>
    <row r="79" spans="1:17" ht="15.6">
      <c r="A79" s="538">
        <v>1930</v>
      </c>
      <c r="B79" s="185"/>
      <c r="C79" s="340"/>
      <c r="D79" s="185"/>
      <c r="E79" s="185"/>
      <c r="F79" s="185"/>
      <c r="G79" s="185"/>
      <c r="H79" s="185"/>
      <c r="I79" s="212">
        <v>0.98029139816548638</v>
      </c>
      <c r="J79" s="185"/>
      <c r="K79" s="185"/>
      <c r="L79" s="186"/>
      <c r="M79" s="186"/>
      <c r="N79" s="276"/>
      <c r="O79" s="276"/>
      <c r="P79" s="342">
        <v>1.25</v>
      </c>
      <c r="Q79" s="535"/>
    </row>
    <row r="80" spans="1:17" ht="15.6">
      <c r="A80" s="538">
        <v>1931</v>
      </c>
      <c r="B80" s="185"/>
      <c r="C80" s="340"/>
      <c r="D80" s="185"/>
      <c r="E80" s="185"/>
      <c r="F80" s="185"/>
      <c r="G80" s="185"/>
      <c r="H80" s="185"/>
      <c r="I80" s="212">
        <v>0.9812630479485005</v>
      </c>
      <c r="J80" s="185"/>
      <c r="K80" s="185"/>
      <c r="L80" s="186"/>
      <c r="M80" s="186"/>
      <c r="N80" s="276"/>
      <c r="O80" s="276"/>
      <c r="P80" s="342"/>
      <c r="Q80" s="535"/>
    </row>
    <row r="81" spans="1:17" ht="15.6">
      <c r="A81" s="538">
        <v>1932</v>
      </c>
      <c r="B81" s="185"/>
      <c r="C81" s="340"/>
      <c r="D81" s="185"/>
      <c r="E81" s="185"/>
      <c r="F81" s="185"/>
      <c r="G81" s="185"/>
      <c r="H81" s="185"/>
      <c r="I81" s="212">
        <v>0.98124515379195509</v>
      </c>
      <c r="J81" s="185"/>
      <c r="K81" s="185"/>
      <c r="L81" s="186"/>
      <c r="M81" s="186"/>
      <c r="N81" s="276"/>
      <c r="O81" s="276"/>
      <c r="P81" s="342"/>
      <c r="Q81" s="535"/>
    </row>
    <row r="82" spans="1:17" ht="15.6">
      <c r="A82" s="538">
        <v>1933</v>
      </c>
      <c r="B82" s="185"/>
      <c r="C82" s="340"/>
      <c r="D82" s="185"/>
      <c r="E82" s="185"/>
      <c r="F82" s="185"/>
      <c r="G82" s="185"/>
      <c r="H82" s="185"/>
      <c r="I82" s="212">
        <v>0.98118784890933841</v>
      </c>
      <c r="J82" s="185"/>
      <c r="K82" s="185"/>
      <c r="L82" s="186"/>
      <c r="M82" s="186"/>
      <c r="N82" s="276"/>
      <c r="O82" s="276"/>
      <c r="P82" s="342"/>
      <c r="Q82" s="535"/>
    </row>
    <row r="83" spans="1:17" ht="15.6">
      <c r="A83" s="538">
        <v>1934</v>
      </c>
      <c r="B83" s="185"/>
      <c r="C83" s="340"/>
      <c r="D83" s="185"/>
      <c r="E83" s="185"/>
      <c r="F83" s="185"/>
      <c r="G83" s="185"/>
      <c r="H83" s="185"/>
      <c r="I83" s="212">
        <v>0.98129850326130519</v>
      </c>
      <c r="J83" s="185"/>
      <c r="K83" s="185"/>
      <c r="L83" s="186"/>
      <c r="M83" s="186"/>
      <c r="N83" s="276"/>
      <c r="O83" s="276"/>
      <c r="P83" s="342"/>
      <c r="Q83" s="535"/>
    </row>
    <row r="84" spans="1:17" ht="15.6">
      <c r="A84" s="538">
        <v>1935</v>
      </c>
      <c r="B84" s="185"/>
      <c r="C84" s="340"/>
      <c r="D84" s="185"/>
      <c r="E84" s="185"/>
      <c r="F84" s="185"/>
      <c r="G84" s="185"/>
      <c r="H84" s="185"/>
      <c r="I84" s="212">
        <v>0.98122076333156871</v>
      </c>
      <c r="J84" s="185"/>
      <c r="K84" s="185"/>
      <c r="L84" s="186"/>
      <c r="M84" s="186"/>
      <c r="N84" s="276"/>
      <c r="O84" s="276"/>
      <c r="P84" s="342"/>
      <c r="Q84" s="535"/>
    </row>
    <row r="85" spans="1:17" ht="15.6">
      <c r="A85" s="538">
        <v>1936</v>
      </c>
      <c r="B85" s="185"/>
      <c r="C85" s="340"/>
      <c r="D85" s="185"/>
      <c r="E85" s="185"/>
      <c r="F85" s="185"/>
      <c r="G85" s="185"/>
      <c r="H85" s="185"/>
      <c r="I85" s="212">
        <v>0.98063192435891211</v>
      </c>
      <c r="J85" s="185"/>
      <c r="K85" s="185"/>
      <c r="L85" s="186"/>
      <c r="M85" s="186"/>
      <c r="N85" s="276"/>
      <c r="O85" s="276"/>
      <c r="P85" s="342"/>
      <c r="Q85" s="535"/>
    </row>
    <row r="86" spans="1:17" ht="15.6">
      <c r="A86" s="538">
        <v>1937</v>
      </c>
      <c r="B86" s="185"/>
      <c r="C86" s="340"/>
      <c r="D86" s="185"/>
      <c r="E86" s="185"/>
      <c r="F86" s="185"/>
      <c r="G86" s="185"/>
      <c r="H86" s="185"/>
      <c r="I86" s="212">
        <v>0.9799987635990719</v>
      </c>
      <c r="J86" s="185"/>
      <c r="K86" s="185"/>
      <c r="L86" s="186"/>
      <c r="M86" s="186"/>
      <c r="N86" s="276"/>
      <c r="O86" s="276"/>
      <c r="P86" s="342"/>
      <c r="Q86" s="535"/>
    </row>
    <row r="87" spans="1:17" ht="15.6">
      <c r="A87" s="538">
        <v>1938</v>
      </c>
      <c r="B87" s="185"/>
      <c r="C87" s="340"/>
      <c r="D87" s="185"/>
      <c r="E87" s="185"/>
      <c r="F87" s="185"/>
      <c r="G87" s="185"/>
      <c r="H87" s="185"/>
      <c r="I87" s="212">
        <v>0.97937640727531838</v>
      </c>
      <c r="J87" s="185"/>
      <c r="K87" s="185"/>
      <c r="L87" s="186"/>
      <c r="M87" s="186"/>
      <c r="N87" s="276"/>
      <c r="O87" s="276"/>
      <c r="P87" s="342"/>
      <c r="Q87" s="535"/>
    </row>
    <row r="88" spans="1:17" ht="15.6">
      <c r="A88" s="538">
        <v>1939</v>
      </c>
      <c r="B88" s="185"/>
      <c r="C88" s="340"/>
      <c r="D88" s="185"/>
      <c r="E88" s="185"/>
      <c r="F88" s="185"/>
      <c r="G88" s="185"/>
      <c r="H88" s="185"/>
      <c r="I88" s="212">
        <v>0.97903160047316884</v>
      </c>
      <c r="J88" s="185"/>
      <c r="K88" s="185"/>
      <c r="L88" s="186"/>
      <c r="M88" s="186"/>
      <c r="N88" s="276"/>
      <c r="O88" s="276"/>
      <c r="P88" s="342"/>
      <c r="Q88" s="535"/>
    </row>
    <row r="89" spans="1:17" ht="15.6">
      <c r="A89" s="538">
        <v>1940</v>
      </c>
      <c r="B89" s="185"/>
      <c r="C89" s="340"/>
      <c r="D89" s="185"/>
      <c r="E89" s="185"/>
      <c r="F89" s="185"/>
      <c r="G89" s="185"/>
      <c r="H89" s="185"/>
      <c r="I89" s="212">
        <v>0.9791492962978251</v>
      </c>
      <c r="J89" s="185"/>
      <c r="K89" s="185"/>
      <c r="L89" s="186"/>
      <c r="M89" s="186"/>
      <c r="N89" s="276"/>
      <c r="O89" s="276"/>
      <c r="P89" s="342">
        <v>1.293489388310002</v>
      </c>
      <c r="Q89" s="535"/>
    </row>
    <row r="90" spans="1:17" ht="15.6">
      <c r="A90" s="538">
        <v>1941</v>
      </c>
      <c r="B90" s="185"/>
      <c r="C90" s="340"/>
      <c r="D90" s="185"/>
      <c r="E90" s="185"/>
      <c r="F90" s="185"/>
      <c r="G90" s="185"/>
      <c r="H90" s="185"/>
      <c r="I90" s="212">
        <v>0.97849197837037427</v>
      </c>
      <c r="J90" s="185"/>
      <c r="K90" s="185"/>
      <c r="L90" s="186"/>
      <c r="M90" s="186"/>
      <c r="N90" s="276"/>
      <c r="O90" s="276"/>
      <c r="P90" s="342"/>
      <c r="Q90" s="535"/>
    </row>
    <row r="91" spans="1:17" ht="15.6">
      <c r="A91" s="538">
        <v>1942</v>
      </c>
      <c r="B91" s="185"/>
      <c r="C91" s="340"/>
      <c r="D91" s="185"/>
      <c r="E91" s="185"/>
      <c r="F91" s="185"/>
      <c r="G91" s="185"/>
      <c r="H91" s="185"/>
      <c r="I91" s="212">
        <v>0.97932006129284466</v>
      </c>
      <c r="J91" s="185"/>
      <c r="K91" s="185"/>
      <c r="L91" s="186"/>
      <c r="M91" s="186"/>
      <c r="N91" s="276"/>
      <c r="O91" s="276"/>
      <c r="P91" s="342"/>
      <c r="Q91" s="535"/>
    </row>
    <row r="92" spans="1:17" ht="15.6">
      <c r="A92" s="538">
        <v>1943</v>
      </c>
      <c r="B92" s="185"/>
      <c r="C92" s="340"/>
      <c r="D92" s="185"/>
      <c r="E92" s="185"/>
      <c r="F92" s="185"/>
      <c r="G92" s="185"/>
      <c r="H92" s="185"/>
      <c r="I92" s="212">
        <v>0.98107838933701796</v>
      </c>
      <c r="J92" s="185"/>
      <c r="K92" s="185"/>
      <c r="L92" s="186"/>
      <c r="M92" s="186"/>
      <c r="N92" s="276"/>
      <c r="O92" s="276"/>
      <c r="P92" s="342"/>
      <c r="Q92" s="535"/>
    </row>
    <row r="93" spans="1:17" ht="15.6">
      <c r="A93" s="538">
        <v>1944</v>
      </c>
      <c r="B93" s="185"/>
      <c r="C93" s="340"/>
      <c r="D93" s="185"/>
      <c r="E93" s="185"/>
      <c r="F93" s="185"/>
      <c r="G93" s="185"/>
      <c r="H93" s="185"/>
      <c r="I93" s="212">
        <v>0.98185755613211578</v>
      </c>
      <c r="J93" s="185"/>
      <c r="K93" s="185"/>
      <c r="L93" s="186"/>
      <c r="M93" s="186"/>
      <c r="N93" s="276"/>
      <c r="O93" s="276"/>
      <c r="P93" s="342"/>
      <c r="Q93" s="535"/>
    </row>
    <row r="94" spans="1:17" ht="15.6">
      <c r="A94" s="538">
        <v>1945</v>
      </c>
      <c r="B94" s="185"/>
      <c r="C94" s="340"/>
      <c r="D94" s="185"/>
      <c r="E94" s="185"/>
      <c r="F94" s="185"/>
      <c r="G94" s="185"/>
      <c r="H94" s="185"/>
      <c r="I94" s="212">
        <v>0.98079369869869204</v>
      </c>
      <c r="J94" s="185"/>
      <c r="K94" s="185"/>
      <c r="L94" s="186"/>
      <c r="M94" s="186"/>
      <c r="N94" s="276"/>
      <c r="O94" s="276"/>
      <c r="P94" s="342"/>
      <c r="Q94" s="535"/>
    </row>
    <row r="95" spans="1:17" ht="15.6">
      <c r="A95" s="538">
        <v>1946</v>
      </c>
      <c r="B95" s="185"/>
      <c r="C95" s="340"/>
      <c r="D95" s="185"/>
      <c r="E95" s="185"/>
      <c r="F95" s="185"/>
      <c r="G95" s="185"/>
      <c r="H95" s="185"/>
      <c r="I95" s="212">
        <v>0.98047375225443945</v>
      </c>
      <c r="J95" s="185"/>
      <c r="K95" s="185"/>
      <c r="L95" s="186"/>
      <c r="M95" s="186"/>
      <c r="N95" s="276"/>
      <c r="O95" s="276"/>
      <c r="P95" s="342"/>
      <c r="Q95" s="535"/>
    </row>
    <row r="96" spans="1:17" ht="15.6">
      <c r="A96" s="538">
        <v>1947</v>
      </c>
      <c r="B96" s="185"/>
      <c r="C96" s="340"/>
      <c r="D96" s="185"/>
      <c r="E96" s="185"/>
      <c r="F96" s="185"/>
      <c r="G96" s="185"/>
      <c r="H96" s="185"/>
      <c r="I96" s="212">
        <v>0.98010654029647859</v>
      </c>
      <c r="J96" s="185"/>
      <c r="K96" s="185"/>
      <c r="L96" s="186"/>
      <c r="M96" s="186"/>
      <c r="N96" s="276"/>
      <c r="O96" s="276"/>
      <c r="P96" s="342"/>
      <c r="Q96" s="535"/>
    </row>
    <row r="97" spans="1:17" ht="15.6">
      <c r="A97" s="538">
        <v>1948</v>
      </c>
      <c r="B97" s="185"/>
      <c r="C97" s="340"/>
      <c r="D97" s="185"/>
      <c r="E97" s="185"/>
      <c r="F97" s="185"/>
      <c r="G97" s="185"/>
      <c r="H97" s="185"/>
      <c r="I97" s="212">
        <v>0.9803973820790387</v>
      </c>
      <c r="J97" s="185"/>
      <c r="K97" s="185"/>
      <c r="L97" s="186"/>
      <c r="M97" s="186"/>
      <c r="N97" s="276"/>
      <c r="O97" s="276"/>
      <c r="P97" s="342"/>
      <c r="Q97" s="535"/>
    </row>
    <row r="98" spans="1:17" ht="15.6">
      <c r="A98" s="538">
        <v>1949</v>
      </c>
      <c r="B98" s="185"/>
      <c r="C98" s="340"/>
      <c r="D98" s="185"/>
      <c r="E98" s="185"/>
      <c r="F98" s="185"/>
      <c r="G98" s="185"/>
      <c r="H98" s="185"/>
      <c r="I98" s="212">
        <v>0.98119685102487919</v>
      </c>
      <c r="J98" s="185"/>
      <c r="K98" s="185"/>
      <c r="L98" s="186"/>
      <c r="M98" s="186"/>
      <c r="N98" s="276"/>
      <c r="O98" s="276"/>
      <c r="P98" s="342"/>
      <c r="Q98" s="535"/>
    </row>
    <row r="99" spans="1:17" ht="15.6">
      <c r="A99" s="538">
        <v>1950</v>
      </c>
      <c r="B99" s="185"/>
      <c r="C99" s="340"/>
      <c r="D99" s="185"/>
      <c r="E99" s="185"/>
      <c r="F99" s="185"/>
      <c r="G99" s="185"/>
      <c r="H99" s="185"/>
      <c r="I99" s="212">
        <v>0.98187244486320491</v>
      </c>
      <c r="J99" s="185"/>
      <c r="K99" s="185"/>
      <c r="L99" s="186"/>
      <c r="M99" s="186"/>
      <c r="N99" s="276"/>
      <c r="O99" s="276"/>
      <c r="P99" s="342">
        <v>1.2814903434831479</v>
      </c>
      <c r="Q99" s="535"/>
    </row>
    <row r="100" spans="1:17" ht="15.6">
      <c r="A100" s="538">
        <v>1951</v>
      </c>
      <c r="B100" s="185"/>
      <c r="C100" s="340"/>
      <c r="D100" s="185"/>
      <c r="E100" s="185"/>
      <c r="F100" s="185"/>
      <c r="G100" s="185"/>
      <c r="H100" s="185"/>
      <c r="I100" s="212">
        <v>0.98278863310402942</v>
      </c>
      <c r="J100" s="185"/>
      <c r="K100" s="185"/>
      <c r="L100" s="186"/>
      <c r="M100" s="186"/>
      <c r="N100" s="276"/>
      <c r="O100" s="276"/>
      <c r="P100" s="342"/>
      <c r="Q100" s="535"/>
    </row>
    <row r="101" spans="1:17" ht="15.6">
      <c r="A101" s="538">
        <v>1952</v>
      </c>
      <c r="B101" s="185"/>
      <c r="C101" s="340"/>
      <c r="D101" s="185"/>
      <c r="E101" s="185"/>
      <c r="F101" s="185"/>
      <c r="G101" s="185"/>
      <c r="H101" s="185"/>
      <c r="I101" s="212">
        <v>0.98379513819761921</v>
      </c>
      <c r="J101" s="185"/>
      <c r="K101" s="185"/>
      <c r="L101" s="186"/>
      <c r="M101" s="186"/>
      <c r="N101" s="276"/>
      <c r="O101" s="276"/>
      <c r="P101" s="342"/>
      <c r="Q101" s="535"/>
    </row>
    <row r="102" spans="1:17" ht="15.6">
      <c r="A102" s="538">
        <v>1953</v>
      </c>
      <c r="B102" s="185"/>
      <c r="C102" s="340"/>
      <c r="D102" s="185"/>
      <c r="E102" s="185"/>
      <c r="F102" s="185"/>
      <c r="G102" s="185"/>
      <c r="H102" s="185"/>
      <c r="I102" s="212">
        <v>0.98448934376487607</v>
      </c>
      <c r="J102" s="185"/>
      <c r="K102" s="185"/>
      <c r="L102" s="186"/>
      <c r="M102" s="186"/>
      <c r="N102" s="276"/>
      <c r="O102" s="276"/>
      <c r="P102" s="342"/>
      <c r="Q102" s="535"/>
    </row>
    <row r="103" spans="1:17" ht="15.6">
      <c r="A103" s="538">
        <v>1954</v>
      </c>
      <c r="B103" s="185"/>
      <c r="C103" s="340"/>
      <c r="D103" s="185"/>
      <c r="E103" s="185"/>
      <c r="F103" s="185"/>
      <c r="G103" s="185"/>
      <c r="H103" s="185"/>
      <c r="I103" s="212">
        <v>0.98527189768210299</v>
      </c>
      <c r="J103" s="185"/>
      <c r="K103" s="185"/>
      <c r="L103" s="186"/>
      <c r="M103" s="186"/>
      <c r="N103" s="276"/>
      <c r="O103" s="276"/>
      <c r="P103" s="342"/>
      <c r="Q103" s="535"/>
    </row>
    <row r="104" spans="1:17" ht="15.6">
      <c r="A104" s="538">
        <v>1955</v>
      </c>
      <c r="B104" s="185"/>
      <c r="C104" s="340"/>
      <c r="D104" s="185"/>
      <c r="E104" s="185"/>
      <c r="F104" s="185"/>
      <c r="G104" s="185"/>
      <c r="H104" s="185"/>
      <c r="I104" s="212">
        <v>0.98591674152104802</v>
      </c>
      <c r="J104" s="185"/>
      <c r="K104" s="185"/>
      <c r="L104" s="186"/>
      <c r="M104" s="186"/>
      <c r="N104" s="276"/>
      <c r="O104" s="276"/>
      <c r="P104" s="342"/>
      <c r="Q104" s="535"/>
    </row>
    <row r="105" spans="1:17" ht="15.6">
      <c r="A105" s="538">
        <v>1956</v>
      </c>
      <c r="B105" s="185"/>
      <c r="C105" s="340"/>
      <c r="D105" s="185"/>
      <c r="E105" s="185"/>
      <c r="F105" s="185"/>
      <c r="G105" s="185"/>
      <c r="H105" s="185"/>
      <c r="I105" s="212">
        <v>0.98637335040585838</v>
      </c>
      <c r="J105" s="185"/>
      <c r="K105" s="185"/>
      <c r="L105" s="186"/>
      <c r="M105" s="186"/>
      <c r="N105" s="276"/>
      <c r="O105" s="276"/>
      <c r="P105" s="342"/>
      <c r="Q105" s="535"/>
    </row>
    <row r="106" spans="1:17" ht="15.6">
      <c r="A106" s="538">
        <v>1957</v>
      </c>
      <c r="B106" s="185"/>
      <c r="C106" s="340"/>
      <c r="D106" s="185"/>
      <c r="E106" s="185"/>
      <c r="F106" s="185"/>
      <c r="G106" s="185"/>
      <c r="H106" s="185"/>
      <c r="I106" s="212">
        <v>0.98737360751814429</v>
      </c>
      <c r="J106" s="185"/>
      <c r="K106" s="185"/>
      <c r="L106" s="186"/>
      <c r="M106" s="186"/>
      <c r="N106" s="276"/>
      <c r="O106" s="276"/>
      <c r="P106" s="342"/>
      <c r="Q106" s="535"/>
    </row>
    <row r="107" spans="1:17" ht="15.6">
      <c r="A107" s="538">
        <v>1958</v>
      </c>
      <c r="B107" s="185"/>
      <c r="C107" s="340"/>
      <c r="D107" s="185"/>
      <c r="E107" s="185"/>
      <c r="F107" s="185"/>
      <c r="G107" s="185"/>
      <c r="H107" s="185"/>
      <c r="I107" s="212">
        <v>0.98835990624079983</v>
      </c>
      <c r="J107" s="185"/>
      <c r="K107" s="185"/>
      <c r="L107" s="186"/>
      <c r="M107" s="186"/>
      <c r="N107" s="276"/>
      <c r="O107" s="276"/>
      <c r="P107" s="342"/>
      <c r="Q107" s="535"/>
    </row>
    <row r="108" spans="1:17" ht="15.6">
      <c r="A108" s="538">
        <v>1959</v>
      </c>
      <c r="B108" s="185"/>
      <c r="C108" s="340"/>
      <c r="D108" s="185"/>
      <c r="E108" s="185"/>
      <c r="F108" s="185"/>
      <c r="G108" s="185"/>
      <c r="H108" s="185"/>
      <c r="I108" s="212">
        <v>0.98998335084772693</v>
      </c>
      <c r="J108" s="185"/>
      <c r="K108" s="185"/>
      <c r="L108" s="186"/>
      <c r="M108" s="186"/>
      <c r="N108" s="276"/>
      <c r="O108" s="276"/>
      <c r="P108" s="342"/>
      <c r="Q108" s="535"/>
    </row>
    <row r="109" spans="1:17" ht="15" customHeight="1">
      <c r="A109" s="538">
        <v>1960</v>
      </c>
      <c r="B109" s="185"/>
      <c r="C109" s="340"/>
      <c r="D109" s="185"/>
      <c r="E109" s="185"/>
      <c r="F109" s="185"/>
      <c r="G109" s="185"/>
      <c r="H109" s="185"/>
      <c r="I109" s="212">
        <v>0.98909214423488279</v>
      </c>
      <c r="J109" s="185"/>
      <c r="K109" s="185"/>
      <c r="L109" s="186"/>
      <c r="M109" s="186"/>
      <c r="N109" s="276"/>
      <c r="O109" s="276"/>
      <c r="P109" s="342">
        <v>1.2661682867235367</v>
      </c>
      <c r="Q109" s="535"/>
    </row>
    <row r="110" spans="1:17" ht="15" customHeight="1">
      <c r="A110" s="538">
        <v>1961</v>
      </c>
      <c r="B110" s="185"/>
      <c r="C110" s="340"/>
      <c r="D110" s="185"/>
      <c r="E110" s="185"/>
      <c r="F110" s="185"/>
      <c r="G110" s="185"/>
      <c r="H110" s="185"/>
      <c r="I110" s="212">
        <v>0.98955904645686799</v>
      </c>
      <c r="J110" s="185"/>
      <c r="K110" s="185"/>
      <c r="L110" s="186"/>
      <c r="M110" s="186"/>
      <c r="N110" s="276"/>
      <c r="O110" s="276"/>
      <c r="P110" s="276"/>
      <c r="Q110" s="535"/>
    </row>
    <row r="111" spans="1:17" ht="15.6">
      <c r="A111" s="538">
        <v>1962</v>
      </c>
      <c r="B111" s="185"/>
      <c r="C111" s="340"/>
      <c r="D111" s="185"/>
      <c r="E111" s="185"/>
      <c r="F111" s="185"/>
      <c r="G111" s="185"/>
      <c r="H111" s="41">
        <f t="shared" ref="H111:H137" si="0">L190</f>
        <v>1.5501759716007519</v>
      </c>
      <c r="I111" s="41">
        <v>0.99</v>
      </c>
      <c r="J111" s="185"/>
      <c r="K111" s="185"/>
      <c r="L111" s="186"/>
      <c r="M111" s="41">
        <f>1.2*H111*I111</f>
        <v>1.8416090542616932</v>
      </c>
      <c r="N111" s="276"/>
      <c r="O111" s="276"/>
      <c r="P111" s="342">
        <v>1.2686670299512848</v>
      </c>
      <c r="Q111" s="339">
        <f>H111*I111*P111</f>
        <v>1.9469905743346476</v>
      </c>
    </row>
    <row r="112" spans="1:17" ht="15.6">
      <c r="A112" s="538">
        <v>1963</v>
      </c>
      <c r="B112" s="185"/>
      <c r="C112" s="340"/>
      <c r="D112" s="185"/>
      <c r="E112" s="185"/>
      <c r="F112" s="185"/>
      <c r="G112" s="185"/>
      <c r="H112" s="41">
        <f>L191</f>
        <v>1.5472683174340984</v>
      </c>
      <c r="I112" s="41">
        <v>0.99</v>
      </c>
      <c r="J112" s="185"/>
      <c r="K112" s="185"/>
      <c r="L112" s="186"/>
      <c r="M112" s="41">
        <f t="shared" ref="M112:M162" si="1">1.2*H112*I112</f>
        <v>1.8381547611117088</v>
      </c>
      <c r="N112" s="276"/>
      <c r="O112" s="276"/>
      <c r="P112" s="342">
        <v>1.2697652366650796</v>
      </c>
      <c r="Q112" s="339">
        <f t="shared" ref="Q112:Q162" si="2">H112*I112*P112</f>
        <v>1.9450208460583764</v>
      </c>
    </row>
    <row r="113" spans="1:17" ht="15.6">
      <c r="A113" s="538">
        <v>1964</v>
      </c>
      <c r="B113" s="185"/>
      <c r="C113" s="340"/>
      <c r="D113" s="185"/>
      <c r="E113" s="185"/>
      <c r="F113" s="185"/>
      <c r="G113" s="185"/>
      <c r="H113" s="41">
        <f t="shared" si="0"/>
        <v>1.5443606632674447</v>
      </c>
      <c r="I113" s="41">
        <v>0.99</v>
      </c>
      <c r="J113" s="185"/>
      <c r="K113" s="185"/>
      <c r="L113" s="186"/>
      <c r="M113" s="41">
        <f t="shared" si="1"/>
        <v>1.8347004679617243</v>
      </c>
      <c r="N113" s="276"/>
      <c r="O113" s="276"/>
      <c r="P113" s="342">
        <v>1.2708634433788744</v>
      </c>
      <c r="Q113" s="339">
        <f t="shared" si="2"/>
        <v>1.9430447952355576</v>
      </c>
    </row>
    <row r="114" spans="1:17" ht="15.6">
      <c r="A114" s="538">
        <v>1965</v>
      </c>
      <c r="B114" s="185"/>
      <c r="C114" s="340"/>
      <c r="D114" s="185"/>
      <c r="E114" s="185"/>
      <c r="F114" s="185"/>
      <c r="G114" s="185"/>
      <c r="H114" s="41">
        <f t="shared" si="0"/>
        <v>1.541453009100791</v>
      </c>
      <c r="I114" s="41">
        <v>0.99</v>
      </c>
      <c r="J114" s="185"/>
      <c r="K114" s="185"/>
      <c r="L114" s="186"/>
      <c r="M114" s="41">
        <f t="shared" si="1"/>
        <v>1.8312461748117397</v>
      </c>
      <c r="N114" s="276"/>
      <c r="O114" s="276"/>
      <c r="P114" s="342">
        <v>1.2717243467261503</v>
      </c>
      <c r="Q114" s="339">
        <f t="shared" si="2"/>
        <v>1.9407002877976842</v>
      </c>
    </row>
    <row r="115" spans="1:17" ht="15.6">
      <c r="A115" s="538">
        <v>1966</v>
      </c>
      <c r="B115" s="185"/>
      <c r="C115" s="340"/>
      <c r="D115" s="185"/>
      <c r="E115" s="185"/>
      <c r="F115" s="185"/>
      <c r="G115" s="185"/>
      <c r="H115" s="41">
        <f t="shared" si="0"/>
        <v>1.5385453549341372</v>
      </c>
      <c r="I115" s="41">
        <v>0.99</v>
      </c>
      <c r="J115" s="185"/>
      <c r="K115" s="185"/>
      <c r="L115" s="186"/>
      <c r="M115" s="41">
        <f t="shared" si="1"/>
        <v>1.8277918816617549</v>
      </c>
      <c r="N115" s="276"/>
      <c r="O115" s="276"/>
      <c r="P115" s="342">
        <v>1.2725852500734263</v>
      </c>
      <c r="Q115" s="339">
        <f t="shared" si="2"/>
        <v>1.9383508240055858</v>
      </c>
    </row>
    <row r="116" spans="1:17" ht="15.6">
      <c r="A116" s="538">
        <v>1967</v>
      </c>
      <c r="B116" s="185"/>
      <c r="C116" s="340"/>
      <c r="D116" s="185"/>
      <c r="E116" s="185"/>
      <c r="F116" s="185"/>
      <c r="G116" s="185"/>
      <c r="H116" s="41">
        <f t="shared" si="0"/>
        <v>1.5356377007674835</v>
      </c>
      <c r="I116" s="41">
        <v>0.99</v>
      </c>
      <c r="J116" s="185"/>
      <c r="K116" s="185"/>
      <c r="L116" s="186"/>
      <c r="M116" s="41">
        <f t="shared" si="1"/>
        <v>1.8243375885117703</v>
      </c>
      <c r="N116" s="276"/>
      <c r="O116" s="276"/>
      <c r="P116" s="342">
        <v>1.2734461534207022</v>
      </c>
      <c r="Q116" s="339">
        <f t="shared" si="2"/>
        <v>1.9359964038592616</v>
      </c>
    </row>
    <row r="117" spans="1:17" ht="15.6">
      <c r="A117" s="538">
        <v>1968</v>
      </c>
      <c r="B117" s="185"/>
      <c r="C117" s="340"/>
      <c r="D117" s="185"/>
      <c r="E117" s="185"/>
      <c r="F117" s="185"/>
      <c r="G117" s="185"/>
      <c r="H117" s="41">
        <f t="shared" si="0"/>
        <v>1.5327300466008298</v>
      </c>
      <c r="I117" s="41">
        <v>0.99</v>
      </c>
      <c r="J117" s="185"/>
      <c r="K117" s="185"/>
      <c r="L117" s="186"/>
      <c r="M117" s="41">
        <f t="shared" si="1"/>
        <v>1.8208832953617857</v>
      </c>
      <c r="N117" s="276"/>
      <c r="O117" s="276"/>
      <c r="P117" s="342">
        <v>1.2743070567679782</v>
      </c>
      <c r="Q117" s="339">
        <f t="shared" si="2"/>
        <v>1.9336370273587118</v>
      </c>
    </row>
    <row r="118" spans="1:17" ht="15.6">
      <c r="A118" s="538">
        <v>1969</v>
      </c>
      <c r="B118" s="185"/>
      <c r="C118" s="340"/>
      <c r="D118" s="185"/>
      <c r="E118" s="185"/>
      <c r="F118" s="185"/>
      <c r="G118" s="185"/>
      <c r="H118" s="41">
        <f t="shared" si="0"/>
        <v>1.5298223924341761</v>
      </c>
      <c r="I118" s="41">
        <v>0.99</v>
      </c>
      <c r="J118" s="185"/>
      <c r="K118" s="185"/>
      <c r="L118" s="186"/>
      <c r="M118" s="41">
        <f t="shared" si="1"/>
        <v>1.8174290022118011</v>
      </c>
      <c r="N118" s="276"/>
      <c r="O118" s="276"/>
      <c r="P118" s="342">
        <v>1.2751679601152541</v>
      </c>
      <c r="Q118" s="339">
        <f t="shared" si="2"/>
        <v>1.9312726945039369</v>
      </c>
    </row>
    <row r="119" spans="1:17" ht="15.6">
      <c r="A119" s="538">
        <v>1970</v>
      </c>
      <c r="B119" s="185"/>
      <c r="C119" s="340"/>
      <c r="D119" s="185"/>
      <c r="E119" s="185"/>
      <c r="F119" s="185"/>
      <c r="G119" s="185"/>
      <c r="H119" s="41">
        <f t="shared" si="0"/>
        <v>1.5269147382675223</v>
      </c>
      <c r="I119" s="41">
        <v>0.99</v>
      </c>
      <c r="J119" s="185"/>
      <c r="K119" s="185"/>
      <c r="L119" s="186"/>
      <c r="M119" s="41">
        <f t="shared" si="1"/>
        <v>1.8139747090618163</v>
      </c>
      <c r="N119" s="276"/>
      <c r="O119" s="276"/>
      <c r="P119" s="342">
        <v>1.2760288634625301</v>
      </c>
      <c r="Q119" s="339">
        <f t="shared" si="2"/>
        <v>1.9289034052949363</v>
      </c>
    </row>
    <row r="120" spans="1:17" ht="15.6">
      <c r="A120" s="538">
        <v>1971</v>
      </c>
      <c r="B120" s="185"/>
      <c r="C120" s="340"/>
      <c r="D120" s="185"/>
      <c r="E120" s="185"/>
      <c r="F120" s="185"/>
      <c r="G120" s="185"/>
      <c r="H120" s="41">
        <f t="shared" si="0"/>
        <v>1.5240070841008686</v>
      </c>
      <c r="I120" s="41">
        <v>0.99</v>
      </c>
      <c r="J120" s="185"/>
      <c r="K120" s="185"/>
      <c r="L120" s="186"/>
      <c r="M120" s="41">
        <f t="shared" si="1"/>
        <v>1.8105204159118318</v>
      </c>
      <c r="N120" s="276"/>
      <c r="O120" s="276"/>
      <c r="P120" s="342">
        <v>1.276889766809806</v>
      </c>
      <c r="Q120" s="339">
        <f t="shared" si="2"/>
        <v>1.92652915973171</v>
      </c>
    </row>
    <row r="121" spans="1:17" ht="15.6">
      <c r="A121" s="538">
        <v>1972</v>
      </c>
      <c r="B121" s="185"/>
      <c r="C121" s="340"/>
      <c r="D121" s="185"/>
      <c r="E121" s="185"/>
      <c r="F121" s="185"/>
      <c r="G121" s="185"/>
      <c r="H121" s="41">
        <f t="shared" si="0"/>
        <v>1.5210994299342149</v>
      </c>
      <c r="I121" s="41">
        <v>0.99</v>
      </c>
      <c r="J121" s="185"/>
      <c r="K121" s="185"/>
      <c r="L121" s="186"/>
      <c r="M121" s="41">
        <f t="shared" si="1"/>
        <v>1.807066122761847</v>
      </c>
      <c r="N121" s="276"/>
      <c r="O121" s="276"/>
      <c r="P121" s="342">
        <v>1.277750670157082</v>
      </c>
      <c r="Q121" s="339">
        <f t="shared" si="2"/>
        <v>1.9241499578142585</v>
      </c>
    </row>
    <row r="122" spans="1:17" ht="15.6">
      <c r="A122" s="538">
        <v>1973</v>
      </c>
      <c r="B122" s="185"/>
      <c r="C122" s="340"/>
      <c r="D122" s="185"/>
      <c r="E122" s="185"/>
      <c r="F122" s="185"/>
      <c r="G122" s="185"/>
      <c r="H122" s="41">
        <f t="shared" si="0"/>
        <v>1.5181917757675611</v>
      </c>
      <c r="I122" s="41">
        <v>0.99</v>
      </c>
      <c r="J122" s="185"/>
      <c r="K122" s="185"/>
      <c r="L122" s="186"/>
      <c r="M122" s="41">
        <f t="shared" si="1"/>
        <v>1.8036118296118626</v>
      </c>
      <c r="N122" s="276"/>
      <c r="O122" s="276"/>
      <c r="P122" s="342">
        <v>1.2786115735043579</v>
      </c>
      <c r="Q122" s="339">
        <f t="shared" si="2"/>
        <v>1.9217657995425814</v>
      </c>
    </row>
    <row r="123" spans="1:17" ht="15.6">
      <c r="A123" s="538">
        <v>1974</v>
      </c>
      <c r="B123" s="185"/>
      <c r="C123" s="340"/>
      <c r="D123" s="185"/>
      <c r="E123" s="185"/>
      <c r="F123" s="185"/>
      <c r="G123" s="185"/>
      <c r="H123" s="41">
        <f t="shared" si="0"/>
        <v>1.5152841216009074</v>
      </c>
      <c r="I123" s="41">
        <v>0.99</v>
      </c>
      <c r="J123" s="185"/>
      <c r="K123" s="185"/>
      <c r="L123" s="186"/>
      <c r="M123" s="41">
        <f t="shared" si="1"/>
        <v>1.800157536461878</v>
      </c>
      <c r="N123" s="276"/>
      <c r="O123" s="276"/>
      <c r="P123" s="342">
        <v>1.2794724768516339</v>
      </c>
      <c r="Q123" s="339">
        <f t="shared" si="2"/>
        <v>1.9193766849166787</v>
      </c>
    </row>
    <row r="124" spans="1:17" ht="15.6">
      <c r="A124" s="538">
        <v>1975</v>
      </c>
      <c r="B124" s="185"/>
      <c r="C124" s="340"/>
      <c r="D124" s="185"/>
      <c r="E124" s="185"/>
      <c r="F124" s="185"/>
      <c r="G124" s="185"/>
      <c r="H124" s="41">
        <f t="shared" si="0"/>
        <v>1.5123764674342546</v>
      </c>
      <c r="I124" s="41">
        <v>0.99</v>
      </c>
      <c r="J124" s="185"/>
      <c r="K124" s="185"/>
      <c r="L124" s="186"/>
      <c r="M124" s="41">
        <f t="shared" si="1"/>
        <v>1.7967032433118943</v>
      </c>
      <c r="N124" s="276"/>
      <c r="O124" s="276"/>
      <c r="P124" s="342">
        <v>1.2803333801989099</v>
      </c>
      <c r="Q124" s="339">
        <f t="shared" si="2"/>
        <v>1.9169826139365518</v>
      </c>
    </row>
    <row r="125" spans="1:17" ht="15.6">
      <c r="A125" s="538">
        <v>1976</v>
      </c>
      <c r="B125" s="185"/>
      <c r="C125" s="340"/>
      <c r="D125" s="185"/>
      <c r="E125" s="185"/>
      <c r="F125" s="185"/>
      <c r="G125" s="185"/>
      <c r="H125" s="41">
        <f t="shared" si="0"/>
        <v>1.5094688132676009</v>
      </c>
      <c r="I125" s="41">
        <v>0.99</v>
      </c>
      <c r="J125" s="185"/>
      <c r="K125" s="185"/>
      <c r="L125" s="186"/>
      <c r="M125" s="41">
        <f t="shared" si="1"/>
        <v>1.7932489501619098</v>
      </c>
      <c r="N125" s="276"/>
      <c r="O125" s="276"/>
      <c r="P125" s="342">
        <v>1.2811942835461858</v>
      </c>
      <c r="Q125" s="339">
        <f t="shared" si="2"/>
        <v>1.9145835866021981</v>
      </c>
    </row>
    <row r="126" spans="1:17" ht="15.6">
      <c r="A126" s="538">
        <v>1977</v>
      </c>
      <c r="B126" s="185"/>
      <c r="C126" s="340"/>
      <c r="D126" s="185"/>
      <c r="E126" s="185"/>
      <c r="F126" s="185"/>
      <c r="G126" s="185"/>
      <c r="H126" s="41">
        <f t="shared" si="0"/>
        <v>1.5065611591009471</v>
      </c>
      <c r="I126" s="41">
        <v>0.99</v>
      </c>
      <c r="J126" s="185"/>
      <c r="K126" s="185"/>
      <c r="L126" s="186"/>
      <c r="M126" s="41">
        <f t="shared" si="1"/>
        <v>1.789794657011925</v>
      </c>
      <c r="N126" s="276"/>
      <c r="O126" s="276"/>
      <c r="P126" s="342">
        <v>1.2820551868934618</v>
      </c>
      <c r="Q126" s="339">
        <f t="shared" si="2"/>
        <v>1.9121796029136191</v>
      </c>
    </row>
    <row r="127" spans="1:17" ht="15.6">
      <c r="A127" s="538">
        <v>1978</v>
      </c>
      <c r="B127" s="185"/>
      <c r="C127" s="340"/>
      <c r="D127" s="185"/>
      <c r="E127" s="185"/>
      <c r="F127" s="185"/>
      <c r="G127" s="185"/>
      <c r="H127" s="41">
        <f t="shared" si="0"/>
        <v>1.5036535049342934</v>
      </c>
      <c r="I127" s="41">
        <v>0.99</v>
      </c>
      <c r="J127" s="185"/>
      <c r="K127" s="185"/>
      <c r="L127" s="186"/>
      <c r="M127" s="41">
        <f t="shared" si="1"/>
        <v>1.7863403638619404</v>
      </c>
      <c r="N127" s="276"/>
      <c r="O127" s="276"/>
      <c r="P127" s="342">
        <v>1.2829160902407377</v>
      </c>
      <c r="Q127" s="339">
        <f t="shared" si="2"/>
        <v>1.9097706628708147</v>
      </c>
    </row>
    <row r="128" spans="1:17" ht="15.6">
      <c r="A128" s="538">
        <v>1979</v>
      </c>
      <c r="B128" s="185"/>
      <c r="C128" s="340"/>
      <c r="D128" s="185"/>
      <c r="E128" s="185"/>
      <c r="F128" s="185"/>
      <c r="G128" s="185"/>
      <c r="H128" s="41">
        <f t="shared" si="0"/>
        <v>1.5007458507676397</v>
      </c>
      <c r="I128" s="41">
        <v>0.99</v>
      </c>
      <c r="J128" s="185"/>
      <c r="K128" s="185"/>
      <c r="L128" s="186"/>
      <c r="M128" s="41">
        <f t="shared" si="1"/>
        <v>1.7828860707119558</v>
      </c>
      <c r="N128" s="276"/>
      <c r="O128" s="276"/>
      <c r="P128" s="342">
        <v>1.2837769935880137</v>
      </c>
      <c r="Q128" s="339">
        <f t="shared" si="2"/>
        <v>1.9073567664737845</v>
      </c>
    </row>
    <row r="129" spans="1:17" ht="15.6">
      <c r="A129" s="538">
        <v>1980</v>
      </c>
      <c r="B129" s="185"/>
      <c r="C129" s="340"/>
      <c r="D129" s="185"/>
      <c r="E129" s="185"/>
      <c r="F129" s="185"/>
      <c r="G129" s="185"/>
      <c r="H129" s="41">
        <f t="shared" si="0"/>
        <v>1.4978381966009859</v>
      </c>
      <c r="I129" s="41">
        <v>0.99</v>
      </c>
      <c r="J129" s="185"/>
      <c r="K129" s="185"/>
      <c r="L129" s="186"/>
      <c r="M129" s="41">
        <f t="shared" si="1"/>
        <v>1.7794317775619712</v>
      </c>
      <c r="N129" s="276"/>
      <c r="O129" s="276"/>
      <c r="P129" s="342">
        <v>1.2846378969352896</v>
      </c>
      <c r="Q129" s="339">
        <f t="shared" si="2"/>
        <v>1.9049379137225291</v>
      </c>
    </row>
    <row r="130" spans="1:17" ht="15.6">
      <c r="A130" s="538">
        <v>1981</v>
      </c>
      <c r="B130" s="185"/>
      <c r="C130" s="340"/>
      <c r="D130" s="185"/>
      <c r="E130" s="185"/>
      <c r="F130" s="185"/>
      <c r="G130" s="185"/>
      <c r="H130" s="41">
        <f t="shared" si="0"/>
        <v>1.4949305424343322</v>
      </c>
      <c r="I130" s="41">
        <v>0.99</v>
      </c>
      <c r="J130" s="185"/>
      <c r="K130" s="185"/>
      <c r="L130" s="186"/>
      <c r="M130" s="41">
        <f t="shared" si="1"/>
        <v>1.7759774844119867</v>
      </c>
      <c r="N130" s="276"/>
      <c r="O130" s="276"/>
      <c r="P130" s="342">
        <v>1.2854988002825656</v>
      </c>
      <c r="Q130" s="339">
        <f t="shared" si="2"/>
        <v>1.9025141046170482</v>
      </c>
    </row>
    <row r="131" spans="1:17" ht="15.6">
      <c r="A131" s="538">
        <v>1982</v>
      </c>
      <c r="B131" s="185"/>
      <c r="C131" s="340"/>
      <c r="D131" s="185"/>
      <c r="E131" s="185"/>
      <c r="F131" s="185"/>
      <c r="G131" s="185"/>
      <c r="H131" s="41">
        <f t="shared" si="0"/>
        <v>1.4920228882676785</v>
      </c>
      <c r="I131" s="41">
        <v>0.99</v>
      </c>
      <c r="J131" s="185"/>
      <c r="K131" s="185"/>
      <c r="L131" s="186"/>
      <c r="M131" s="41">
        <f t="shared" si="1"/>
        <v>1.7725231912620019</v>
      </c>
      <c r="N131" s="276"/>
      <c r="O131" s="276"/>
      <c r="P131" s="342">
        <v>1.2863597036298415</v>
      </c>
      <c r="Q131" s="339">
        <f t="shared" si="2"/>
        <v>1.9000853391573416</v>
      </c>
    </row>
    <row r="132" spans="1:17" ht="15.6">
      <c r="A132" s="538">
        <v>1983</v>
      </c>
      <c r="B132" s="185"/>
      <c r="C132" s="340"/>
      <c r="D132" s="185"/>
      <c r="E132" s="185"/>
      <c r="F132" s="185"/>
      <c r="G132" s="185"/>
      <c r="H132" s="41">
        <f t="shared" si="0"/>
        <v>1.4891152341010245</v>
      </c>
      <c r="I132" s="41">
        <v>0.99</v>
      </c>
      <c r="J132" s="185"/>
      <c r="K132" s="185"/>
      <c r="L132" s="186"/>
      <c r="M132" s="41">
        <f t="shared" si="1"/>
        <v>1.7690688981120171</v>
      </c>
      <c r="N132" s="276"/>
      <c r="O132" s="276"/>
      <c r="P132" s="342">
        <v>1.2872206069771175</v>
      </c>
      <c r="Q132" s="339">
        <f t="shared" si="2"/>
        <v>1.8976516173434093</v>
      </c>
    </row>
    <row r="133" spans="1:17" ht="15.6">
      <c r="A133" s="538">
        <v>1984</v>
      </c>
      <c r="B133" s="185"/>
      <c r="C133" s="340"/>
      <c r="D133" s="185"/>
      <c r="E133" s="185"/>
      <c r="F133" s="185"/>
      <c r="G133" s="185"/>
      <c r="H133" s="41">
        <f t="shared" si="0"/>
        <v>1.5099018438383638</v>
      </c>
      <c r="I133" s="41">
        <v>0.99</v>
      </c>
      <c r="J133" s="185"/>
      <c r="K133" s="185"/>
      <c r="L133" s="186"/>
      <c r="M133" s="41">
        <f t="shared" si="1"/>
        <v>1.7937633904799761</v>
      </c>
      <c r="N133" s="276"/>
      <c r="O133" s="276"/>
      <c r="P133" s="342">
        <v>1.2880815103243957</v>
      </c>
      <c r="Q133" s="339">
        <f t="shared" si="2"/>
        <v>1.9254278809783802</v>
      </c>
    </row>
    <row r="134" spans="1:17" ht="15.6">
      <c r="A134" s="538">
        <v>1985</v>
      </c>
      <c r="B134" s="185"/>
      <c r="C134" s="340"/>
      <c r="D134" s="185"/>
      <c r="E134" s="185"/>
      <c r="F134" s="185"/>
      <c r="G134" s="185"/>
      <c r="H134" s="41">
        <f t="shared" si="0"/>
        <v>1.5306884535757064</v>
      </c>
      <c r="I134" s="41">
        <v>0.99</v>
      </c>
      <c r="J134" s="185"/>
      <c r="K134" s="185"/>
      <c r="L134" s="186"/>
      <c r="M134" s="41">
        <f t="shared" si="1"/>
        <v>1.818457882847939</v>
      </c>
      <c r="N134" s="276"/>
      <c r="O134" s="276"/>
      <c r="P134" s="342">
        <v>1.3373150733630763</v>
      </c>
      <c r="Q134" s="339">
        <f t="shared" si="2"/>
        <v>2.0265426141737133</v>
      </c>
    </row>
    <row r="135" spans="1:17" ht="15.6">
      <c r="A135" s="538">
        <v>1986</v>
      </c>
      <c r="B135" s="185"/>
      <c r="C135" s="340"/>
      <c r="D135" s="185"/>
      <c r="E135" s="185"/>
      <c r="F135" s="185"/>
      <c r="G135" s="185"/>
      <c r="H135" s="41">
        <f t="shared" si="0"/>
        <v>1.551475063313043</v>
      </c>
      <c r="I135" s="41">
        <v>0.99</v>
      </c>
      <c r="J135" s="185"/>
      <c r="K135" s="185"/>
      <c r="L135" s="186"/>
      <c r="M135" s="41">
        <f t="shared" si="1"/>
        <v>1.8431523752158949</v>
      </c>
      <c r="N135" s="276"/>
      <c r="O135" s="276"/>
      <c r="P135" s="342">
        <v>1.386548636401757</v>
      </c>
      <c r="Q135" s="339">
        <f t="shared" si="2"/>
        <v>2.1296836771135492</v>
      </c>
    </row>
    <row r="136" spans="1:17" ht="15.6">
      <c r="A136" s="538">
        <v>1987</v>
      </c>
      <c r="B136" s="185"/>
      <c r="C136" s="340"/>
      <c r="D136" s="185"/>
      <c r="E136" s="185"/>
      <c r="F136" s="185"/>
      <c r="G136" s="185"/>
      <c r="H136" s="41">
        <f t="shared" si="0"/>
        <v>1.5381813557444808</v>
      </c>
      <c r="I136" s="41">
        <v>0.99</v>
      </c>
      <c r="J136" s="185"/>
      <c r="K136" s="185"/>
      <c r="L136" s="186"/>
      <c r="M136" s="41">
        <f t="shared" si="1"/>
        <v>1.827359450624443</v>
      </c>
      <c r="N136" s="276"/>
      <c r="O136" s="276"/>
      <c r="P136" s="342">
        <v>1.4357821994404376</v>
      </c>
      <c r="Q136" s="339">
        <f t="shared" si="2"/>
        <v>2.1864084759881939</v>
      </c>
    </row>
    <row r="137" spans="1:17" ht="15.6">
      <c r="A137" s="538">
        <v>1988</v>
      </c>
      <c r="B137" s="185"/>
      <c r="C137" s="340"/>
      <c r="D137" s="185"/>
      <c r="E137" s="185"/>
      <c r="F137" s="185"/>
      <c r="G137" s="185"/>
      <c r="H137" s="41">
        <f t="shared" si="0"/>
        <v>1.5248876481759197</v>
      </c>
      <c r="I137" s="41">
        <v>0.99</v>
      </c>
      <c r="J137" s="185"/>
      <c r="K137" s="185"/>
      <c r="L137" s="186"/>
      <c r="M137" s="41">
        <f t="shared" si="1"/>
        <v>1.8115665260329925</v>
      </c>
      <c r="N137" s="276"/>
      <c r="O137" s="276"/>
      <c r="P137" s="342">
        <v>1.4643573393367555</v>
      </c>
      <c r="Q137" s="339">
        <f t="shared" si="2"/>
        <v>2.2106506150776686</v>
      </c>
    </row>
    <row r="138" spans="1:17">
      <c r="A138" s="538">
        <v>1989</v>
      </c>
      <c r="B138" s="19"/>
      <c r="C138" s="148"/>
      <c r="D138" s="313"/>
      <c r="E138" s="313"/>
      <c r="F138" s="313"/>
      <c r="G138" s="313"/>
      <c r="H138" s="41">
        <f>L217</f>
        <v>1.511593940607364</v>
      </c>
      <c r="I138" s="41">
        <v>0.99</v>
      </c>
      <c r="J138" s="313"/>
      <c r="K138" s="313"/>
      <c r="L138" s="313"/>
      <c r="M138" s="41">
        <f t="shared" si="1"/>
        <v>1.7957736014415482</v>
      </c>
      <c r="N138" s="313"/>
      <c r="O138" s="313"/>
      <c r="P138" s="342">
        <v>1.4929324792330734</v>
      </c>
      <c r="Q138" s="339">
        <f t="shared" si="2"/>
        <v>2.2341406124511964</v>
      </c>
    </row>
    <row r="139" spans="1:17">
      <c r="A139" s="538">
        <v>1990</v>
      </c>
      <c r="B139" s="19"/>
      <c r="C139" s="148"/>
      <c r="D139" s="313"/>
      <c r="E139" s="313"/>
      <c r="F139" s="313"/>
      <c r="G139" s="313"/>
      <c r="H139" s="41">
        <f t="shared" ref="H139:H162" si="3">L218</f>
        <v>1.4978423451796417</v>
      </c>
      <c r="I139" s="41">
        <v>0.99</v>
      </c>
      <c r="J139" s="313"/>
      <c r="K139" s="313"/>
      <c r="L139" s="313"/>
      <c r="M139" s="41">
        <f t="shared" si="1"/>
        <v>1.7794367060734144</v>
      </c>
      <c r="N139" s="313"/>
      <c r="O139" s="313"/>
      <c r="P139" s="342">
        <v>1.5215076191293913</v>
      </c>
      <c r="Q139" s="339">
        <f t="shared" si="2"/>
        <v>2.2561887550410056</v>
      </c>
    </row>
    <row r="140" spans="1:17">
      <c r="A140" s="538">
        <v>1991</v>
      </c>
      <c r="B140" s="19"/>
      <c r="C140" s="148"/>
      <c r="D140" s="313"/>
      <c r="E140" s="313"/>
      <c r="F140" s="313"/>
      <c r="G140" s="313"/>
      <c r="H140" s="41">
        <f t="shared" si="3"/>
        <v>1.4840907497519176</v>
      </c>
      <c r="I140" s="41">
        <v>0.99</v>
      </c>
      <c r="J140" s="313"/>
      <c r="K140" s="313"/>
      <c r="L140" s="313"/>
      <c r="M140" s="41">
        <f t="shared" si="1"/>
        <v>1.763099810705278</v>
      </c>
      <c r="N140" s="313"/>
      <c r="O140" s="313"/>
      <c r="P140" s="342">
        <v>1.5500827590257091</v>
      </c>
      <c r="Q140" s="339">
        <f t="shared" si="2"/>
        <v>2.2774588491797858</v>
      </c>
    </row>
    <row r="141" spans="1:17">
      <c r="A141" s="538">
        <v>1992</v>
      </c>
      <c r="B141" s="19"/>
      <c r="C141" s="148"/>
      <c r="D141" s="313"/>
      <c r="E141" s="313"/>
      <c r="F141" s="313"/>
      <c r="G141" s="313"/>
      <c r="H141" s="41">
        <f t="shared" si="3"/>
        <v>1.4703391543241944</v>
      </c>
      <c r="I141" s="41">
        <v>0.99</v>
      </c>
      <c r="J141" s="313"/>
      <c r="K141" s="313"/>
      <c r="L141" s="313"/>
      <c r="M141" s="41">
        <f t="shared" si="1"/>
        <v>1.7467629153371429</v>
      </c>
      <c r="N141" s="313"/>
      <c r="O141" s="313"/>
      <c r="P141" s="342">
        <v>1.578657898922027</v>
      </c>
      <c r="Q141" s="339">
        <f t="shared" si="2"/>
        <v>2.2979508948675407</v>
      </c>
    </row>
    <row r="142" spans="1:17">
      <c r="A142" s="538">
        <v>1993</v>
      </c>
      <c r="B142" s="19"/>
      <c r="C142" s="148"/>
      <c r="D142" s="313"/>
      <c r="E142" s="313"/>
      <c r="F142" s="313"/>
      <c r="G142" s="313"/>
      <c r="H142" s="41">
        <f t="shared" si="3"/>
        <v>1.4900419552014128</v>
      </c>
      <c r="I142" s="41">
        <v>0.99</v>
      </c>
      <c r="J142" s="313"/>
      <c r="K142" s="313"/>
      <c r="L142" s="313"/>
      <c r="M142" s="41">
        <f t="shared" si="1"/>
        <v>1.7701698427792782</v>
      </c>
      <c r="N142" s="313"/>
      <c r="O142" s="313"/>
      <c r="P142" s="342">
        <v>1.6072330388183449</v>
      </c>
      <c r="Q142" s="339">
        <f t="shared" si="2"/>
        <v>2.370896213028943</v>
      </c>
    </row>
    <row r="143" spans="1:17">
      <c r="A143" s="538">
        <v>1994</v>
      </c>
      <c r="B143" s="19"/>
      <c r="C143" s="148"/>
      <c r="D143" s="313"/>
      <c r="E143" s="313"/>
      <c r="F143" s="313"/>
      <c r="G143" s="313"/>
      <c r="H143" s="41">
        <f t="shared" si="3"/>
        <v>1.5097447560786392</v>
      </c>
      <c r="I143" s="41">
        <v>0.99</v>
      </c>
      <c r="J143" s="313"/>
      <c r="K143" s="313"/>
      <c r="L143" s="313"/>
      <c r="M143" s="41">
        <f t="shared" si="1"/>
        <v>1.7935767702214234</v>
      </c>
      <c r="N143" s="313"/>
      <c r="O143" s="313"/>
      <c r="P143" s="342">
        <v>1.6358081787146634</v>
      </c>
      <c r="Q143" s="339">
        <f t="shared" si="2"/>
        <v>2.4449562915673626</v>
      </c>
    </row>
    <row r="144" spans="1:17">
      <c r="A144" s="538">
        <v>1995</v>
      </c>
      <c r="B144" s="19"/>
      <c r="C144" s="148"/>
      <c r="D144" s="313"/>
      <c r="E144" s="313"/>
      <c r="F144" s="313"/>
      <c r="G144" s="313"/>
      <c r="H144" s="41">
        <f t="shared" si="3"/>
        <v>1.5294475569558608</v>
      </c>
      <c r="I144" s="41">
        <v>0.99</v>
      </c>
      <c r="J144" s="313"/>
      <c r="K144" s="313"/>
      <c r="L144" s="313"/>
      <c r="M144" s="41">
        <f t="shared" si="1"/>
        <v>1.8169836976635625</v>
      </c>
      <c r="N144" s="313"/>
      <c r="O144" s="313"/>
      <c r="P144" s="342">
        <v>1.6640923305376634</v>
      </c>
      <c r="Q144" s="339">
        <f t="shared" si="2"/>
        <v>2.5196905299949162</v>
      </c>
    </row>
    <row r="145" spans="1:17">
      <c r="A145" s="538">
        <v>1996</v>
      </c>
      <c r="B145" s="19"/>
      <c r="C145" s="148"/>
      <c r="D145" s="313"/>
      <c r="E145" s="313"/>
      <c r="F145" s="313"/>
      <c r="G145" s="313"/>
      <c r="H145" s="41">
        <f t="shared" si="3"/>
        <v>1.4802431716730098</v>
      </c>
      <c r="I145" s="41">
        <v>0.99</v>
      </c>
      <c r="J145" s="313"/>
      <c r="K145" s="313"/>
      <c r="L145" s="313"/>
      <c r="M145" s="41">
        <f t="shared" si="1"/>
        <v>1.7585288879475354</v>
      </c>
      <c r="N145" s="313"/>
      <c r="O145" s="313"/>
      <c r="P145" s="342">
        <v>1.6923764823606633</v>
      </c>
      <c r="Q145" s="339">
        <f t="shared" si="2"/>
        <v>2.4800774445952163</v>
      </c>
    </row>
    <row r="146" spans="1:17">
      <c r="A146" s="538">
        <v>1997</v>
      </c>
      <c r="B146" s="19"/>
      <c r="C146" s="148"/>
      <c r="D146" s="313"/>
      <c r="E146" s="313"/>
      <c r="F146" s="313"/>
      <c r="G146" s="313"/>
      <c r="H146" s="41">
        <f t="shared" si="3"/>
        <v>1.4310387863901752</v>
      </c>
      <c r="I146" s="41">
        <v>0.99</v>
      </c>
      <c r="J146" s="313"/>
      <c r="K146" s="313"/>
      <c r="L146" s="313"/>
      <c r="M146" s="41">
        <f t="shared" si="1"/>
        <v>1.7000740782315282</v>
      </c>
      <c r="N146" s="313"/>
      <c r="O146" s="313"/>
      <c r="P146" s="342">
        <v>1.7206606341836632</v>
      </c>
      <c r="Q146" s="339">
        <f t="shared" si="2"/>
        <v>2.4377087846742236</v>
      </c>
    </row>
    <row r="147" spans="1:17">
      <c r="A147" s="538">
        <v>1998</v>
      </c>
      <c r="B147" s="19"/>
      <c r="C147" s="148"/>
      <c r="D147" s="313"/>
      <c r="E147" s="313"/>
      <c r="F147" s="313"/>
      <c r="G147" s="313"/>
      <c r="H147" s="41">
        <f t="shared" si="3"/>
        <v>1.3818344011073453</v>
      </c>
      <c r="I147" s="41">
        <v>0.99</v>
      </c>
      <c r="J147" s="313"/>
      <c r="K147" s="313"/>
      <c r="L147" s="313"/>
      <c r="M147" s="41">
        <f t="shared" si="1"/>
        <v>1.6416192685155262</v>
      </c>
      <c r="N147" s="313"/>
      <c r="O147" s="313"/>
      <c r="P147" s="342">
        <v>1.7489447860066631</v>
      </c>
      <c r="Q147" s="339">
        <f t="shared" si="2"/>
        <v>2.3925845502319181</v>
      </c>
    </row>
    <row r="148" spans="1:17">
      <c r="A148" s="538">
        <v>1999</v>
      </c>
      <c r="B148" s="19"/>
      <c r="C148" s="148"/>
      <c r="D148" s="313"/>
      <c r="E148" s="313"/>
      <c r="F148" s="313"/>
      <c r="G148" s="313"/>
      <c r="H148" s="41">
        <f t="shared" si="3"/>
        <v>1.3891711527643302</v>
      </c>
      <c r="I148" s="41">
        <v>0.99</v>
      </c>
      <c r="J148" s="313"/>
      <c r="K148" s="313"/>
      <c r="L148" s="313"/>
      <c r="M148" s="41">
        <f t="shared" si="1"/>
        <v>1.6503353294840244</v>
      </c>
      <c r="N148" s="313"/>
      <c r="O148" s="313"/>
      <c r="P148" s="342">
        <v>1.7772289378296631</v>
      </c>
      <c r="Q148" s="339">
        <f t="shared" si="2"/>
        <v>2.4441864205680495</v>
      </c>
    </row>
    <row r="149" spans="1:17">
      <c r="A149" s="538">
        <v>2000</v>
      </c>
      <c r="B149" s="19"/>
      <c r="C149" s="148"/>
      <c r="D149" s="313"/>
      <c r="E149" s="313"/>
      <c r="F149" s="313"/>
      <c r="G149" s="313"/>
      <c r="H149" s="41">
        <f t="shared" si="3"/>
        <v>1.3965079044213162</v>
      </c>
      <c r="I149" s="41">
        <v>0.99</v>
      </c>
      <c r="J149" s="313"/>
      <c r="K149" s="313"/>
      <c r="L149" s="313"/>
      <c r="M149" s="41">
        <f t="shared" si="1"/>
        <v>1.6590513904525235</v>
      </c>
      <c r="N149" s="313"/>
      <c r="O149" s="313"/>
      <c r="P149" s="342">
        <v>1.805513089652663</v>
      </c>
      <c r="Q149" s="339">
        <f t="shared" si="2"/>
        <v>2.4961991682237357</v>
      </c>
    </row>
    <row r="150" spans="1:17">
      <c r="A150" s="538">
        <v>2001</v>
      </c>
      <c r="B150" s="19"/>
      <c r="C150" s="148"/>
      <c r="D150" s="313"/>
      <c r="E150" s="313"/>
      <c r="F150" s="313"/>
      <c r="G150" s="313"/>
      <c r="H150" s="41">
        <f t="shared" si="3"/>
        <v>1.4038446560783016</v>
      </c>
      <c r="I150" s="41">
        <v>0.99</v>
      </c>
      <c r="J150" s="313"/>
      <c r="K150" s="313"/>
      <c r="L150" s="313"/>
      <c r="M150" s="41">
        <f t="shared" si="1"/>
        <v>1.6677674514210221</v>
      </c>
      <c r="N150" s="313"/>
      <c r="O150" s="313"/>
      <c r="P150" s="342">
        <v>1.8071815222051244</v>
      </c>
      <c r="Q150" s="339">
        <f t="shared" si="2"/>
        <v>2.5116321012860032</v>
      </c>
    </row>
    <row r="151" spans="1:17">
      <c r="A151" s="538">
        <v>2002</v>
      </c>
      <c r="B151" s="19"/>
      <c r="C151" s="148"/>
      <c r="D151" s="313"/>
      <c r="E151" s="313"/>
      <c r="F151" s="313"/>
      <c r="G151" s="313"/>
      <c r="H151" s="41">
        <f t="shared" si="3"/>
        <v>1.4138554056225736</v>
      </c>
      <c r="I151" s="41">
        <v>0.99</v>
      </c>
      <c r="J151" s="313"/>
      <c r="K151" s="313"/>
      <c r="L151" s="313"/>
      <c r="M151" s="41">
        <f t="shared" si="1"/>
        <v>1.6796602218796175</v>
      </c>
      <c r="N151" s="313"/>
      <c r="O151" s="313"/>
      <c r="P151" s="342">
        <v>1.8088499547575858</v>
      </c>
      <c r="Q151" s="339">
        <f t="shared" si="2"/>
        <v>2.5318777636292187</v>
      </c>
    </row>
    <row r="152" spans="1:17">
      <c r="A152" s="538">
        <v>2003</v>
      </c>
      <c r="B152" s="19"/>
      <c r="C152" s="148"/>
      <c r="D152" s="313"/>
      <c r="E152" s="313"/>
      <c r="F152" s="313"/>
      <c r="G152" s="313"/>
      <c r="H152" s="41">
        <f t="shared" si="3"/>
        <v>1.423866155166845</v>
      </c>
      <c r="I152" s="41">
        <v>0.99</v>
      </c>
      <c r="J152" s="313"/>
      <c r="K152" s="313"/>
      <c r="L152" s="313"/>
      <c r="M152" s="41">
        <f t="shared" si="1"/>
        <v>1.691552992338212</v>
      </c>
      <c r="N152" s="313"/>
      <c r="O152" s="313"/>
      <c r="P152" s="342">
        <v>1.8105183873100472</v>
      </c>
      <c r="Q152" s="339">
        <f t="shared" si="2"/>
        <v>2.552156496448053</v>
      </c>
    </row>
    <row r="153" spans="1:17">
      <c r="A153" s="538">
        <v>2004</v>
      </c>
      <c r="B153" s="19"/>
      <c r="C153" s="148"/>
      <c r="D153" s="313"/>
      <c r="E153" s="313"/>
      <c r="F153" s="313"/>
      <c r="G153" s="313"/>
      <c r="H153" s="41">
        <f t="shared" si="3"/>
        <v>1.4338769047111208</v>
      </c>
      <c r="I153" s="41">
        <v>0.99</v>
      </c>
      <c r="J153" s="313"/>
      <c r="K153" s="313"/>
      <c r="L153" s="313"/>
      <c r="M153" s="41">
        <f t="shared" si="1"/>
        <v>1.7034457627968116</v>
      </c>
      <c r="N153" s="313"/>
      <c r="O153" s="313"/>
      <c r="P153" s="342">
        <v>1.8121868198625086</v>
      </c>
      <c r="Q153" s="339">
        <f t="shared" si="2"/>
        <v>2.5724682997425159</v>
      </c>
    </row>
    <row r="154" spans="1:17">
      <c r="A154" s="538">
        <v>2005</v>
      </c>
      <c r="B154" s="19"/>
      <c r="C154" s="148"/>
      <c r="D154" s="313"/>
      <c r="E154" s="313"/>
      <c r="F154" s="313"/>
      <c r="G154" s="313"/>
      <c r="H154" s="41">
        <f t="shared" si="3"/>
        <v>1.4431156520295936</v>
      </c>
      <c r="I154" s="41">
        <v>0.99</v>
      </c>
      <c r="J154" s="313"/>
      <c r="K154" s="313"/>
      <c r="L154" s="313"/>
      <c r="M154" s="41">
        <f t="shared" si="1"/>
        <v>1.7144213946111571</v>
      </c>
      <c r="N154" s="313"/>
      <c r="O154" s="313"/>
      <c r="P154" s="342">
        <v>1.81385525241497</v>
      </c>
      <c r="Q154" s="339">
        <f t="shared" si="2"/>
        <v>2.5914268762233714</v>
      </c>
    </row>
    <row r="155" spans="1:17">
      <c r="A155" s="538">
        <v>2006</v>
      </c>
      <c r="B155" s="19"/>
      <c r="C155" s="148"/>
      <c r="D155" s="313"/>
      <c r="E155" s="313"/>
      <c r="F155" s="313"/>
      <c r="G155" s="313"/>
      <c r="H155" s="41">
        <f t="shared" si="3"/>
        <v>1.4523543993480708</v>
      </c>
      <c r="I155" s="41">
        <v>0.99</v>
      </c>
      <c r="J155" s="313"/>
      <c r="K155" s="313"/>
      <c r="L155" s="313"/>
      <c r="M155" s="41">
        <f t="shared" si="1"/>
        <v>1.7253970264255079</v>
      </c>
      <c r="N155" s="313"/>
      <c r="O155" s="313"/>
      <c r="P155" s="342">
        <v>1.8155236849674314</v>
      </c>
      <c r="Q155" s="339">
        <f t="shared" si="2"/>
        <v>2.610415972873239</v>
      </c>
    </row>
    <row r="156" spans="1:17">
      <c r="A156" s="538">
        <v>2007</v>
      </c>
      <c r="B156" s="19"/>
      <c r="C156" s="148"/>
      <c r="D156" s="313"/>
      <c r="E156" s="313"/>
      <c r="F156" s="313"/>
      <c r="G156" s="313"/>
      <c r="H156" s="41">
        <f t="shared" si="3"/>
        <v>1.4615931466665462</v>
      </c>
      <c r="I156" s="41">
        <v>0.99</v>
      </c>
      <c r="J156" s="313"/>
      <c r="K156" s="313"/>
      <c r="L156" s="313"/>
      <c r="M156" s="41">
        <f t="shared" si="1"/>
        <v>1.7363726582398566</v>
      </c>
      <c r="N156" s="313"/>
      <c r="O156" s="313"/>
      <c r="P156" s="342">
        <v>1.8155236849674314</v>
      </c>
      <c r="Q156" s="339">
        <f t="shared" si="2"/>
        <v>2.6270214058035997</v>
      </c>
    </row>
    <row r="157" spans="1:17">
      <c r="A157" s="538">
        <v>2008</v>
      </c>
      <c r="B157" s="19"/>
      <c r="C157" s="148"/>
      <c r="D157" s="313"/>
      <c r="E157" s="313"/>
      <c r="F157" s="313"/>
      <c r="G157" s="313"/>
      <c r="H157" s="41">
        <f t="shared" si="3"/>
        <v>1.4927099033695725</v>
      </c>
      <c r="I157" s="41">
        <v>0.99</v>
      </c>
      <c r="J157" s="313"/>
      <c r="K157" s="313"/>
      <c r="L157" s="313"/>
      <c r="M157" s="41">
        <f t="shared" si="1"/>
        <v>1.773339365203052</v>
      </c>
      <c r="N157" s="313"/>
      <c r="O157" s="313"/>
      <c r="P157" s="342">
        <v>1.8155236849674314</v>
      </c>
      <c r="Q157" s="339">
        <f t="shared" si="2"/>
        <v>2.6829496825093755</v>
      </c>
    </row>
    <row r="158" spans="1:17">
      <c r="A158" s="538">
        <v>2009</v>
      </c>
      <c r="B158" s="19"/>
      <c r="C158" s="148"/>
      <c r="D158" s="313"/>
      <c r="E158" s="313"/>
      <c r="F158" s="313"/>
      <c r="G158" s="313"/>
      <c r="H158" s="41">
        <f t="shared" si="3"/>
        <v>1.5238266600725936</v>
      </c>
      <c r="I158" s="41">
        <v>0.99</v>
      </c>
      <c r="J158" s="313"/>
      <c r="K158" s="313"/>
      <c r="L158" s="313"/>
      <c r="M158" s="41">
        <f t="shared" si="1"/>
        <v>1.8103060721662412</v>
      </c>
      <c r="N158" s="313"/>
      <c r="O158" s="313"/>
      <c r="P158" s="41">
        <f>P157</f>
        <v>1.8155236849674314</v>
      </c>
      <c r="Q158" s="339">
        <f t="shared" si="2"/>
        <v>2.7388779592151424</v>
      </c>
    </row>
    <row r="159" spans="1:17">
      <c r="A159" s="538">
        <v>2010</v>
      </c>
      <c r="B159" s="19"/>
      <c r="C159" s="148"/>
      <c r="D159" s="313"/>
      <c r="E159" s="313"/>
      <c r="F159" s="313"/>
      <c r="G159" s="313"/>
      <c r="H159" s="41">
        <f t="shared" si="3"/>
        <v>1.5549434167756142</v>
      </c>
      <c r="I159" s="41">
        <v>0.99</v>
      </c>
      <c r="J159" s="313"/>
      <c r="K159" s="313"/>
      <c r="L159" s="313"/>
      <c r="M159" s="41">
        <f t="shared" si="1"/>
        <v>1.8472727791294297</v>
      </c>
      <c r="N159" s="313"/>
      <c r="O159" s="313"/>
      <c r="P159" s="41">
        <f t="shared" ref="P159:P162" si="4">P158</f>
        <v>1.8155236849674314</v>
      </c>
      <c r="Q159" s="339">
        <f t="shared" si="2"/>
        <v>2.7948062359209085</v>
      </c>
    </row>
    <row r="160" spans="1:17">
      <c r="A160" s="538">
        <v>2011</v>
      </c>
      <c r="B160" s="19"/>
      <c r="C160" s="148"/>
      <c r="D160" s="313"/>
      <c r="E160" s="313"/>
      <c r="F160" s="313"/>
      <c r="G160" s="313"/>
      <c r="H160" s="41">
        <f t="shared" si="3"/>
        <v>1.5369806706024747</v>
      </c>
      <c r="I160" s="41">
        <v>0.99</v>
      </c>
      <c r="J160" s="313"/>
      <c r="K160" s="313"/>
      <c r="L160" s="313"/>
      <c r="M160" s="41">
        <f t="shared" si="1"/>
        <v>1.8259330366757398</v>
      </c>
      <c r="N160" s="313"/>
      <c r="O160" s="313"/>
      <c r="P160" s="41">
        <f t="shared" si="4"/>
        <v>1.8155236849674314</v>
      </c>
      <c r="Q160" s="339">
        <f t="shared" si="2"/>
        <v>2.7625205627077594</v>
      </c>
    </row>
    <row r="161" spans="1:17">
      <c r="A161" s="538">
        <v>2012</v>
      </c>
      <c r="B161" s="19"/>
      <c r="C161" s="148"/>
      <c r="D161" s="313"/>
      <c r="E161" s="313"/>
      <c r="F161" s="313"/>
      <c r="G161" s="313"/>
      <c r="H161" s="41">
        <f t="shared" si="3"/>
        <v>1.5190179244293347</v>
      </c>
      <c r="I161" s="41">
        <v>0.99</v>
      </c>
      <c r="J161" s="313"/>
      <c r="K161" s="313"/>
      <c r="L161" s="313"/>
      <c r="M161" s="41">
        <f t="shared" si="1"/>
        <v>1.8045932942220495</v>
      </c>
      <c r="N161" s="313"/>
      <c r="O161" s="313"/>
      <c r="P161" s="41">
        <f t="shared" si="4"/>
        <v>1.8155236849674314</v>
      </c>
      <c r="Q161" s="339">
        <f t="shared" si="2"/>
        <v>2.7302348894946098</v>
      </c>
    </row>
    <row r="162" spans="1:17" ht="15.6" thickBot="1">
      <c r="A162" s="539">
        <v>2013</v>
      </c>
      <c r="B162" s="42"/>
      <c r="C162" s="358"/>
      <c r="D162" s="356"/>
      <c r="E162" s="356"/>
      <c r="F162" s="356"/>
      <c r="G162" s="356"/>
      <c r="H162" s="43">
        <f t="shared" si="3"/>
        <v>1.5010551782561961</v>
      </c>
      <c r="I162" s="43">
        <v>0.99</v>
      </c>
      <c r="J162" s="356"/>
      <c r="K162" s="356"/>
      <c r="L162" s="356"/>
      <c r="M162" s="43">
        <f t="shared" si="1"/>
        <v>1.7832535517683608</v>
      </c>
      <c r="N162" s="356"/>
      <c r="O162" s="356"/>
      <c r="P162" s="43">
        <f t="shared" si="4"/>
        <v>1.8155236849674314</v>
      </c>
      <c r="Q162" s="352">
        <f t="shared" si="2"/>
        <v>2.697949216281462</v>
      </c>
    </row>
    <row r="163" spans="1:17">
      <c r="A163" s="147"/>
    </row>
    <row r="165" spans="1:17" ht="15.6" thickBot="1"/>
    <row r="166" spans="1:17" ht="28.5" customHeight="1" thickBot="1">
      <c r="A166" s="768" t="s">
        <v>270</v>
      </c>
      <c r="B166" s="769"/>
      <c r="C166" s="769"/>
      <c r="D166" s="769"/>
      <c r="E166" s="769"/>
      <c r="F166" s="769"/>
      <c r="G166" s="769"/>
      <c r="H166" s="769"/>
      <c r="I166" s="769"/>
      <c r="J166" s="769"/>
      <c r="K166" s="769"/>
      <c r="L166" s="769"/>
      <c r="M166" s="769"/>
      <c r="N166" s="769"/>
      <c r="O166" s="769"/>
      <c r="P166" s="769"/>
      <c r="Q166" s="770"/>
    </row>
    <row r="167" spans="1:17" ht="15.6">
      <c r="A167" s="306"/>
      <c r="B167" s="14" t="s">
        <v>18</v>
      </c>
      <c r="C167" s="14" t="s">
        <v>19</v>
      </c>
      <c r="D167" s="14" t="s">
        <v>20</v>
      </c>
      <c r="E167" s="14" t="s">
        <v>21</v>
      </c>
      <c r="F167" s="14" t="s">
        <v>22</v>
      </c>
      <c r="G167" s="15" t="s">
        <v>23</v>
      </c>
      <c r="H167" s="14" t="s">
        <v>24</v>
      </c>
      <c r="I167" s="14" t="s">
        <v>25</v>
      </c>
      <c r="J167" s="14" t="s">
        <v>26</v>
      </c>
      <c r="K167" s="16" t="s">
        <v>27</v>
      </c>
      <c r="L167" s="17" t="s">
        <v>28</v>
      </c>
      <c r="M167" s="18" t="s">
        <v>29</v>
      </c>
      <c r="N167" s="14" t="s">
        <v>30</v>
      </c>
      <c r="O167" s="40" t="s">
        <v>31</v>
      </c>
      <c r="P167" s="279" t="s">
        <v>51</v>
      </c>
      <c r="Q167" s="540" t="s">
        <v>52</v>
      </c>
    </row>
    <row r="168" spans="1:17" ht="15.6">
      <c r="A168" s="306"/>
      <c r="B168" s="892" t="s">
        <v>32</v>
      </c>
      <c r="C168" s="893"/>
      <c r="D168" s="893"/>
      <c r="E168" s="893"/>
      <c r="F168" s="894"/>
      <c r="G168" s="892" t="s">
        <v>33</v>
      </c>
      <c r="H168" s="893"/>
      <c r="I168" s="893"/>
      <c r="J168" s="893"/>
      <c r="K168" s="894"/>
      <c r="L168" s="895" t="s">
        <v>34</v>
      </c>
      <c r="M168" s="896"/>
      <c r="N168" s="888" t="s">
        <v>236</v>
      </c>
      <c r="O168" s="890" t="s">
        <v>237</v>
      </c>
      <c r="P168" s="880" t="s">
        <v>139</v>
      </c>
      <c r="Q168" s="878" t="s">
        <v>230</v>
      </c>
    </row>
    <row r="169" spans="1:17" ht="38.1" customHeight="1" thickBot="1">
      <c r="A169" s="33"/>
      <c r="B169" s="516" t="s">
        <v>35</v>
      </c>
      <c r="C169" s="290" t="s">
        <v>222</v>
      </c>
      <c r="D169" s="290" t="s">
        <v>223</v>
      </c>
      <c r="E169" s="290" t="s">
        <v>224</v>
      </c>
      <c r="F169" s="290" t="s">
        <v>225</v>
      </c>
      <c r="G169" s="295" t="s">
        <v>221</v>
      </c>
      <c r="H169" s="290" t="s">
        <v>222</v>
      </c>
      <c r="I169" s="290" t="s">
        <v>223</v>
      </c>
      <c r="J169" s="290" t="s">
        <v>224</v>
      </c>
      <c r="K169" s="296" t="s">
        <v>225</v>
      </c>
      <c r="L169" s="291" t="s">
        <v>226</v>
      </c>
      <c r="M169" s="297" t="s">
        <v>228</v>
      </c>
      <c r="N169" s="897"/>
      <c r="O169" s="898"/>
      <c r="P169" s="771"/>
      <c r="Q169" s="881"/>
    </row>
    <row r="170" spans="1:17" ht="15.6">
      <c r="A170" s="33">
        <v>1860</v>
      </c>
      <c r="B170" s="555"/>
      <c r="C170" s="548">
        <f>(SUMPRODUCT(DetailsComputUS1!B10:H10,DetailsComputUS3!E6:K6)/SUM(DetailsComputUS3!E6:K6))/(SUMPRODUCT(DetailsComputUS1!B10:H10,DetailsComputUS4!E24:K24)/SUM(DetailsComputUS4!E24:K24))</f>
        <v>1.3082868554337193</v>
      </c>
      <c r="D170" s="556"/>
      <c r="E170" s="556"/>
      <c r="F170" s="556"/>
      <c r="G170" s="556"/>
      <c r="H170" s="548">
        <f>(SUMPRODUCT(DetailsComputUS2!D22:J22,DetailsComputUS3!E6:K6)/SUM(DetailsComputUS3!E6:K6))/(SUMPRODUCT(DetailsComputUS2!D22:J22,DetailsComputUS4!E24:K24)/SUM(DetailsComputUS4!E24:K24))</f>
        <v>1.2475877286571877</v>
      </c>
      <c r="I170" s="557">
        <f>I9</f>
        <v>0.97</v>
      </c>
      <c r="J170" s="556"/>
      <c r="K170" s="556"/>
      <c r="L170" s="558"/>
      <c r="M170" s="548">
        <f t="shared" ref="M170:M183" si="5">1.2*H170*I170</f>
        <v>1.4521921161569664</v>
      </c>
      <c r="N170" s="559"/>
      <c r="O170" s="560"/>
      <c r="P170" s="557">
        <f>P9</f>
        <v>1.3041881670608055</v>
      </c>
      <c r="Q170" s="550">
        <f t="shared" ref="Q170:Q182" si="6">H170*I170*P170</f>
        <v>1.5782764784924219</v>
      </c>
    </row>
    <row r="171" spans="1:17" ht="15.6">
      <c r="A171" s="33">
        <v>1870</v>
      </c>
      <c r="B171" s="561"/>
      <c r="C171" s="12">
        <f>(SUMPRODUCT(DetailsComputUS1!B11:H11,DetailsComputUS3!E7:K7)/SUM(DetailsComputUS3!E7:K7))/(SUMPRODUCT(DetailsComputUS1!B11:H11,DetailsComputUS4!E25:K25)/SUM(DetailsComputUS4!E25:K25))</f>
        <v>1.2938775796257691</v>
      </c>
      <c r="D171" s="531"/>
      <c r="E171" s="531"/>
      <c r="F171" s="531"/>
      <c r="G171" s="531"/>
      <c r="H171" s="12">
        <f>(SUMPRODUCT(DetailsComputUS2!D23:J23,DetailsComputUS3!E7:K7)/SUM(DetailsComputUS3!E7:K7))/(SUMPRODUCT(DetailsComputUS2!D23:J23,DetailsComputUS4!E25:K25)/SUM(DetailsComputUS4!E25:K25))</f>
        <v>1.2408209910222536</v>
      </c>
      <c r="I171" s="532">
        <f>I19</f>
        <v>0.97</v>
      </c>
      <c r="J171" s="531"/>
      <c r="K171" s="531"/>
      <c r="L171" s="533"/>
      <c r="M171" s="12">
        <f t="shared" si="5"/>
        <v>1.4443156335499032</v>
      </c>
      <c r="N171" s="534"/>
      <c r="O171" s="562"/>
      <c r="P171" s="532">
        <f>P19</f>
        <v>1.2436459680728098</v>
      </c>
      <c r="Q171" s="551">
        <f t="shared" si="6"/>
        <v>1.4968477619073859</v>
      </c>
    </row>
    <row r="172" spans="1:17" ht="15.6">
      <c r="A172" s="34">
        <v>1962</v>
      </c>
      <c r="B172" s="561"/>
      <c r="C172" s="12">
        <f>(SUMPRODUCT(DetailsComputUS1!B12:H12,DetailsComputUS3!E8:K8)/SUM(DetailsComputUS3!E8:K8))/(SUMPRODUCT(DetailsComputUS1!B12:H12,DetailsComputUS4!E26:K26)/SUM(DetailsComputUS4!E26:K26))</f>
        <v>1.7073690917173265</v>
      </c>
      <c r="D172" s="531"/>
      <c r="E172" s="531"/>
      <c r="F172" s="531"/>
      <c r="G172" s="531"/>
      <c r="H172" s="12">
        <f>(SUMPRODUCT(DetailsComputUS2!D24:J24,DetailsComputUS3!E8:K8)/SUM(DetailsComputUS3!E8:K8))/(SUMPRODUCT(DetailsComputUS2!D24:J24,DetailsComputUS4!E26:K26)/SUM(DetailsComputUS4!E26:K26))</f>
        <v>1.5501759716007519</v>
      </c>
      <c r="I172" s="532">
        <f>I111</f>
        <v>0.99</v>
      </c>
      <c r="J172" s="531"/>
      <c r="K172" s="531"/>
      <c r="L172" s="533"/>
      <c r="M172" s="12">
        <f t="shared" si="5"/>
        <v>1.8416090542616932</v>
      </c>
      <c r="N172" s="534"/>
      <c r="O172" s="562"/>
      <c r="P172" s="532">
        <f>P111</f>
        <v>1.2686670299512848</v>
      </c>
      <c r="Q172" s="551">
        <f t="shared" si="6"/>
        <v>1.9469905743346476</v>
      </c>
    </row>
    <row r="173" spans="1:17" ht="15.6">
      <c r="A173" s="34">
        <v>1983</v>
      </c>
      <c r="B173" s="561"/>
      <c r="C173" s="12">
        <f>(SUMPRODUCT(DetailsComputUS1!B13:H13,DetailsComputUS3!E9:K9)/SUM(DetailsComputUS3!E9:K9))/(SUMPRODUCT(DetailsComputUS1!B13:H13,DetailsComputUS4!E27:K27)/SUM(DetailsComputUS4!E27:K27))</f>
        <v>1.6479088107710949</v>
      </c>
      <c r="D173" s="531"/>
      <c r="E173" s="531"/>
      <c r="F173" s="531"/>
      <c r="G173" s="531"/>
      <c r="H173" s="12">
        <f>(SUMPRODUCT(DetailsComputUS2!D25:J25,DetailsComputUS3!E9:K9)/SUM(DetailsComputUS3!E9:K9))/(SUMPRODUCT(DetailsComputUS2!D25:J25,DetailsComputUS4!E27:K27)/SUM(DetailsComputUS4!E27:K27))</f>
        <v>1.4891152341010245</v>
      </c>
      <c r="I173" s="532">
        <f>I132</f>
        <v>0.99</v>
      </c>
      <c r="J173" s="531"/>
      <c r="K173" s="531"/>
      <c r="L173" s="533"/>
      <c r="M173" s="12">
        <f t="shared" si="5"/>
        <v>1.7690688981120171</v>
      </c>
      <c r="N173" s="534"/>
      <c r="O173" s="562"/>
      <c r="P173" s="532">
        <f>P132</f>
        <v>1.2872206069771175</v>
      </c>
      <c r="Q173" s="551">
        <f t="shared" si="6"/>
        <v>1.8976516173434093</v>
      </c>
    </row>
    <row r="174" spans="1:17" ht="15.6">
      <c r="A174" s="34">
        <v>1986</v>
      </c>
      <c r="B174" s="561"/>
      <c r="C174" s="12">
        <f>(SUMPRODUCT(DetailsComputUS1!B14:H14,DetailsComputUS3!E10:K10)/SUM(DetailsComputUS3!E10:K10))/(SUMPRODUCT(DetailsComputUS1!B14:H14,DetailsComputUS4!E28:K28)/SUM(DetailsComputUS4!E28:K28))</f>
        <v>1.7146933323090561</v>
      </c>
      <c r="D174" s="531"/>
      <c r="E174" s="531"/>
      <c r="F174" s="531"/>
      <c r="G174" s="531"/>
      <c r="H174" s="12">
        <f>(SUMPRODUCT(DetailsComputUS2!D26:J26,DetailsComputUS3!E10:K10)/SUM(DetailsComputUS3!E10:K10))/(SUMPRODUCT(DetailsComputUS2!D26:J26,DetailsComputUS4!E28:K28)/SUM(DetailsComputUS4!E28:K28))</f>
        <v>1.551475063313043</v>
      </c>
      <c r="I174" s="532">
        <f>I135</f>
        <v>0.99</v>
      </c>
      <c r="J174" s="531"/>
      <c r="K174" s="531"/>
      <c r="L174" s="533"/>
      <c r="M174" s="12">
        <f t="shared" si="5"/>
        <v>1.8431523752158949</v>
      </c>
      <c r="N174" s="534"/>
      <c r="O174" s="562"/>
      <c r="P174" s="532">
        <f>P135</f>
        <v>1.386548636401757</v>
      </c>
      <c r="Q174" s="551">
        <f t="shared" si="6"/>
        <v>2.1296836771135492</v>
      </c>
    </row>
    <row r="175" spans="1:17">
      <c r="A175" s="25">
        <v>1989</v>
      </c>
      <c r="B175" s="527"/>
      <c r="C175" s="12">
        <f>(SUMPRODUCT(DetailsComputUS1!B15:H15,DetailsComputUS3!E11:K11)/SUM(DetailsComputUS3!E11:K11))/(SUMPRODUCT(DetailsComputUS1!B15:H15,DetailsComputUS4!E29:K29)/SUM(DetailsComputUS4!E29:K29))</f>
        <v>1.6833916573313172</v>
      </c>
      <c r="D175" s="147"/>
      <c r="E175" s="147"/>
      <c r="F175" s="147"/>
      <c r="G175" s="147"/>
      <c r="H175" s="12">
        <f>(SUMPRODUCT(DetailsComputUS2!D27:J27,DetailsComputUS3!E11:K11)/SUM(DetailsComputUS3!E11:K11))/(SUMPRODUCT(DetailsComputUS2!D27:J27,DetailsComputUS4!E29:K29)/SUM(DetailsComputUS4!E29:K29))</f>
        <v>1.511593940607364</v>
      </c>
      <c r="I175" s="532">
        <f>I138</f>
        <v>0.99</v>
      </c>
      <c r="J175" s="147"/>
      <c r="K175" s="147"/>
      <c r="L175" s="147"/>
      <c r="M175" s="12">
        <f t="shared" si="5"/>
        <v>1.7957736014415482</v>
      </c>
      <c r="N175" s="147"/>
      <c r="O175" s="552"/>
      <c r="P175" s="532">
        <f>P138</f>
        <v>1.4929324792330734</v>
      </c>
      <c r="Q175" s="551">
        <f t="shared" si="6"/>
        <v>2.2341406124511964</v>
      </c>
    </row>
    <row r="176" spans="1:17">
      <c r="A176" s="25">
        <v>1992</v>
      </c>
      <c r="B176" s="527"/>
      <c r="C176" s="12">
        <f>(SUMPRODUCT(DetailsComputUS1!B16:H16,DetailsComputUS3!E12:K12)/SUM(DetailsComputUS3!E12:K12))/(SUMPRODUCT(DetailsComputUS1!B16:H16,DetailsComputUS4!E30:K30)/SUM(DetailsComputUS4!E30:K30))</f>
        <v>1.6319249748744973</v>
      </c>
      <c r="D176" s="147"/>
      <c r="E176" s="147"/>
      <c r="F176" s="147"/>
      <c r="G176" s="147"/>
      <c r="H176" s="12">
        <f>(SUMPRODUCT(DetailsComputUS2!D28:J28,DetailsComputUS3!E12:K12)/SUM(DetailsComputUS3!E12:K12))/(SUMPRODUCT(DetailsComputUS2!D28:J28,DetailsComputUS4!E30:K30)/SUM(DetailsComputUS4!E30:K30))</f>
        <v>1.4703391543241944</v>
      </c>
      <c r="I176" s="532">
        <f>I141</f>
        <v>0.99</v>
      </c>
      <c r="J176" s="147"/>
      <c r="K176" s="147"/>
      <c r="L176" s="147"/>
      <c r="M176" s="12">
        <f t="shared" si="5"/>
        <v>1.7467629153371429</v>
      </c>
      <c r="N176" s="147"/>
      <c r="O176" s="552"/>
      <c r="P176" s="532">
        <f>P141</f>
        <v>1.578657898922027</v>
      </c>
      <c r="Q176" s="551">
        <f t="shared" si="6"/>
        <v>2.2979508948675407</v>
      </c>
    </row>
    <row r="177" spans="1:17">
      <c r="A177" s="25">
        <v>1995</v>
      </c>
      <c r="B177" s="527"/>
      <c r="C177" s="12">
        <f>(SUMPRODUCT(DetailsComputUS1!B17:H17,DetailsComputUS3!E13:K13)/SUM(DetailsComputUS3!E13:K13))/(SUMPRODUCT(DetailsComputUS1!B17:H17,DetailsComputUS4!E31:K31)/SUM(DetailsComputUS4!E31:K31))</f>
        <v>1.70780219747471</v>
      </c>
      <c r="D177" s="147"/>
      <c r="E177" s="147"/>
      <c r="F177" s="147"/>
      <c r="G177" s="147"/>
      <c r="H177" s="12">
        <f>(SUMPRODUCT(DetailsComputUS2!D29:J29,DetailsComputUS3!E13:K13)/SUM(DetailsComputUS3!E13:K13))/(SUMPRODUCT(DetailsComputUS2!D29:J29,DetailsComputUS4!E31:K31)/SUM(DetailsComputUS4!E31:K31))</f>
        <v>1.5294475569558608</v>
      </c>
      <c r="I177" s="532">
        <f>I144</f>
        <v>0.99</v>
      </c>
      <c r="J177" s="147"/>
      <c r="K177" s="147"/>
      <c r="L177" s="147"/>
      <c r="M177" s="12">
        <f t="shared" si="5"/>
        <v>1.8169836976635625</v>
      </c>
      <c r="N177" s="147"/>
      <c r="O177" s="552"/>
      <c r="P177" s="532">
        <f>P144</f>
        <v>1.6640923305376634</v>
      </c>
      <c r="Q177" s="551">
        <f t="shared" si="6"/>
        <v>2.5196905299949162</v>
      </c>
    </row>
    <row r="178" spans="1:17">
      <c r="A178" s="25">
        <v>1998</v>
      </c>
      <c r="B178" s="527"/>
      <c r="C178" s="12">
        <f>(SUMPRODUCT(DetailsComputUS1!B18:H18,DetailsComputUS3!E14:K14)/SUM(DetailsComputUS3!E14:K14))/(SUMPRODUCT(DetailsComputUS1!B18:H18,DetailsComputUS4!E32:K32)/SUM(DetailsComputUS4!E32:K32))</f>
        <v>1.5414402870745758</v>
      </c>
      <c r="D178" s="147"/>
      <c r="E178" s="147"/>
      <c r="F178" s="147"/>
      <c r="G178" s="147"/>
      <c r="H178" s="12">
        <f>(SUMPRODUCT(DetailsComputUS2!D30:J30,DetailsComputUS3!E14:K14)/SUM(DetailsComputUS3!E14:K14))/(SUMPRODUCT(DetailsComputUS2!D30:J30,DetailsComputUS4!E32:K32)/SUM(DetailsComputUS4!E32:K32))</f>
        <v>1.3818344011073453</v>
      </c>
      <c r="I178" s="532">
        <f>I147</f>
        <v>0.99</v>
      </c>
      <c r="J178" s="147"/>
      <c r="K178" s="147"/>
      <c r="L178" s="147"/>
      <c r="M178" s="12">
        <f t="shared" si="5"/>
        <v>1.6416192685155262</v>
      </c>
      <c r="N178" s="147"/>
      <c r="O178" s="552"/>
      <c r="P178" s="532">
        <f>P147</f>
        <v>1.7489447860066631</v>
      </c>
      <c r="Q178" s="551">
        <f t="shared" si="6"/>
        <v>2.3925845502319181</v>
      </c>
    </row>
    <row r="179" spans="1:17">
      <c r="A179" s="25">
        <v>2001</v>
      </c>
      <c r="B179" s="527"/>
      <c r="C179" s="12">
        <f>(SUMPRODUCT(DetailsComputUS1!B19:H19,DetailsComputUS3!E15:K15)/SUM(DetailsComputUS3!E15:K15))/(SUMPRODUCT(DetailsComputUS1!B19:H19,DetailsComputUS4!E33:K33)/SUM(DetailsComputUS4!E33:K33))</f>
        <v>1.5658889566738325</v>
      </c>
      <c r="D179" s="147"/>
      <c r="E179" s="147"/>
      <c r="F179" s="147"/>
      <c r="G179" s="147"/>
      <c r="H179" s="12">
        <f>(SUMPRODUCT(DetailsComputUS2!D31:J31,DetailsComputUS3!E15:K15)/SUM(DetailsComputUS3!E15:K15))/(SUMPRODUCT(DetailsComputUS2!D31:J31,DetailsComputUS4!E33:K33)/SUM(DetailsComputUS4!E33:K33))</f>
        <v>1.4038446560783016</v>
      </c>
      <c r="I179" s="532">
        <f>I150</f>
        <v>0.99</v>
      </c>
      <c r="J179" s="147"/>
      <c r="K179" s="147"/>
      <c r="L179" s="147"/>
      <c r="M179" s="12">
        <f t="shared" si="5"/>
        <v>1.6677674514210221</v>
      </c>
      <c r="N179" s="147"/>
      <c r="O179" s="552"/>
      <c r="P179" s="532">
        <f>P150</f>
        <v>1.8071815222051244</v>
      </c>
      <c r="Q179" s="551">
        <f t="shared" si="6"/>
        <v>2.5116321012860032</v>
      </c>
    </row>
    <row r="180" spans="1:17">
      <c r="A180" s="25">
        <v>2004</v>
      </c>
      <c r="B180" s="527"/>
      <c r="C180" s="12">
        <f>(SUMPRODUCT(DetailsComputUS1!B20:H20,DetailsComputUS3!E16:K16)/SUM(DetailsComputUS3!E16:K16))/(SUMPRODUCT(DetailsComputUS1!B20:H20,DetailsComputUS4!E34:K34)/SUM(DetailsComputUS4!E34:K34))</f>
        <v>1.5995560227283125</v>
      </c>
      <c r="D180" s="147"/>
      <c r="E180" s="147"/>
      <c r="F180" s="147"/>
      <c r="G180" s="147"/>
      <c r="H180" s="12">
        <f>(SUMPRODUCT(DetailsComputUS2!D32:J32,DetailsComputUS3!E16:K16)/SUM(DetailsComputUS3!E16:K16))/(SUMPRODUCT(DetailsComputUS2!D32:J32,DetailsComputUS4!E34:K34)/SUM(DetailsComputUS4!E34:K34))</f>
        <v>1.4338769047111208</v>
      </c>
      <c r="I180" s="532">
        <f>I153</f>
        <v>0.99</v>
      </c>
      <c r="J180" s="147"/>
      <c r="K180" s="147"/>
      <c r="L180" s="147"/>
      <c r="M180" s="12">
        <f t="shared" si="5"/>
        <v>1.7034457627968116</v>
      </c>
      <c r="N180" s="147"/>
      <c r="O180" s="552"/>
      <c r="P180" s="532">
        <f>P153</f>
        <v>1.8121868198625086</v>
      </c>
      <c r="Q180" s="551">
        <f t="shared" si="6"/>
        <v>2.5724682997425159</v>
      </c>
    </row>
    <row r="181" spans="1:17">
      <c r="A181" s="25">
        <v>2007</v>
      </c>
      <c r="B181" s="527"/>
      <c r="C181" s="12">
        <f>(SUMPRODUCT(DetailsComputUS1!B21:H21,DetailsComputUS3!E17:K17)/SUM(DetailsComputUS3!E17:K17))/(SUMPRODUCT(DetailsComputUS1!B21:H21,DetailsComputUS4!E35:K35)/SUM(DetailsComputUS4!E35:K35))</f>
        <v>1.6275704491813865</v>
      </c>
      <c r="D181" s="147"/>
      <c r="E181" s="147"/>
      <c r="F181" s="147"/>
      <c r="G181" s="147"/>
      <c r="H181" s="12">
        <f>(SUMPRODUCT(DetailsComputUS2!D33:J33,DetailsComputUS3!E17:K17)/SUM(DetailsComputUS3!E17:K17))/(SUMPRODUCT(DetailsComputUS2!D33:J33,DetailsComputUS4!E35:K35)/SUM(DetailsComputUS4!E35:K35))</f>
        <v>1.4615931466665462</v>
      </c>
      <c r="I181" s="532">
        <f>I156</f>
        <v>0.99</v>
      </c>
      <c r="J181" s="147"/>
      <c r="K181" s="147"/>
      <c r="L181" s="147"/>
      <c r="M181" s="12">
        <f t="shared" si="5"/>
        <v>1.7363726582398566</v>
      </c>
      <c r="N181" s="147"/>
      <c r="O181" s="552"/>
      <c r="P181" s="532">
        <f>P156</f>
        <v>1.8155236849674314</v>
      </c>
      <c r="Q181" s="551">
        <f t="shared" si="6"/>
        <v>2.6270214058035997</v>
      </c>
    </row>
    <row r="182" spans="1:17">
      <c r="A182" s="25">
        <v>2010</v>
      </c>
      <c r="B182" s="527"/>
      <c r="C182" s="12">
        <f>(SUMPRODUCT(DetailsComputUS1!B22:H22,DetailsComputUS3!E18:K18)/SUM(DetailsComputUS3!E18:K18))/(SUMPRODUCT(DetailsComputUS1!B22:H22,DetailsComputUS4!E36:K36)/SUM(DetailsComputUS4!E36:K36))</f>
        <v>1.7233721198279848</v>
      </c>
      <c r="D182" s="147"/>
      <c r="E182" s="147"/>
      <c r="F182" s="147"/>
      <c r="G182" s="147"/>
      <c r="H182" s="12">
        <f>(SUMPRODUCT(DetailsComputUS2!D34:J34,DetailsComputUS3!E18:K18)/SUM(DetailsComputUS3!E18:K18))/(SUMPRODUCT(DetailsComputUS2!D34:J34,DetailsComputUS4!E36:K36)/SUM(DetailsComputUS4!E36:K36))</f>
        <v>1.5549434167756142</v>
      </c>
      <c r="I182" s="532">
        <f>I159</f>
        <v>0.99</v>
      </c>
      <c r="J182" s="147"/>
      <c r="K182" s="147"/>
      <c r="L182" s="147"/>
      <c r="M182" s="12">
        <f t="shared" si="5"/>
        <v>1.8472727791294297</v>
      </c>
      <c r="N182" s="147"/>
      <c r="O182" s="552"/>
      <c r="P182" s="532">
        <f>P159</f>
        <v>1.8155236849674314</v>
      </c>
      <c r="Q182" s="551">
        <f t="shared" si="6"/>
        <v>2.7948062359209085</v>
      </c>
    </row>
    <row r="183" spans="1:17" ht="15.6" thickBot="1">
      <c r="A183" s="26">
        <v>2013</v>
      </c>
      <c r="B183" s="528"/>
      <c r="C183" s="549">
        <f>(SUMPRODUCT(DetailsComputUS1!B23:H23,DetailsComputUS3!E19:K19)/SUM(DetailsComputUS3!E19:K19))/(SUMPRODUCT(DetailsComputUS1!B23:H23,DetailsComputUS4!E37:K37)/SUM(DetailsComputUS4!E37:K37))</f>
        <v>1.6621539535462944</v>
      </c>
      <c r="D183" s="529"/>
      <c r="E183" s="529"/>
      <c r="F183" s="529"/>
      <c r="G183" s="529"/>
      <c r="H183" s="549">
        <f>(SUMPRODUCT(DetailsComputUS2!D35:J35,DetailsComputUS3!E19:K19)/SUM(DetailsComputUS3!E19:K19))/(SUMPRODUCT(DetailsComputUS2!D35:J35,DetailsComputUS4!E37:K37)/SUM(DetailsComputUS4!E37:K37))</f>
        <v>1.5010551782561961</v>
      </c>
      <c r="I183" s="563">
        <f>I162</f>
        <v>0.99</v>
      </c>
      <c r="J183" s="529"/>
      <c r="K183" s="529"/>
      <c r="L183" s="529"/>
      <c r="M183" s="549">
        <f t="shared" si="5"/>
        <v>1.7832535517683608</v>
      </c>
      <c r="N183" s="529"/>
      <c r="O183" s="553"/>
      <c r="P183" s="563">
        <f>P162</f>
        <v>1.8155236849674314</v>
      </c>
      <c r="Q183" s="554">
        <f t="shared" ref="Q183" si="7">H183*I183*P183</f>
        <v>2.697949216281462</v>
      </c>
    </row>
    <row r="186" spans="1:17" ht="15.6" thickBot="1"/>
    <row r="187" spans="1:17" s="277" customFormat="1" ht="23.85" customHeight="1" thickBot="1">
      <c r="A187" s="768" t="s">
        <v>270</v>
      </c>
      <c r="B187" s="769"/>
      <c r="C187" s="769"/>
      <c r="D187" s="769"/>
      <c r="E187" s="769"/>
      <c r="F187" s="769"/>
      <c r="G187" s="769"/>
      <c r="H187" s="769"/>
      <c r="I187" s="769"/>
      <c r="J187" s="769"/>
      <c r="K187" s="769"/>
      <c r="L187" s="770"/>
      <c r="M187" s="530"/>
      <c r="N187" s="530"/>
      <c r="O187" s="530"/>
      <c r="Q187" s="298"/>
    </row>
    <row r="188" spans="1:17" ht="27" customHeight="1" thickBot="1">
      <c r="A188" s="526" t="s">
        <v>102</v>
      </c>
      <c r="B188" s="874" t="s">
        <v>103</v>
      </c>
      <c r="C188" s="875"/>
      <c r="D188" s="875"/>
      <c r="E188" s="875"/>
      <c r="F188" s="875"/>
      <c r="G188" s="299"/>
      <c r="H188" s="299"/>
      <c r="I188" s="299"/>
      <c r="J188" s="299"/>
      <c r="K188" s="876" t="s">
        <v>105</v>
      </c>
      <c r="L188" s="877"/>
      <c r="M188" s="19"/>
      <c r="N188" s="19"/>
      <c r="O188" s="19"/>
    </row>
    <row r="189" spans="1:17" s="277" customFormat="1" ht="30.6" customHeight="1" thickBot="1">
      <c r="A189" s="593"/>
      <c r="B189" s="574" t="s">
        <v>18</v>
      </c>
      <c r="C189" s="575"/>
      <c r="D189" s="575"/>
      <c r="E189" s="576" t="s">
        <v>19</v>
      </c>
      <c r="F189" s="577" t="s">
        <v>20</v>
      </c>
      <c r="G189" s="592"/>
      <c r="H189" s="592"/>
      <c r="I189" s="592"/>
      <c r="J189" s="592"/>
      <c r="K189" s="578"/>
      <c r="L189" s="588" t="s">
        <v>21</v>
      </c>
      <c r="M189" s="293"/>
      <c r="N189" s="293"/>
      <c r="O189" s="293"/>
      <c r="Q189" s="298"/>
    </row>
    <row r="190" spans="1:17">
      <c r="A190" s="526">
        <v>1962</v>
      </c>
      <c r="B190" s="191">
        <f>H172</f>
        <v>1.5501759716007519</v>
      </c>
      <c r="C190" s="313"/>
      <c r="D190" s="313"/>
      <c r="E190" s="310"/>
      <c r="F190" s="313"/>
      <c r="G190" s="313"/>
      <c r="H190" s="313"/>
      <c r="I190" s="313"/>
      <c r="J190" s="313"/>
      <c r="K190" s="594">
        <v>1962</v>
      </c>
      <c r="L190" s="591">
        <f t="shared" ref="L190:L216" si="8">MAX(B190,F190)</f>
        <v>1.5501759716007519</v>
      </c>
      <c r="M190" s="19"/>
      <c r="N190" s="19"/>
      <c r="O190" s="19"/>
    </row>
    <row r="191" spans="1:17">
      <c r="A191" s="148">
        <v>1963</v>
      </c>
      <c r="B191" s="190"/>
      <c r="C191" s="313"/>
      <c r="D191" s="313"/>
      <c r="E191" s="310">
        <v>1963</v>
      </c>
      <c r="F191" s="41">
        <f t="shared" ref="F191:F210" si="9">SLOPE($H$172:$H$173,$A$172:$A$173)*E191+INTERCEPT($H$172:$H$173,$A$172:$A$173)</f>
        <v>1.5472683174340984</v>
      </c>
      <c r="G191" s="313"/>
      <c r="H191" s="313"/>
      <c r="I191" s="313"/>
      <c r="J191" s="313"/>
      <c r="K191" s="148">
        <v>1963</v>
      </c>
      <c r="L191" s="589">
        <f t="shared" si="8"/>
        <v>1.5472683174340984</v>
      </c>
      <c r="M191" s="19"/>
      <c r="N191" s="19"/>
      <c r="O191" s="19"/>
    </row>
    <row r="192" spans="1:17">
      <c r="A192" s="148">
        <v>1964</v>
      </c>
      <c r="B192" s="190"/>
      <c r="C192" s="313"/>
      <c r="D192" s="313"/>
      <c r="E192" s="310">
        <v>1964</v>
      </c>
      <c r="F192" s="41">
        <f t="shared" si="9"/>
        <v>1.5443606632674447</v>
      </c>
      <c r="G192" s="313"/>
      <c r="H192" s="313"/>
      <c r="I192" s="313"/>
      <c r="J192" s="313"/>
      <c r="K192" s="148">
        <v>1964</v>
      </c>
      <c r="L192" s="589">
        <f t="shared" si="8"/>
        <v>1.5443606632674447</v>
      </c>
      <c r="M192" s="19"/>
      <c r="N192" s="19"/>
      <c r="O192" s="19"/>
    </row>
    <row r="193" spans="1:15">
      <c r="A193" s="148">
        <v>1965</v>
      </c>
      <c r="B193" s="190"/>
      <c r="C193" s="313"/>
      <c r="D193" s="313"/>
      <c r="E193" s="310">
        <v>1965</v>
      </c>
      <c r="F193" s="41">
        <f t="shared" si="9"/>
        <v>1.541453009100791</v>
      </c>
      <c r="G193" s="313"/>
      <c r="H193" s="313"/>
      <c r="I193" s="313"/>
      <c r="J193" s="313"/>
      <c r="K193" s="148">
        <v>1965</v>
      </c>
      <c r="L193" s="589">
        <f t="shared" si="8"/>
        <v>1.541453009100791</v>
      </c>
      <c r="M193" s="19"/>
      <c r="N193" s="19"/>
      <c r="O193" s="19"/>
    </row>
    <row r="194" spans="1:15">
      <c r="A194" s="148">
        <v>1966</v>
      </c>
      <c r="B194" s="190"/>
      <c r="C194" s="313"/>
      <c r="D194" s="313"/>
      <c r="E194" s="310">
        <v>1966</v>
      </c>
      <c r="F194" s="41">
        <f t="shared" si="9"/>
        <v>1.5385453549341372</v>
      </c>
      <c r="G194" s="313"/>
      <c r="H194" s="313"/>
      <c r="I194" s="313"/>
      <c r="J194" s="313"/>
      <c r="K194" s="148">
        <v>1966</v>
      </c>
      <c r="L194" s="589">
        <f t="shared" si="8"/>
        <v>1.5385453549341372</v>
      </c>
      <c r="M194" s="19"/>
      <c r="N194" s="19"/>
      <c r="O194" s="19"/>
    </row>
    <row r="195" spans="1:15">
      <c r="A195" s="148">
        <v>1967</v>
      </c>
      <c r="B195" s="190"/>
      <c r="C195" s="313"/>
      <c r="D195" s="313"/>
      <c r="E195" s="310">
        <v>1967</v>
      </c>
      <c r="F195" s="41">
        <f t="shared" si="9"/>
        <v>1.5356377007674835</v>
      </c>
      <c r="G195" s="313"/>
      <c r="H195" s="313"/>
      <c r="I195" s="313"/>
      <c r="J195" s="313"/>
      <c r="K195" s="148">
        <v>1967</v>
      </c>
      <c r="L195" s="589">
        <f t="shared" si="8"/>
        <v>1.5356377007674835</v>
      </c>
      <c r="M195" s="19"/>
      <c r="N195" s="19"/>
      <c r="O195" s="19"/>
    </row>
    <row r="196" spans="1:15">
      <c r="A196" s="148">
        <v>1968</v>
      </c>
      <c r="B196" s="190"/>
      <c r="C196" s="313"/>
      <c r="D196" s="313"/>
      <c r="E196" s="310">
        <v>1968</v>
      </c>
      <c r="F196" s="41">
        <f t="shared" si="9"/>
        <v>1.5327300466008298</v>
      </c>
      <c r="G196" s="313"/>
      <c r="H196" s="313"/>
      <c r="I196" s="313"/>
      <c r="J196" s="313"/>
      <c r="K196" s="148">
        <v>1968</v>
      </c>
      <c r="L196" s="589">
        <f t="shared" si="8"/>
        <v>1.5327300466008298</v>
      </c>
      <c r="M196" s="19"/>
      <c r="N196" s="19"/>
      <c r="O196" s="19"/>
    </row>
    <row r="197" spans="1:15">
      <c r="A197" s="148">
        <v>1969</v>
      </c>
      <c r="B197" s="190"/>
      <c r="C197" s="313"/>
      <c r="D197" s="313"/>
      <c r="E197" s="310">
        <v>1969</v>
      </c>
      <c r="F197" s="41">
        <f t="shared" si="9"/>
        <v>1.5298223924341761</v>
      </c>
      <c r="G197" s="313"/>
      <c r="H197" s="313"/>
      <c r="I197" s="313"/>
      <c r="J197" s="313"/>
      <c r="K197" s="148">
        <v>1969</v>
      </c>
      <c r="L197" s="589">
        <f t="shared" si="8"/>
        <v>1.5298223924341761</v>
      </c>
      <c r="M197" s="19"/>
      <c r="N197" s="19"/>
      <c r="O197" s="19"/>
    </row>
    <row r="198" spans="1:15">
      <c r="A198" s="148">
        <v>1970</v>
      </c>
      <c r="B198" s="190"/>
      <c r="C198" s="313"/>
      <c r="D198" s="313"/>
      <c r="E198" s="310">
        <v>1970</v>
      </c>
      <c r="F198" s="41">
        <f t="shared" si="9"/>
        <v>1.5269147382675223</v>
      </c>
      <c r="G198" s="313"/>
      <c r="H198" s="313"/>
      <c r="I198" s="313"/>
      <c r="J198" s="313"/>
      <c r="K198" s="148">
        <v>1970</v>
      </c>
      <c r="L198" s="589">
        <f t="shared" si="8"/>
        <v>1.5269147382675223</v>
      </c>
      <c r="M198" s="19"/>
      <c r="N198" s="19"/>
      <c r="O198" s="19"/>
    </row>
    <row r="199" spans="1:15">
      <c r="A199" s="148">
        <v>1971</v>
      </c>
      <c r="B199" s="190"/>
      <c r="C199" s="313"/>
      <c r="D199" s="313"/>
      <c r="E199" s="310">
        <v>1971</v>
      </c>
      <c r="F199" s="41">
        <f t="shared" si="9"/>
        <v>1.5240070841008686</v>
      </c>
      <c r="G199" s="313"/>
      <c r="H199" s="313"/>
      <c r="I199" s="313"/>
      <c r="J199" s="313"/>
      <c r="K199" s="148">
        <v>1971</v>
      </c>
      <c r="L199" s="589">
        <f t="shared" si="8"/>
        <v>1.5240070841008686</v>
      </c>
      <c r="M199" s="19"/>
      <c r="N199" s="19"/>
      <c r="O199" s="19"/>
    </row>
    <row r="200" spans="1:15">
      <c r="A200" s="148">
        <v>1972</v>
      </c>
      <c r="B200" s="190"/>
      <c r="C200" s="313"/>
      <c r="D200" s="313"/>
      <c r="E200" s="310">
        <v>1972</v>
      </c>
      <c r="F200" s="41">
        <f t="shared" si="9"/>
        <v>1.5210994299342149</v>
      </c>
      <c r="G200" s="313"/>
      <c r="H200" s="313"/>
      <c r="I200" s="313"/>
      <c r="J200" s="313"/>
      <c r="K200" s="148">
        <v>1972</v>
      </c>
      <c r="L200" s="589">
        <f t="shared" si="8"/>
        <v>1.5210994299342149</v>
      </c>
      <c r="M200" s="19"/>
      <c r="N200" s="19"/>
      <c r="O200" s="19"/>
    </row>
    <row r="201" spans="1:15">
      <c r="A201" s="148">
        <v>1973</v>
      </c>
      <c r="B201" s="190"/>
      <c r="C201" s="313"/>
      <c r="D201" s="313"/>
      <c r="E201" s="310">
        <v>1973</v>
      </c>
      <c r="F201" s="41">
        <f t="shared" si="9"/>
        <v>1.5181917757675611</v>
      </c>
      <c r="G201" s="313"/>
      <c r="H201" s="313"/>
      <c r="I201" s="313"/>
      <c r="J201" s="313"/>
      <c r="K201" s="148">
        <v>1973</v>
      </c>
      <c r="L201" s="589">
        <f t="shared" si="8"/>
        <v>1.5181917757675611</v>
      </c>
      <c r="M201" s="19"/>
      <c r="N201" s="19"/>
      <c r="O201" s="19"/>
    </row>
    <row r="202" spans="1:15">
      <c r="A202" s="148">
        <v>1974</v>
      </c>
      <c r="B202" s="190"/>
      <c r="C202" s="313"/>
      <c r="D202" s="313"/>
      <c r="E202" s="310">
        <v>1974</v>
      </c>
      <c r="F202" s="41">
        <f t="shared" si="9"/>
        <v>1.5152841216009074</v>
      </c>
      <c r="G202" s="313"/>
      <c r="H202" s="313"/>
      <c r="I202" s="313"/>
      <c r="J202" s="313"/>
      <c r="K202" s="148">
        <v>1974</v>
      </c>
      <c r="L202" s="589">
        <f t="shared" si="8"/>
        <v>1.5152841216009074</v>
      </c>
      <c r="M202" s="19"/>
      <c r="N202" s="19"/>
      <c r="O202" s="19"/>
    </row>
    <row r="203" spans="1:15">
      <c r="A203" s="148">
        <v>1975</v>
      </c>
      <c r="B203" s="190"/>
      <c r="C203" s="313"/>
      <c r="D203" s="313"/>
      <c r="E203" s="310">
        <v>1975</v>
      </c>
      <c r="F203" s="41">
        <f t="shared" si="9"/>
        <v>1.5123764674342546</v>
      </c>
      <c r="G203" s="313"/>
      <c r="H203" s="313"/>
      <c r="I203" s="313"/>
      <c r="J203" s="313"/>
      <c r="K203" s="148">
        <v>1975</v>
      </c>
      <c r="L203" s="589">
        <f t="shared" si="8"/>
        <v>1.5123764674342546</v>
      </c>
      <c r="M203" s="19"/>
      <c r="N203" s="19"/>
      <c r="O203" s="19"/>
    </row>
    <row r="204" spans="1:15">
      <c r="A204" s="148">
        <v>1976</v>
      </c>
      <c r="B204" s="190"/>
      <c r="C204" s="313"/>
      <c r="D204" s="313"/>
      <c r="E204" s="310">
        <v>1976</v>
      </c>
      <c r="F204" s="41">
        <f t="shared" si="9"/>
        <v>1.5094688132676009</v>
      </c>
      <c r="G204" s="313"/>
      <c r="H204" s="313"/>
      <c r="I204" s="313"/>
      <c r="J204" s="313"/>
      <c r="K204" s="148">
        <v>1976</v>
      </c>
      <c r="L204" s="589">
        <f t="shared" si="8"/>
        <v>1.5094688132676009</v>
      </c>
      <c r="M204" s="19"/>
      <c r="N204" s="19"/>
      <c r="O204" s="19"/>
    </row>
    <row r="205" spans="1:15">
      <c r="A205" s="148">
        <v>1977</v>
      </c>
      <c r="B205" s="190"/>
      <c r="C205" s="313"/>
      <c r="D205" s="313"/>
      <c r="E205" s="310">
        <v>1977</v>
      </c>
      <c r="F205" s="41">
        <f t="shared" si="9"/>
        <v>1.5065611591009471</v>
      </c>
      <c r="G205" s="313"/>
      <c r="H205" s="313"/>
      <c r="I205" s="313"/>
      <c r="J205" s="313"/>
      <c r="K205" s="148">
        <v>1977</v>
      </c>
      <c r="L205" s="589">
        <f t="shared" si="8"/>
        <v>1.5065611591009471</v>
      </c>
      <c r="M205" s="19"/>
      <c r="N205" s="19"/>
      <c r="O205" s="19"/>
    </row>
    <row r="206" spans="1:15">
      <c r="A206" s="148">
        <v>1978</v>
      </c>
      <c r="B206" s="190"/>
      <c r="C206" s="313"/>
      <c r="D206" s="313"/>
      <c r="E206" s="310">
        <v>1978</v>
      </c>
      <c r="F206" s="41">
        <f t="shared" si="9"/>
        <v>1.5036535049342934</v>
      </c>
      <c r="G206" s="313"/>
      <c r="H206" s="313"/>
      <c r="I206" s="313"/>
      <c r="J206" s="313"/>
      <c r="K206" s="148">
        <v>1978</v>
      </c>
      <c r="L206" s="589">
        <f t="shared" si="8"/>
        <v>1.5036535049342934</v>
      </c>
      <c r="M206" s="19"/>
      <c r="N206" s="19"/>
      <c r="O206" s="19"/>
    </row>
    <row r="207" spans="1:15">
      <c r="A207" s="148">
        <v>1979</v>
      </c>
      <c r="B207" s="190"/>
      <c r="C207" s="313"/>
      <c r="D207" s="313"/>
      <c r="E207" s="310">
        <v>1979</v>
      </c>
      <c r="F207" s="41">
        <f t="shared" si="9"/>
        <v>1.5007458507676397</v>
      </c>
      <c r="G207" s="313"/>
      <c r="H207" s="313"/>
      <c r="I207" s="313"/>
      <c r="J207" s="313"/>
      <c r="K207" s="148">
        <v>1979</v>
      </c>
      <c r="L207" s="589">
        <f t="shared" si="8"/>
        <v>1.5007458507676397</v>
      </c>
      <c r="M207" s="19"/>
      <c r="N207" s="19"/>
      <c r="O207" s="19"/>
    </row>
    <row r="208" spans="1:15">
      <c r="A208" s="148">
        <v>1980</v>
      </c>
      <c r="B208" s="190"/>
      <c r="C208" s="313"/>
      <c r="D208" s="313"/>
      <c r="E208" s="310">
        <v>1980</v>
      </c>
      <c r="F208" s="41">
        <f t="shared" si="9"/>
        <v>1.4978381966009859</v>
      </c>
      <c r="G208" s="313"/>
      <c r="H208" s="313"/>
      <c r="I208" s="313"/>
      <c r="J208" s="313"/>
      <c r="K208" s="148">
        <v>1980</v>
      </c>
      <c r="L208" s="589">
        <f t="shared" si="8"/>
        <v>1.4978381966009859</v>
      </c>
      <c r="M208" s="19"/>
      <c r="N208" s="19"/>
      <c r="O208" s="19"/>
    </row>
    <row r="209" spans="1:15">
      <c r="A209" s="148">
        <v>1981</v>
      </c>
      <c r="B209" s="190"/>
      <c r="C209" s="313"/>
      <c r="D209" s="313"/>
      <c r="E209" s="310">
        <v>1981</v>
      </c>
      <c r="F209" s="41">
        <f t="shared" si="9"/>
        <v>1.4949305424343322</v>
      </c>
      <c r="G209" s="313"/>
      <c r="H209" s="313"/>
      <c r="I209" s="313"/>
      <c r="J209" s="313"/>
      <c r="K209" s="148">
        <v>1981</v>
      </c>
      <c r="L209" s="589">
        <f t="shared" si="8"/>
        <v>1.4949305424343322</v>
      </c>
      <c r="M209" s="19"/>
      <c r="N209" s="19"/>
      <c r="O209" s="19"/>
    </row>
    <row r="210" spans="1:15">
      <c r="A210" s="148">
        <v>1982</v>
      </c>
      <c r="B210" s="190"/>
      <c r="C210" s="313"/>
      <c r="D210" s="313"/>
      <c r="E210" s="310">
        <v>1982</v>
      </c>
      <c r="F210" s="41">
        <f t="shared" si="9"/>
        <v>1.4920228882676785</v>
      </c>
      <c r="G210" s="313"/>
      <c r="H210" s="313"/>
      <c r="I210" s="313"/>
      <c r="J210" s="313"/>
      <c r="K210" s="148">
        <v>1982</v>
      </c>
      <c r="L210" s="589">
        <f t="shared" si="8"/>
        <v>1.4920228882676785</v>
      </c>
      <c r="M210" s="19"/>
      <c r="N210" s="19"/>
      <c r="O210" s="19"/>
    </row>
    <row r="211" spans="1:15">
      <c r="A211" s="148">
        <v>1983</v>
      </c>
      <c r="B211" s="191">
        <f>H173</f>
        <v>1.4891152341010245</v>
      </c>
      <c r="C211" s="313"/>
      <c r="D211" s="313"/>
      <c r="E211" s="310"/>
      <c r="F211" s="41"/>
      <c r="G211" s="313"/>
      <c r="H211" s="313"/>
      <c r="I211" s="313"/>
      <c r="J211" s="313"/>
      <c r="K211" s="148">
        <v>1983</v>
      </c>
      <c r="L211" s="589">
        <f t="shared" si="8"/>
        <v>1.4891152341010245</v>
      </c>
      <c r="M211" s="19"/>
      <c r="N211" s="19"/>
      <c r="O211" s="19"/>
    </row>
    <row r="212" spans="1:15">
      <c r="A212" s="148">
        <v>1984</v>
      </c>
      <c r="B212" s="190"/>
      <c r="C212" s="313"/>
      <c r="D212" s="313"/>
      <c r="E212" s="310">
        <v>1984</v>
      </c>
      <c r="F212" s="41">
        <f>SLOPE($H$173:$H$174,$A$173:$A$174)*E212+INTERCEPT($H$173:$H$174,$A$173:$A$174)</f>
        <v>1.5099018438383638</v>
      </c>
      <c r="G212" s="313"/>
      <c r="H212" s="313"/>
      <c r="I212" s="313"/>
      <c r="J212" s="313"/>
      <c r="K212" s="148">
        <v>1984</v>
      </c>
      <c r="L212" s="589">
        <f t="shared" si="8"/>
        <v>1.5099018438383638</v>
      </c>
      <c r="M212" s="19"/>
      <c r="N212" s="19"/>
      <c r="O212" s="19"/>
    </row>
    <row r="213" spans="1:15">
      <c r="A213" s="148">
        <v>1985</v>
      </c>
      <c r="B213" s="190"/>
      <c r="C213" s="313"/>
      <c r="D213" s="313"/>
      <c r="E213" s="310">
        <v>1985</v>
      </c>
      <c r="F213" s="41">
        <f>SLOPE($H$173:$H$174,$A$173:$A$174)*E213+INTERCEPT($H$173:$H$174,$A$173:$A$174)</f>
        <v>1.5306884535757064</v>
      </c>
      <c r="G213" s="313"/>
      <c r="H213" s="313"/>
      <c r="I213" s="313"/>
      <c r="J213" s="313"/>
      <c r="K213" s="148">
        <v>1985</v>
      </c>
      <c r="L213" s="589">
        <f t="shared" si="8"/>
        <v>1.5306884535757064</v>
      </c>
      <c r="M213" s="19"/>
      <c r="N213" s="19"/>
      <c r="O213" s="19"/>
    </row>
    <row r="214" spans="1:15">
      <c r="A214" s="148">
        <v>1986</v>
      </c>
      <c r="B214" s="191">
        <f>H174</f>
        <v>1.551475063313043</v>
      </c>
      <c r="C214" s="313"/>
      <c r="D214" s="313"/>
      <c r="E214" s="310"/>
      <c r="F214" s="41"/>
      <c r="G214" s="313"/>
      <c r="H214" s="313"/>
      <c r="I214" s="313"/>
      <c r="J214" s="313"/>
      <c r="K214" s="148">
        <v>1986</v>
      </c>
      <c r="L214" s="589">
        <f t="shared" si="8"/>
        <v>1.551475063313043</v>
      </c>
      <c r="M214" s="19"/>
      <c r="N214" s="19"/>
      <c r="O214" s="19"/>
    </row>
    <row r="215" spans="1:15" ht="15.6">
      <c r="A215" s="148">
        <v>1987</v>
      </c>
      <c r="B215" s="595"/>
      <c r="C215" s="313"/>
      <c r="D215" s="313"/>
      <c r="E215" s="310">
        <v>1987</v>
      </c>
      <c r="F215" s="41">
        <f>SLOPE($H$174:$H$175,$A$174:$A$175)*E215+INTERCEPT($H$174:$H$175,$A$174:$A$175)</f>
        <v>1.5381813557444808</v>
      </c>
      <c r="G215" s="313"/>
      <c r="H215" s="313"/>
      <c r="I215" s="313"/>
      <c r="J215" s="313"/>
      <c r="K215" s="148">
        <v>1987</v>
      </c>
      <c r="L215" s="589">
        <f t="shared" si="8"/>
        <v>1.5381813557444808</v>
      </c>
      <c r="M215" s="19"/>
      <c r="N215" s="19"/>
      <c r="O215" s="19"/>
    </row>
    <row r="216" spans="1:15" ht="15.6">
      <c r="A216" s="148">
        <v>1988</v>
      </c>
      <c r="B216" s="595"/>
      <c r="C216" s="313"/>
      <c r="D216" s="313"/>
      <c r="E216" s="310">
        <v>1988</v>
      </c>
      <c r="F216" s="41">
        <f>SLOPE($H$174:$H$175,$A$174:$A$175)*E216+INTERCEPT($H$174:$H$175,$A$174:$A$175)</f>
        <v>1.5248876481759197</v>
      </c>
      <c r="G216" s="313"/>
      <c r="H216" s="313"/>
      <c r="I216" s="313"/>
      <c r="J216" s="313"/>
      <c r="K216" s="148">
        <v>1988</v>
      </c>
      <c r="L216" s="589">
        <f t="shared" si="8"/>
        <v>1.5248876481759197</v>
      </c>
      <c r="M216" s="19"/>
      <c r="N216" s="19"/>
      <c r="O216" s="19"/>
    </row>
    <row r="217" spans="1:15">
      <c r="A217" s="148">
        <v>1989</v>
      </c>
      <c r="B217" s="191">
        <f>H175</f>
        <v>1.511593940607364</v>
      </c>
      <c r="C217" s="313"/>
      <c r="D217" s="313"/>
      <c r="E217" s="310"/>
      <c r="F217" s="41"/>
      <c r="G217" s="313"/>
      <c r="H217" s="41"/>
      <c r="I217" s="313"/>
      <c r="J217" s="41"/>
      <c r="K217" s="148">
        <v>1989</v>
      </c>
      <c r="L217" s="589">
        <f>MAX(B217,F217)</f>
        <v>1.511593940607364</v>
      </c>
      <c r="M217" s="19"/>
      <c r="N217" s="19"/>
      <c r="O217" s="19"/>
    </row>
    <row r="218" spans="1:15">
      <c r="A218" s="148">
        <v>1990</v>
      </c>
      <c r="B218" s="190"/>
      <c r="C218" s="313"/>
      <c r="D218" s="313"/>
      <c r="E218" s="310">
        <v>1990</v>
      </c>
      <c r="F218" s="41">
        <f>SLOPE($H$175:$H$176,$A$175:$A$176)*E218+INTERCEPT($H$175:$H$176,$A$175:$A$176)</f>
        <v>1.4978423451796417</v>
      </c>
      <c r="G218" s="313"/>
      <c r="H218" s="41"/>
      <c r="I218" s="313"/>
      <c r="J218" s="41"/>
      <c r="K218" s="148">
        <v>1990</v>
      </c>
      <c r="L218" s="589">
        <f t="shared" ref="L218:L241" si="10">MAX(B218,F218)</f>
        <v>1.4978423451796417</v>
      </c>
      <c r="M218" s="19"/>
      <c r="N218" s="19"/>
      <c r="O218" s="19"/>
    </row>
    <row r="219" spans="1:15">
      <c r="A219" s="148">
        <v>1991</v>
      </c>
      <c r="B219" s="190"/>
      <c r="C219" s="313"/>
      <c r="D219" s="313"/>
      <c r="E219" s="310">
        <v>1991</v>
      </c>
      <c r="F219" s="41">
        <f>SLOPE($H$175:$H$176,$A$175:$A$176)*E219+INTERCEPT($H$175:$H$176,$A$175:$A$176)</f>
        <v>1.4840907497519176</v>
      </c>
      <c r="G219" s="313"/>
      <c r="H219" s="41"/>
      <c r="I219" s="313"/>
      <c r="J219" s="41"/>
      <c r="K219" s="148">
        <v>1991</v>
      </c>
      <c r="L219" s="589">
        <f t="shared" si="10"/>
        <v>1.4840907497519176</v>
      </c>
      <c r="M219" s="19"/>
      <c r="N219" s="19"/>
      <c r="O219" s="19"/>
    </row>
    <row r="220" spans="1:15">
      <c r="A220" s="148">
        <v>1992</v>
      </c>
      <c r="B220" s="191">
        <f>H176</f>
        <v>1.4703391543241944</v>
      </c>
      <c r="C220" s="313"/>
      <c r="D220" s="313"/>
      <c r="E220" s="310"/>
      <c r="F220" s="41"/>
      <c r="G220" s="313"/>
      <c r="H220" s="41"/>
      <c r="I220" s="313"/>
      <c r="J220" s="41"/>
      <c r="K220" s="148">
        <v>1992</v>
      </c>
      <c r="L220" s="589">
        <f t="shared" si="10"/>
        <v>1.4703391543241944</v>
      </c>
      <c r="M220" s="19"/>
      <c r="N220" s="19"/>
      <c r="O220" s="19"/>
    </row>
    <row r="221" spans="1:15">
      <c r="A221" s="148">
        <v>1993</v>
      </c>
      <c r="B221" s="190"/>
      <c r="C221" s="313"/>
      <c r="D221" s="313"/>
      <c r="E221" s="310">
        <v>1993</v>
      </c>
      <c r="F221" s="41">
        <f>SLOPE($H$176:$H$177,$A$176:$A$177)*E221+INTERCEPT($H$176:$H$177,$A$176:$A$177)</f>
        <v>1.4900419552014128</v>
      </c>
      <c r="G221" s="313"/>
      <c r="H221" s="41"/>
      <c r="I221" s="313"/>
      <c r="J221" s="41"/>
      <c r="K221" s="148">
        <v>1993</v>
      </c>
      <c r="L221" s="589">
        <f t="shared" si="10"/>
        <v>1.4900419552014128</v>
      </c>
      <c r="M221" s="19"/>
      <c r="N221" s="19"/>
      <c r="O221" s="19"/>
    </row>
    <row r="222" spans="1:15">
      <c r="A222" s="148">
        <v>1994</v>
      </c>
      <c r="B222" s="190"/>
      <c r="C222" s="313"/>
      <c r="D222" s="313"/>
      <c r="E222" s="310">
        <v>1994</v>
      </c>
      <c r="F222" s="41">
        <f>SLOPE($H$176:$H$177,$A$176:$A$177)*E222+INTERCEPT($H$176:$H$177,$A$176:$A$177)</f>
        <v>1.5097447560786392</v>
      </c>
      <c r="G222" s="313"/>
      <c r="H222" s="41"/>
      <c r="I222" s="313"/>
      <c r="J222" s="41"/>
      <c r="K222" s="148">
        <v>1994</v>
      </c>
      <c r="L222" s="589">
        <f t="shared" si="10"/>
        <v>1.5097447560786392</v>
      </c>
      <c r="M222" s="19"/>
      <c r="N222" s="19"/>
      <c r="O222" s="19"/>
    </row>
    <row r="223" spans="1:15">
      <c r="A223" s="148">
        <v>1995</v>
      </c>
      <c r="B223" s="191">
        <f>H177</f>
        <v>1.5294475569558608</v>
      </c>
      <c r="C223" s="313"/>
      <c r="D223" s="313"/>
      <c r="E223" s="310"/>
      <c r="F223" s="41"/>
      <c r="G223" s="313"/>
      <c r="H223" s="41"/>
      <c r="I223" s="313"/>
      <c r="J223" s="41"/>
      <c r="K223" s="148">
        <v>1995</v>
      </c>
      <c r="L223" s="589">
        <f t="shared" si="10"/>
        <v>1.5294475569558608</v>
      </c>
      <c r="M223" s="19"/>
      <c r="N223" s="19"/>
      <c r="O223" s="19"/>
    </row>
    <row r="224" spans="1:15">
      <c r="A224" s="148">
        <v>1996</v>
      </c>
      <c r="B224" s="190"/>
      <c r="C224" s="313"/>
      <c r="D224" s="313"/>
      <c r="E224" s="310">
        <v>1996</v>
      </c>
      <c r="F224" s="41">
        <f>SLOPE($H$177:$H$178,$A$177:$A$178)*E224+INTERCEPT($H$177:$H$178,$A$177:$A$178)</f>
        <v>1.4802431716730098</v>
      </c>
      <c r="G224" s="313"/>
      <c r="H224" s="41"/>
      <c r="I224" s="313"/>
      <c r="J224" s="41"/>
      <c r="K224" s="148">
        <v>1996</v>
      </c>
      <c r="L224" s="589">
        <f t="shared" si="10"/>
        <v>1.4802431716730098</v>
      </c>
      <c r="M224" s="19"/>
      <c r="N224" s="19"/>
      <c r="O224" s="19"/>
    </row>
    <row r="225" spans="1:15">
      <c r="A225" s="148">
        <v>1997</v>
      </c>
      <c r="B225" s="190"/>
      <c r="C225" s="313"/>
      <c r="D225" s="313"/>
      <c r="E225" s="310">
        <v>1997</v>
      </c>
      <c r="F225" s="41">
        <f>SLOPE($H$177:$H$178,$A$177:$A$178)*E225+INTERCEPT($H$177:$H$178,$A$177:$A$178)</f>
        <v>1.4310387863901752</v>
      </c>
      <c r="G225" s="313"/>
      <c r="H225" s="41"/>
      <c r="I225" s="313"/>
      <c r="J225" s="41"/>
      <c r="K225" s="148">
        <v>1997</v>
      </c>
      <c r="L225" s="589">
        <f t="shared" si="10"/>
        <v>1.4310387863901752</v>
      </c>
      <c r="M225" s="19"/>
      <c r="N225" s="19"/>
      <c r="O225" s="19"/>
    </row>
    <row r="226" spans="1:15">
      <c r="A226" s="148">
        <v>1998</v>
      </c>
      <c r="B226" s="191">
        <f>H178</f>
        <v>1.3818344011073453</v>
      </c>
      <c r="C226" s="313"/>
      <c r="D226" s="313"/>
      <c r="E226" s="310"/>
      <c r="F226" s="41"/>
      <c r="G226" s="313"/>
      <c r="H226" s="41"/>
      <c r="I226" s="313"/>
      <c r="J226" s="41"/>
      <c r="K226" s="148">
        <v>1998</v>
      </c>
      <c r="L226" s="589">
        <f t="shared" si="10"/>
        <v>1.3818344011073453</v>
      </c>
      <c r="M226" s="19"/>
      <c r="N226" s="19"/>
      <c r="O226" s="19"/>
    </row>
    <row r="227" spans="1:15">
      <c r="A227" s="148">
        <v>1999</v>
      </c>
      <c r="B227" s="190"/>
      <c r="C227" s="313"/>
      <c r="D227" s="313"/>
      <c r="E227" s="310">
        <v>1999</v>
      </c>
      <c r="F227" s="41">
        <f>SLOPE($H$178:$H$179,$A$178:$A$179)*E227+INTERCEPT($H$178:$H$179,$A$178:$A$179)</f>
        <v>1.3891711527643302</v>
      </c>
      <c r="G227" s="313"/>
      <c r="H227" s="41"/>
      <c r="I227" s="313"/>
      <c r="J227" s="41"/>
      <c r="K227" s="148">
        <v>1999</v>
      </c>
      <c r="L227" s="589">
        <f t="shared" si="10"/>
        <v>1.3891711527643302</v>
      </c>
      <c r="M227" s="19"/>
      <c r="N227" s="19"/>
      <c r="O227" s="19"/>
    </row>
    <row r="228" spans="1:15">
      <c r="A228" s="148">
        <v>2000</v>
      </c>
      <c r="B228" s="190"/>
      <c r="C228" s="313"/>
      <c r="D228" s="313"/>
      <c r="E228" s="310">
        <v>2000</v>
      </c>
      <c r="F228" s="41">
        <f>SLOPE($H$178:$H$179,$A$178:$A$179)*E228+INTERCEPT($H$178:$H$179,$A$178:$A$179)</f>
        <v>1.3965079044213162</v>
      </c>
      <c r="G228" s="313"/>
      <c r="H228" s="41"/>
      <c r="I228" s="313"/>
      <c r="J228" s="41"/>
      <c r="K228" s="148">
        <v>2000</v>
      </c>
      <c r="L228" s="589">
        <f t="shared" si="10"/>
        <v>1.3965079044213162</v>
      </c>
      <c r="M228" s="19"/>
      <c r="N228" s="19"/>
      <c r="O228" s="19"/>
    </row>
    <row r="229" spans="1:15">
      <c r="A229" s="148">
        <v>2001</v>
      </c>
      <c r="B229" s="191">
        <f>H179</f>
        <v>1.4038446560783016</v>
      </c>
      <c r="C229" s="313"/>
      <c r="D229" s="313"/>
      <c r="E229" s="310"/>
      <c r="F229" s="41"/>
      <c r="G229" s="313"/>
      <c r="H229" s="41"/>
      <c r="I229" s="313"/>
      <c r="J229" s="41"/>
      <c r="K229" s="148">
        <v>2001</v>
      </c>
      <c r="L229" s="589">
        <f t="shared" si="10"/>
        <v>1.4038446560783016</v>
      </c>
      <c r="M229" s="19"/>
      <c r="N229" s="19"/>
      <c r="O229" s="19"/>
    </row>
    <row r="230" spans="1:15">
      <c r="A230" s="148">
        <v>2002</v>
      </c>
      <c r="B230" s="190"/>
      <c r="C230" s="313"/>
      <c r="D230" s="313"/>
      <c r="E230" s="310">
        <v>2002</v>
      </c>
      <c r="F230" s="41">
        <f>SLOPE($H$179:$H$180,$A$179:$A$180)*E230+INTERCEPT($H$179:$H$180,$A$179:$A$180)</f>
        <v>1.4138554056225736</v>
      </c>
      <c r="G230" s="313"/>
      <c r="H230" s="41"/>
      <c r="I230" s="313"/>
      <c r="J230" s="41"/>
      <c r="K230" s="148">
        <v>2002</v>
      </c>
      <c r="L230" s="589">
        <f t="shared" si="10"/>
        <v>1.4138554056225736</v>
      </c>
      <c r="M230" s="19"/>
      <c r="N230" s="19"/>
      <c r="O230" s="19"/>
    </row>
    <row r="231" spans="1:15">
      <c r="A231" s="148">
        <v>2003</v>
      </c>
      <c r="B231" s="190"/>
      <c r="C231" s="313"/>
      <c r="D231" s="313"/>
      <c r="E231" s="310">
        <v>2003</v>
      </c>
      <c r="F231" s="41">
        <f>SLOPE($H$179:$H$180,$A$179:$A$180)*E231+INTERCEPT($H$179:$H$180,$A$179:$A$180)</f>
        <v>1.423866155166845</v>
      </c>
      <c r="G231" s="313"/>
      <c r="H231" s="41"/>
      <c r="I231" s="313"/>
      <c r="J231" s="41"/>
      <c r="K231" s="148">
        <v>2003</v>
      </c>
      <c r="L231" s="589">
        <f t="shared" si="10"/>
        <v>1.423866155166845</v>
      </c>
      <c r="M231" s="19"/>
      <c r="N231" s="19"/>
      <c r="O231" s="19"/>
    </row>
    <row r="232" spans="1:15">
      <c r="A232" s="148">
        <v>2004</v>
      </c>
      <c r="B232" s="191">
        <f>H180</f>
        <v>1.4338769047111208</v>
      </c>
      <c r="C232" s="313"/>
      <c r="D232" s="313"/>
      <c r="E232" s="310"/>
      <c r="F232" s="41"/>
      <c r="G232" s="313"/>
      <c r="H232" s="41"/>
      <c r="I232" s="313"/>
      <c r="J232" s="41"/>
      <c r="K232" s="148">
        <v>2004</v>
      </c>
      <c r="L232" s="589">
        <f t="shared" si="10"/>
        <v>1.4338769047111208</v>
      </c>
      <c r="M232" s="19"/>
      <c r="N232" s="19"/>
      <c r="O232" s="19"/>
    </row>
    <row r="233" spans="1:15">
      <c r="A233" s="148">
        <v>2005</v>
      </c>
      <c r="B233" s="190"/>
      <c r="C233" s="313"/>
      <c r="D233" s="313"/>
      <c r="E233" s="310">
        <v>2005</v>
      </c>
      <c r="F233" s="41">
        <f>SLOPE($H$180:$H$181,$A$180:$A$181)*E233+INTERCEPT($H$180:$H$181,$A$180:$A$181)</f>
        <v>1.4431156520295936</v>
      </c>
      <c r="G233" s="313"/>
      <c r="H233" s="41"/>
      <c r="I233" s="313"/>
      <c r="J233" s="41"/>
      <c r="K233" s="148">
        <v>2005</v>
      </c>
      <c r="L233" s="589">
        <f t="shared" si="10"/>
        <v>1.4431156520295936</v>
      </c>
      <c r="M233" s="19"/>
      <c r="N233" s="19"/>
      <c r="O233" s="19"/>
    </row>
    <row r="234" spans="1:15">
      <c r="A234" s="148">
        <v>2006</v>
      </c>
      <c r="B234" s="190"/>
      <c r="C234" s="313"/>
      <c r="D234" s="313"/>
      <c r="E234" s="310">
        <v>2006</v>
      </c>
      <c r="F234" s="41">
        <f>SLOPE($H$180:$H$181,$A$180:$A$181)*E234+INTERCEPT($H$180:$H$181,$A$180:$A$181)</f>
        <v>1.4523543993480708</v>
      </c>
      <c r="G234" s="313"/>
      <c r="H234" s="41"/>
      <c r="I234" s="313"/>
      <c r="J234" s="41"/>
      <c r="K234" s="148">
        <v>2006</v>
      </c>
      <c r="L234" s="589">
        <f t="shared" si="10"/>
        <v>1.4523543993480708</v>
      </c>
      <c r="M234" s="19"/>
      <c r="N234" s="19"/>
      <c r="O234" s="19"/>
    </row>
    <row r="235" spans="1:15">
      <c r="A235" s="148">
        <v>2007</v>
      </c>
      <c r="B235" s="191">
        <f>H181</f>
        <v>1.4615931466665462</v>
      </c>
      <c r="C235" s="313"/>
      <c r="D235" s="313"/>
      <c r="E235" s="310"/>
      <c r="F235" s="41"/>
      <c r="G235" s="313"/>
      <c r="H235" s="41"/>
      <c r="I235" s="313"/>
      <c r="J235" s="41"/>
      <c r="K235" s="148">
        <v>2007</v>
      </c>
      <c r="L235" s="589">
        <f t="shared" si="10"/>
        <v>1.4615931466665462</v>
      </c>
      <c r="M235" s="19"/>
      <c r="N235" s="19"/>
      <c r="O235" s="19"/>
    </row>
    <row r="236" spans="1:15">
      <c r="A236" s="148">
        <v>2008</v>
      </c>
      <c r="B236" s="190"/>
      <c r="C236" s="313"/>
      <c r="D236" s="313"/>
      <c r="E236" s="310">
        <v>2008</v>
      </c>
      <c r="F236" s="41">
        <f>SLOPE($H$181:$H$182,$A$181:$A$182)*E236+INTERCEPT($H$181:$H$182,$A$181:$A$182)</f>
        <v>1.4927099033695725</v>
      </c>
      <c r="G236" s="313"/>
      <c r="H236" s="41"/>
      <c r="I236" s="313"/>
      <c r="J236" s="41"/>
      <c r="K236" s="148">
        <v>2008</v>
      </c>
      <c r="L236" s="589">
        <f t="shared" si="10"/>
        <v>1.4927099033695725</v>
      </c>
      <c r="M236" s="19"/>
      <c r="N236" s="19"/>
      <c r="O236" s="19"/>
    </row>
    <row r="237" spans="1:15">
      <c r="A237" s="148">
        <v>2009</v>
      </c>
      <c r="B237" s="190"/>
      <c r="C237" s="313"/>
      <c r="D237" s="313"/>
      <c r="E237" s="310">
        <v>2009</v>
      </c>
      <c r="F237" s="41">
        <f>SLOPE($H$181:$H$182,$A$181:$A$182)*E237+INTERCEPT($H$181:$H$182,$A$181:$A$182)</f>
        <v>1.5238266600725936</v>
      </c>
      <c r="G237" s="313"/>
      <c r="H237" s="41"/>
      <c r="I237" s="313"/>
      <c r="J237" s="41"/>
      <c r="K237" s="148">
        <v>2009</v>
      </c>
      <c r="L237" s="589">
        <f t="shared" si="10"/>
        <v>1.5238266600725936</v>
      </c>
      <c r="M237" s="19"/>
      <c r="N237" s="19"/>
      <c r="O237" s="19"/>
    </row>
    <row r="238" spans="1:15">
      <c r="A238" s="148">
        <v>2010</v>
      </c>
      <c r="B238" s="191">
        <f>H182</f>
        <v>1.5549434167756142</v>
      </c>
      <c r="C238" s="313"/>
      <c r="D238" s="313"/>
      <c r="E238" s="310"/>
      <c r="F238" s="41"/>
      <c r="G238" s="313"/>
      <c r="H238" s="41"/>
      <c r="I238" s="313"/>
      <c r="J238" s="41"/>
      <c r="K238" s="148">
        <v>2010</v>
      </c>
      <c r="L238" s="589">
        <f t="shared" si="10"/>
        <v>1.5549434167756142</v>
      </c>
      <c r="M238" s="19"/>
      <c r="N238" s="19"/>
      <c r="O238" s="19"/>
    </row>
    <row r="239" spans="1:15">
      <c r="A239" s="148">
        <v>2011</v>
      </c>
      <c r="B239" s="190"/>
      <c r="C239" s="313"/>
      <c r="D239" s="313"/>
      <c r="E239" s="310">
        <v>2011</v>
      </c>
      <c r="F239" s="41">
        <f>SLOPE($H$182:$H$183,$A$182:$A$183)*E239+INTERCEPT($H$182:$H$183,$A$182:$A$183)</f>
        <v>1.5369806706024747</v>
      </c>
      <c r="G239" s="313"/>
      <c r="H239" s="41"/>
      <c r="I239" s="313"/>
      <c r="J239" s="41"/>
      <c r="K239" s="148">
        <v>2011</v>
      </c>
      <c r="L239" s="589">
        <f t="shared" si="10"/>
        <v>1.5369806706024747</v>
      </c>
      <c r="M239" s="19"/>
      <c r="N239" s="19"/>
      <c r="O239" s="19"/>
    </row>
    <row r="240" spans="1:15">
      <c r="A240" s="148">
        <v>2012</v>
      </c>
      <c r="B240" s="190"/>
      <c r="C240" s="313"/>
      <c r="D240" s="313"/>
      <c r="E240" s="310">
        <v>2012</v>
      </c>
      <c r="F240" s="41">
        <f>SLOPE($H$182:$H$183,$A$182:$A$183)*E240+INTERCEPT($H$182:$H$183,$A$182:$A$183)</f>
        <v>1.5190179244293347</v>
      </c>
      <c r="G240" s="313"/>
      <c r="H240" s="41"/>
      <c r="I240" s="313"/>
      <c r="J240" s="41"/>
      <c r="K240" s="148">
        <v>2012</v>
      </c>
      <c r="L240" s="589">
        <f t="shared" si="10"/>
        <v>1.5190179244293347</v>
      </c>
      <c r="M240" s="19"/>
      <c r="N240" s="19"/>
      <c r="O240" s="19"/>
    </row>
    <row r="241" spans="1:15" ht="15.6" thickBot="1">
      <c r="A241" s="358">
        <v>2013</v>
      </c>
      <c r="B241" s="359">
        <f>H183</f>
        <v>1.5010551782561961</v>
      </c>
      <c r="C241" s="356"/>
      <c r="D241" s="356"/>
      <c r="E241" s="311"/>
      <c r="F241" s="43"/>
      <c r="G241" s="356"/>
      <c r="H241" s="43"/>
      <c r="I241" s="356"/>
      <c r="J241" s="43"/>
      <c r="K241" s="358">
        <v>2013</v>
      </c>
      <c r="L241" s="590">
        <f t="shared" si="10"/>
        <v>1.5010551782561961</v>
      </c>
      <c r="M241" s="19"/>
      <c r="N241" s="19"/>
      <c r="O241" s="19"/>
    </row>
  </sheetData>
  <mergeCells count="19">
    <mergeCell ref="L168:M168"/>
    <mergeCell ref="N168:N169"/>
    <mergeCell ref="O168:O169"/>
    <mergeCell ref="B188:F188"/>
    <mergeCell ref="K188:L188"/>
    <mergeCell ref="A187:L187"/>
    <mergeCell ref="A4:Q4"/>
    <mergeCell ref="Q6:Q7"/>
    <mergeCell ref="P168:P169"/>
    <mergeCell ref="Q168:Q169"/>
    <mergeCell ref="A166:Q166"/>
    <mergeCell ref="P6:P7"/>
    <mergeCell ref="B6:F6"/>
    <mergeCell ref="G6:K6"/>
    <mergeCell ref="L6:M6"/>
    <mergeCell ref="N6:N7"/>
    <mergeCell ref="O6:O7"/>
    <mergeCell ref="B168:F168"/>
    <mergeCell ref="G168:K168"/>
  </mergeCells>
  <phoneticPr fontId="0" type="noConversion"/>
  <hyperlinks>
    <hyperlink ref="A1" location="Index!A1" display="Back to index"/>
  </hyperlink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opLeftCell="A58" workbookViewId="0">
      <selection activeCell="A3" sqref="A3:G3"/>
    </sheetView>
  </sheetViews>
  <sheetFormatPr baseColWidth="10" defaultRowHeight="13.2"/>
  <cols>
    <col min="1" max="1" width="13.88671875" customWidth="1"/>
    <col min="2" max="2" width="12.109375" customWidth="1"/>
    <col min="3" max="3" width="12.88671875" customWidth="1"/>
    <col min="6" max="6" width="19.88671875" customWidth="1"/>
    <col min="7" max="7" width="20.33203125" customWidth="1"/>
  </cols>
  <sheetData>
    <row r="1" spans="1:9" ht="15">
      <c r="A1" s="523" t="s">
        <v>250</v>
      </c>
    </row>
    <row r="2" spans="1:9" ht="13.8" thickBot="1"/>
    <row r="3" spans="1:9" ht="58.5" customHeight="1" thickBot="1">
      <c r="A3" s="860" t="s">
        <v>271</v>
      </c>
      <c r="B3" s="861"/>
      <c r="C3" s="861"/>
      <c r="D3" s="861"/>
      <c r="E3" s="861"/>
      <c r="F3" s="861"/>
      <c r="G3" s="862"/>
    </row>
    <row r="4" spans="1:9">
      <c r="A4" s="614"/>
      <c r="B4" s="657" t="s">
        <v>18</v>
      </c>
      <c r="C4" s="657" t="s">
        <v>19</v>
      </c>
      <c r="D4" s="657" t="s">
        <v>20</v>
      </c>
      <c r="E4" s="657" t="s">
        <v>21</v>
      </c>
      <c r="F4" s="658" t="s">
        <v>22</v>
      </c>
      <c r="G4" s="659" t="s">
        <v>23</v>
      </c>
      <c r="H4" s="292"/>
      <c r="I4" s="22"/>
    </row>
    <row r="5" spans="1:9" ht="12.75" customHeight="1">
      <c r="A5" s="899"/>
      <c r="B5" s="902" t="s">
        <v>53</v>
      </c>
      <c r="C5" s="903" t="s">
        <v>138</v>
      </c>
      <c r="D5" s="786" t="s">
        <v>104</v>
      </c>
      <c r="E5" s="786" t="s">
        <v>140</v>
      </c>
      <c r="F5" s="904" t="s">
        <v>57</v>
      </c>
      <c r="G5" s="905"/>
    </row>
    <row r="6" spans="1:9" ht="72.75" customHeight="1">
      <c r="A6" s="900"/>
      <c r="B6" s="902"/>
      <c r="C6" s="903"/>
      <c r="D6" s="786"/>
      <c r="E6" s="786"/>
      <c r="F6" s="906"/>
      <c r="G6" s="907"/>
    </row>
    <row r="7" spans="1:9" ht="42">
      <c r="A7" s="901"/>
      <c r="B7" s="456" t="s">
        <v>55</v>
      </c>
      <c r="C7" s="457" t="s">
        <v>56</v>
      </c>
      <c r="D7" s="908" t="s">
        <v>58</v>
      </c>
      <c r="E7" s="909"/>
      <c r="F7" s="596" t="s">
        <v>141</v>
      </c>
      <c r="G7" s="606" t="s">
        <v>142</v>
      </c>
    </row>
    <row r="8" spans="1:9" ht="57" customHeight="1">
      <c r="A8" s="518"/>
      <c r="B8" s="456" t="s">
        <v>135</v>
      </c>
      <c r="C8" s="457" t="s">
        <v>134</v>
      </c>
      <c r="D8" s="458"/>
      <c r="E8" s="463"/>
      <c r="F8" s="596"/>
      <c r="G8" s="471"/>
    </row>
    <row r="9" spans="1:9" ht="17.100000000000001" customHeight="1">
      <c r="A9" s="518"/>
      <c r="B9" s="464"/>
      <c r="C9" s="461"/>
      <c r="D9" s="461"/>
      <c r="E9" s="465"/>
      <c r="F9" s="470"/>
      <c r="G9" s="615"/>
    </row>
    <row r="10" spans="1:9" ht="17.100000000000001" customHeight="1">
      <c r="A10" s="148">
        <v>1860</v>
      </c>
      <c r="B10" s="466">
        <f>B11</f>
        <v>4.47</v>
      </c>
      <c r="C10" s="205">
        <v>1.9599999999999999E-2</v>
      </c>
      <c r="D10" s="203">
        <f>DetailsComputUS6!M9</f>
        <v>1.4521921161569664</v>
      </c>
      <c r="E10" s="467">
        <f>DetailsComputUS6!Q9</f>
        <v>1.5782764784924219</v>
      </c>
      <c r="F10" s="476">
        <f>B10*C10*D10</f>
        <v>0.12722945568074415</v>
      </c>
      <c r="G10" s="477">
        <f t="shared" ref="G10:G20" si="0">B10*C10*E10</f>
        <v>0.13827595883367808</v>
      </c>
    </row>
    <row r="11" spans="1:9" ht="17.100000000000001" customHeight="1">
      <c r="A11" s="148">
        <v>1870</v>
      </c>
      <c r="B11" s="464">
        <v>4.47</v>
      </c>
      <c r="C11" s="205">
        <v>1.9599999999999999E-2</v>
      </c>
      <c r="D11" s="203">
        <f>DetailsComputUS6!M19</f>
        <v>1.4443156335499032</v>
      </c>
      <c r="E11" s="467">
        <f>DetailsComputUS6!Q19</f>
        <v>1.4968477619073859</v>
      </c>
      <c r="F11" s="476">
        <f>B11*C11*D11</f>
        <v>0.1265393812865741</v>
      </c>
      <c r="G11" s="477">
        <f t="shared" si="0"/>
        <v>0.13114182611622988</v>
      </c>
    </row>
    <row r="12" spans="1:9" ht="17.100000000000001" customHeight="1">
      <c r="A12" s="148">
        <v>1880</v>
      </c>
      <c r="B12" s="464">
        <v>4.3600000000000003</v>
      </c>
      <c r="C12" s="462">
        <f>C11+((C$20-C$11)/9)</f>
        <v>1.893484540501458E-2</v>
      </c>
      <c r="D12" s="460">
        <f>DataFA2!M11</f>
        <v>1.4871160107373302</v>
      </c>
      <c r="E12" s="468">
        <f>DataFA2!Q11</f>
        <v>1.5460176418781453</v>
      </c>
      <c r="F12" s="476">
        <f t="shared" ref="F12:F19" si="1">B12*C12*D12</f>
        <v>0.12277023928508141</v>
      </c>
      <c r="G12" s="477">
        <f t="shared" si="0"/>
        <v>0.12763291798481113</v>
      </c>
    </row>
    <row r="13" spans="1:9" ht="17.100000000000001" customHeight="1">
      <c r="A13" s="148">
        <v>1890</v>
      </c>
      <c r="B13" s="464">
        <v>4.78</v>
      </c>
      <c r="C13" s="462">
        <f t="shared" ref="C13:C19" si="2">C12+((C$20-C$11)/9)</f>
        <v>1.826969081002916E-2</v>
      </c>
      <c r="D13" s="460">
        <f>DataFA2!M12</f>
        <v>1.5299163879247573</v>
      </c>
      <c r="E13" s="468">
        <f>DataFA2!Q12</f>
        <v>1.5951875218489047</v>
      </c>
      <c r="F13" s="476">
        <f t="shared" si="1"/>
        <v>0.1336062550009417</v>
      </c>
      <c r="G13" s="477">
        <f t="shared" si="0"/>
        <v>0.13930632582317748</v>
      </c>
    </row>
    <row r="14" spans="1:9" ht="17.100000000000001" customHeight="1">
      <c r="A14" s="148">
        <v>1900</v>
      </c>
      <c r="B14" s="464">
        <v>4.4800000000000004</v>
      </c>
      <c r="C14" s="462">
        <f t="shared" si="2"/>
        <v>1.760453621504374E-2</v>
      </c>
      <c r="D14" s="460">
        <f>DataFA2!M13</f>
        <v>1.5727167651121843</v>
      </c>
      <c r="E14" s="468">
        <f>DataFA2!Q13</f>
        <v>1.6443574018196641</v>
      </c>
      <c r="F14" s="476">
        <f t="shared" si="1"/>
        <v>0.12403753262845903</v>
      </c>
      <c r="G14" s="477">
        <f t="shared" si="0"/>
        <v>0.12968770945002661</v>
      </c>
    </row>
    <row r="15" spans="1:9" ht="17.100000000000001" customHeight="1">
      <c r="A15" s="148">
        <v>1910</v>
      </c>
      <c r="B15" s="464">
        <v>4.4000000000000004</v>
      </c>
      <c r="C15" s="462">
        <f t="shared" si="2"/>
        <v>1.6939381620058321E-2</v>
      </c>
      <c r="D15" s="460">
        <f>DataFA2!M14</f>
        <v>1.6155171422996113</v>
      </c>
      <c r="E15" s="468">
        <f>DataFA2!Q14</f>
        <v>1.6935272817904234</v>
      </c>
      <c r="F15" s="476">
        <f t="shared" si="1"/>
        <v>0.12040979010350041</v>
      </c>
      <c r="G15" s="477">
        <f t="shared" si="0"/>
        <v>0.12622414160500334</v>
      </c>
    </row>
    <row r="16" spans="1:9" ht="17.100000000000001" customHeight="1">
      <c r="A16" s="148">
        <v>1920</v>
      </c>
      <c r="B16" s="464">
        <v>4.07</v>
      </c>
      <c r="C16" s="462">
        <f t="shared" si="2"/>
        <v>1.6274227025072901E-2</v>
      </c>
      <c r="D16" s="460">
        <f>DataFA2!M15</f>
        <v>1.6583175194870383</v>
      </c>
      <c r="E16" s="468">
        <f>DataFA2!Q15</f>
        <v>1.7426971617611828</v>
      </c>
      <c r="F16" s="476">
        <f t="shared" si="1"/>
        <v>0.10984049167257642</v>
      </c>
      <c r="G16" s="477">
        <f t="shared" si="0"/>
        <v>0.11542947043305836</v>
      </c>
    </row>
    <row r="17" spans="1:7" ht="17.100000000000001" customHeight="1">
      <c r="A17" s="148">
        <v>1930</v>
      </c>
      <c r="B17" s="464">
        <v>4.8499999999999996</v>
      </c>
      <c r="C17" s="462">
        <f t="shared" si="2"/>
        <v>1.5609072430087479E-2</v>
      </c>
      <c r="D17" s="460">
        <f>DataFA2!M16</f>
        <v>1.7011178966744653</v>
      </c>
      <c r="E17" s="468">
        <f>DataFA2!Q16</f>
        <v>1.7918670417319422</v>
      </c>
      <c r="F17" s="476">
        <f t="shared" si="1"/>
        <v>0.12878143143735249</v>
      </c>
      <c r="G17" s="477">
        <f t="shared" si="0"/>
        <v>0.13565150483148025</v>
      </c>
    </row>
    <row r="18" spans="1:7" ht="17.100000000000001" customHeight="1">
      <c r="A18" s="148">
        <v>1940</v>
      </c>
      <c r="B18" s="464">
        <v>3.28</v>
      </c>
      <c r="C18" s="462">
        <f t="shared" si="2"/>
        <v>1.4943917835102058E-2</v>
      </c>
      <c r="D18" s="460">
        <f>DataFA2!M17</f>
        <v>1.7439182738618924</v>
      </c>
      <c r="E18" s="468">
        <f>DataFA2!Q17</f>
        <v>1.8410369217027016</v>
      </c>
      <c r="F18" s="476">
        <f t="shared" si="1"/>
        <v>8.5479986177978418E-2</v>
      </c>
      <c r="G18" s="477">
        <f t="shared" si="0"/>
        <v>9.0240358724951203E-2</v>
      </c>
    </row>
    <row r="19" spans="1:7" ht="17.100000000000001" customHeight="1">
      <c r="A19" s="148">
        <v>1950</v>
      </c>
      <c r="B19" s="464">
        <v>3.56</v>
      </c>
      <c r="C19" s="462">
        <f t="shared" si="2"/>
        <v>1.4278763240116637E-2</v>
      </c>
      <c r="D19" s="460">
        <f>DataFA2!M18</f>
        <v>1.7867186510493194</v>
      </c>
      <c r="E19" s="468">
        <f>DataFA2!Q18</f>
        <v>1.890206801673461</v>
      </c>
      <c r="F19" s="476">
        <f t="shared" si="1"/>
        <v>9.0823192038320358E-2</v>
      </c>
      <c r="G19" s="477">
        <f t="shared" si="0"/>
        <v>9.6083742809594294E-2</v>
      </c>
    </row>
    <row r="20" spans="1:7" ht="15">
      <c r="A20" s="148">
        <v>1962</v>
      </c>
      <c r="B20" s="155">
        <v>3.7157870156341435</v>
      </c>
      <c r="C20" s="192">
        <v>1.3613608645131212E-2</v>
      </c>
      <c r="D20" s="155">
        <f>DetailsComputUS6!M111</f>
        <v>1.8416090542616932</v>
      </c>
      <c r="E20" s="467">
        <f>DetailsComputUS6!Q111</f>
        <v>1.9469905743346476</v>
      </c>
      <c r="F20" s="476">
        <f>B20*C20*D20</f>
        <v>9.3158291685343814E-2</v>
      </c>
      <c r="G20" s="478">
        <f t="shared" si="0"/>
        <v>9.8489044356483854E-2</v>
      </c>
    </row>
    <row r="21" spans="1:7" ht="15">
      <c r="A21" s="148">
        <v>1963</v>
      </c>
      <c r="B21" s="155">
        <v>3.6483218241470663</v>
      </c>
      <c r="C21" s="192">
        <v>1.3941088807915138E-2</v>
      </c>
      <c r="D21" s="155">
        <f>DetailsComputUS6!M112</f>
        <v>1.8381547611117088</v>
      </c>
      <c r="E21" s="467">
        <f>DetailsComputUS6!Q112</f>
        <v>1.9450208460583764</v>
      </c>
      <c r="F21" s="476">
        <f t="shared" ref="F21:F46" si="3">B21*C21*D21</f>
        <v>9.3491452769871267E-2</v>
      </c>
      <c r="G21" s="478">
        <f t="shared" ref="G21:G71" si="4">B21*C21*E21</f>
        <v>9.8926830543748082E-2</v>
      </c>
    </row>
    <row r="22" spans="1:7" ht="15">
      <c r="A22" s="148">
        <v>1964</v>
      </c>
      <c r="B22" s="155">
        <v>3.6182218765208845</v>
      </c>
      <c r="C22" s="192">
        <v>1.3678672350527487E-2</v>
      </c>
      <c r="D22" s="155">
        <f>DetailsComputUS6!M113</f>
        <v>1.8347004679617243</v>
      </c>
      <c r="E22" s="467">
        <f>DetailsComputUS6!Q113</f>
        <v>1.9430447952355576</v>
      </c>
      <c r="F22" s="476">
        <f t="shared" si="3"/>
        <v>9.0803860695827396E-2</v>
      </c>
      <c r="G22" s="478">
        <f t="shared" si="4"/>
        <v>9.6166089229995699E-2</v>
      </c>
    </row>
    <row r="23" spans="1:7" ht="15">
      <c r="A23" s="148">
        <v>1965</v>
      </c>
      <c r="B23" s="155">
        <v>3.6026458663446257</v>
      </c>
      <c r="C23" s="192">
        <v>1.3827530792408465E-2</v>
      </c>
      <c r="D23" s="155">
        <f>DetailsComputUS6!M114</f>
        <v>1.8312461748117397</v>
      </c>
      <c r="E23" s="467">
        <f>DetailsComputUS6!Q114</f>
        <v>1.9407002877976842</v>
      </c>
      <c r="F23" s="476">
        <f t="shared" si="3"/>
        <v>9.122480393776855E-2</v>
      </c>
      <c r="G23" s="478">
        <f t="shared" si="4"/>
        <v>9.667733682748321E-2</v>
      </c>
    </row>
    <row r="24" spans="1:7" ht="15">
      <c r="A24" s="148">
        <v>1966</v>
      </c>
      <c r="B24" s="155">
        <v>3.4787359445739194</v>
      </c>
      <c r="C24" s="192">
        <v>1.3949985326048521E-2</v>
      </c>
      <c r="D24" s="155">
        <f>DetailsComputUS6!M115</f>
        <v>1.8277918816617549</v>
      </c>
      <c r="E24" s="467">
        <f>DetailsComputUS6!Q115</f>
        <v>1.9383508240055858</v>
      </c>
      <c r="F24" s="476">
        <f t="shared" si="3"/>
        <v>8.8699660882292072E-2</v>
      </c>
      <c r="G24" s="478">
        <f t="shared" si="4"/>
        <v>9.406490010443315E-2</v>
      </c>
    </row>
    <row r="25" spans="1:7" ht="15">
      <c r="A25" s="148">
        <v>1967</v>
      </c>
      <c r="B25" s="155">
        <v>3.5173636435719566</v>
      </c>
      <c r="C25" s="192">
        <v>1.3721305669562606E-2</v>
      </c>
      <c r="D25" s="155">
        <f>DetailsComputUS6!M116</f>
        <v>1.8243375885117703</v>
      </c>
      <c r="E25" s="467">
        <f>DetailsComputUS6!Q116</f>
        <v>1.9359964038592616</v>
      </c>
      <c r="F25" s="476">
        <f t="shared" si="3"/>
        <v>8.8047679763083114E-2</v>
      </c>
      <c r="G25" s="478">
        <f t="shared" si="4"/>
        <v>9.3436649259930005E-2</v>
      </c>
    </row>
    <row r="26" spans="1:7" ht="15">
      <c r="A26" s="148">
        <v>1968</v>
      </c>
      <c r="B26" s="155">
        <v>3.5861266008498891</v>
      </c>
      <c r="C26" s="192">
        <v>1.4153167435580236E-2</v>
      </c>
      <c r="D26" s="155">
        <f>DetailsComputUS6!M117</f>
        <v>1.8208832953617857</v>
      </c>
      <c r="E26" s="467">
        <f>DetailsComputUS6!Q117</f>
        <v>1.9336370273587118</v>
      </c>
      <c r="F26" s="476">
        <f t="shared" si="3"/>
        <v>9.24190231136231E-2</v>
      </c>
      <c r="G26" s="478">
        <f t="shared" si="4"/>
        <v>9.8141844444410667E-2</v>
      </c>
    </row>
    <row r="27" spans="1:7" ht="15">
      <c r="A27" s="148">
        <v>1969</v>
      </c>
      <c r="B27" s="155">
        <v>3.5025725265888159</v>
      </c>
      <c r="C27" s="192">
        <v>1.3897017291697377E-2</v>
      </c>
      <c r="D27" s="155">
        <f>DetailsComputUS6!M118</f>
        <v>1.8174290022118011</v>
      </c>
      <c r="E27" s="467">
        <f>DetailsComputUS6!Q118</f>
        <v>1.9312726945039369</v>
      </c>
      <c r="F27" s="476">
        <f t="shared" si="3"/>
        <v>8.8463921843883533E-2</v>
      </c>
      <c r="G27" s="478">
        <f t="shared" si="4"/>
        <v>9.4005298967883538E-2</v>
      </c>
    </row>
    <row r="28" spans="1:7" ht="15">
      <c r="A28" s="148">
        <v>1970</v>
      </c>
      <c r="B28" s="155">
        <v>3.4226537188975712</v>
      </c>
      <c r="C28" s="192">
        <v>1.3712015114611243E-2</v>
      </c>
      <c r="D28" s="155">
        <f>DetailsComputUS6!M119</f>
        <v>1.8139747090618163</v>
      </c>
      <c r="E28" s="467">
        <f>DetailsComputUS6!Q119</f>
        <v>1.9289034052949363</v>
      </c>
      <c r="F28" s="476">
        <f t="shared" si="3"/>
        <v>8.5132516918297887E-2</v>
      </c>
      <c r="G28" s="478">
        <f t="shared" si="4"/>
        <v>9.0526290672466897E-2</v>
      </c>
    </row>
    <row r="29" spans="1:7" ht="15">
      <c r="A29" s="148">
        <v>1971</v>
      </c>
      <c r="B29" s="155">
        <v>3.4088377503539351</v>
      </c>
      <c r="C29" s="192">
        <v>1.3563263039897753E-2</v>
      </c>
      <c r="D29" s="155">
        <f>DetailsComputUS6!M120</f>
        <v>1.8105204159118318</v>
      </c>
      <c r="E29" s="467">
        <f>DetailsComputUS6!Q120</f>
        <v>1.92652915973171</v>
      </c>
      <c r="F29" s="476">
        <f t="shared" si="3"/>
        <v>8.37093445642383E-2</v>
      </c>
      <c r="G29" s="478">
        <f t="shared" si="4"/>
        <v>8.9073004550359963E-2</v>
      </c>
    </row>
    <row r="30" spans="1:7" ht="15">
      <c r="A30" s="148">
        <v>1972</v>
      </c>
      <c r="B30" s="155">
        <v>3.4871415454462347</v>
      </c>
      <c r="C30" s="192">
        <v>1.3648623420813299E-2</v>
      </c>
      <c r="D30" s="155">
        <f>DetailsComputUS6!M121</f>
        <v>1.807066122761847</v>
      </c>
      <c r="E30" s="467">
        <f>DetailsComputUS6!Q121</f>
        <v>1.9241499578142585</v>
      </c>
      <c r="F30" s="476">
        <f t="shared" si="3"/>
        <v>8.6006737048153287E-2</v>
      </c>
      <c r="G30" s="478">
        <f t="shared" si="4"/>
        <v>9.1579304917751514E-2</v>
      </c>
    </row>
    <row r="31" spans="1:7" ht="15">
      <c r="A31" s="148">
        <v>1973</v>
      </c>
      <c r="B31" s="155">
        <v>3.3918808399871025</v>
      </c>
      <c r="C31" s="192">
        <v>1.350959209698669E-2</v>
      </c>
      <c r="D31" s="155">
        <f>DetailsComputUS6!M122</f>
        <v>1.8036118296118626</v>
      </c>
      <c r="E31" s="467">
        <f>DetailsComputUS6!Q122</f>
        <v>1.9217657995425814</v>
      </c>
      <c r="F31" s="476">
        <f t="shared" si="3"/>
        <v>8.26467724648179E-2</v>
      </c>
      <c r="G31" s="478">
        <f t="shared" si="4"/>
        <v>8.8060933155247878E-2</v>
      </c>
    </row>
    <row r="32" spans="1:7" ht="15">
      <c r="A32" s="148">
        <v>1974</v>
      </c>
      <c r="B32" s="155">
        <v>3.2149786413857968</v>
      </c>
      <c r="C32" s="192">
        <v>1.3047768934071004E-2</v>
      </c>
      <c r="D32" s="155">
        <f>DetailsComputUS6!M123</f>
        <v>1.800157536461878</v>
      </c>
      <c r="E32" s="467">
        <f>DetailsComputUS6!Q123</f>
        <v>1.9193766849166787</v>
      </c>
      <c r="F32" s="476">
        <f t="shared" si="3"/>
        <v>7.5513545579913896E-2</v>
      </c>
      <c r="G32" s="478">
        <f t="shared" si="4"/>
        <v>8.051458599915097E-2</v>
      </c>
    </row>
    <row r="33" spans="1:8" ht="15">
      <c r="A33" s="148">
        <v>1975</v>
      </c>
      <c r="B33" s="155">
        <v>3.1996274285959636</v>
      </c>
      <c r="C33" s="192">
        <v>1.2572876198628546E-2</v>
      </c>
      <c r="D33" s="155">
        <f>DetailsComputUS6!M124</f>
        <v>1.7967032433118943</v>
      </c>
      <c r="E33" s="467">
        <f>DetailsComputUS6!Q124</f>
        <v>1.9169826139365518</v>
      </c>
      <c r="F33" s="476">
        <f t="shared" si="3"/>
        <v>7.2278711533800902E-2</v>
      </c>
      <c r="G33" s="478">
        <f t="shared" si="4"/>
        <v>7.7117372545411039E-2</v>
      </c>
    </row>
    <row r="34" spans="1:8" ht="15">
      <c r="A34" s="148">
        <v>1976</v>
      </c>
      <c r="B34" s="155">
        <v>3.2677394156192463</v>
      </c>
      <c r="C34" s="192">
        <v>1.2474384170937988E-2</v>
      </c>
      <c r="D34" s="155">
        <f>DetailsComputUS6!M125</f>
        <v>1.7932489501619098</v>
      </c>
      <c r="E34" s="467">
        <f>DetailsComputUS6!Q125</f>
        <v>1.9145835866021981</v>
      </c>
      <c r="F34" s="476">
        <f t="shared" si="3"/>
        <v>7.30982730204464E-2</v>
      </c>
      <c r="G34" s="478">
        <f t="shared" si="4"/>
        <v>7.804424127574526E-2</v>
      </c>
    </row>
    <row r="35" spans="1:8" ht="15">
      <c r="A35" s="148">
        <v>1977</v>
      </c>
      <c r="B35" s="155">
        <v>3.256910415182372</v>
      </c>
      <c r="C35" s="192">
        <v>1.2181887822387823E-2</v>
      </c>
      <c r="D35" s="155">
        <f>DetailsComputUS6!M126</f>
        <v>1.789794657011925</v>
      </c>
      <c r="E35" s="467">
        <f>DetailsComputUS6!Q126</f>
        <v>1.9121796029136191</v>
      </c>
      <c r="F35" s="476">
        <f t="shared" si="3"/>
        <v>7.1010670964107181E-2</v>
      </c>
      <c r="G35" s="478">
        <f t="shared" si="4"/>
        <v>7.5866332528598798E-2</v>
      </c>
    </row>
    <row r="36" spans="1:8" ht="15">
      <c r="A36" s="148">
        <v>1978</v>
      </c>
      <c r="B36" s="155">
        <v>3.2186925830129525</v>
      </c>
      <c r="C36" s="192">
        <v>1.2155778501114371E-2</v>
      </c>
      <c r="D36" s="155">
        <f>DetailsComputUS6!M127</f>
        <v>1.7863403638619404</v>
      </c>
      <c r="E36" s="467">
        <f>DetailsComputUS6!Q127</f>
        <v>1.9097706628708147</v>
      </c>
      <c r="F36" s="476">
        <f t="shared" si="3"/>
        <v>6.9891842365834275E-2</v>
      </c>
      <c r="G36" s="478">
        <f t="shared" si="4"/>
        <v>7.472114095641505E-2</v>
      </c>
    </row>
    <row r="37" spans="1:8" ht="15">
      <c r="A37" s="148">
        <v>1979</v>
      </c>
      <c r="B37" s="155">
        <v>3.3293030601156626</v>
      </c>
      <c r="C37" s="192">
        <v>1.1856707571990562E-2</v>
      </c>
      <c r="D37" s="155">
        <f>DetailsComputUS6!M128</f>
        <v>1.7828860707119558</v>
      </c>
      <c r="E37" s="467">
        <f>DetailsComputUS6!Q128</f>
        <v>1.9073567664737845</v>
      </c>
      <c r="F37" s="476">
        <f t="shared" si="3"/>
        <v>7.0378665996569764E-2</v>
      </c>
      <c r="G37" s="478">
        <f t="shared" si="4"/>
        <v>7.5292093538176091E-2</v>
      </c>
    </row>
    <row r="38" spans="1:8" ht="15">
      <c r="A38" s="148">
        <v>1980</v>
      </c>
      <c r="B38" s="155">
        <v>3.5492809184632925</v>
      </c>
      <c r="C38" s="192">
        <v>1.213671111820587E-2</v>
      </c>
      <c r="D38" s="155">
        <f>DetailsComputUS6!M129</f>
        <v>1.7794317775619712</v>
      </c>
      <c r="E38" s="467">
        <f>DetailsComputUS6!Q129</f>
        <v>1.9049379137225291</v>
      </c>
      <c r="F38" s="476">
        <f t="shared" si="3"/>
        <v>7.6651865899779598E-2</v>
      </c>
      <c r="G38" s="478">
        <f t="shared" si="4"/>
        <v>8.2058243171382259E-2</v>
      </c>
    </row>
    <row r="39" spans="1:8" ht="15">
      <c r="A39" s="148">
        <v>1981</v>
      </c>
      <c r="B39" s="155">
        <v>3.50605987885847</v>
      </c>
      <c r="C39" s="192">
        <v>1.1890257330218795E-2</v>
      </c>
      <c r="D39" s="155">
        <f>DetailsComputUS6!M130</f>
        <v>1.7759774844119867</v>
      </c>
      <c r="E39" s="467">
        <f>DetailsComputUS6!Q130</f>
        <v>1.9025141046170482</v>
      </c>
      <c r="F39" s="476">
        <f t="shared" si="3"/>
        <v>7.4036867985613194E-2</v>
      </c>
      <c r="G39" s="478">
        <f t="shared" si="4"/>
        <v>7.9311920810153702E-2</v>
      </c>
    </row>
    <row r="40" spans="1:8" ht="15">
      <c r="A40" s="148">
        <v>1982</v>
      </c>
      <c r="B40" s="155">
        <v>3.5893093360470298</v>
      </c>
      <c r="C40" s="192">
        <v>1.1691361831167535E-2</v>
      </c>
      <c r="D40" s="155">
        <f>DetailsComputUS6!M131</f>
        <v>1.7725231912620019</v>
      </c>
      <c r="E40" s="467">
        <f>DetailsComputUS6!Q131</f>
        <v>1.9000853391573416</v>
      </c>
      <c r="F40" s="476">
        <f t="shared" si="3"/>
        <v>7.4382011065490417E-2</v>
      </c>
      <c r="G40" s="478">
        <f t="shared" si="4"/>
        <v>7.9735018091329879E-2</v>
      </c>
    </row>
    <row r="41" spans="1:8" ht="15">
      <c r="A41" s="148">
        <v>1983</v>
      </c>
      <c r="B41" s="155">
        <v>3.569471095215627</v>
      </c>
      <c r="C41" s="192">
        <v>1.1791921244288215E-2</v>
      </c>
      <c r="D41" s="155">
        <f>DetailsComputUS6!M132</f>
        <v>1.7690688981120171</v>
      </c>
      <c r="E41" s="467">
        <f>DetailsComputUS6!Q132</f>
        <v>1.8976516173434093</v>
      </c>
      <c r="F41" s="476">
        <f t="shared" si="3"/>
        <v>7.4461741071249157E-2</v>
      </c>
      <c r="G41" s="478">
        <f t="shared" si="4"/>
        <v>7.9873906281921925E-2</v>
      </c>
    </row>
    <row r="42" spans="1:8" ht="15">
      <c r="A42" s="148">
        <v>1984</v>
      </c>
      <c r="B42" s="155">
        <v>3.3911120614284846</v>
      </c>
      <c r="C42" s="192">
        <v>1.1734957945146935E-2</v>
      </c>
      <c r="D42" s="155">
        <f>DetailsComputUS6!M133</f>
        <v>1.7937633904799761</v>
      </c>
      <c r="E42" s="467">
        <f>DetailsComputUS6!Q133</f>
        <v>1.9254278809783802</v>
      </c>
      <c r="F42" s="476">
        <f t="shared" si="3"/>
        <v>7.1382020254957337E-2</v>
      </c>
      <c r="G42" s="478">
        <f t="shared" si="4"/>
        <v>7.6621550383343381E-2</v>
      </c>
    </row>
    <row r="43" spans="1:8" ht="15">
      <c r="A43" s="148">
        <v>1985</v>
      </c>
      <c r="B43" s="155">
        <v>3.4551967348475916</v>
      </c>
      <c r="C43" s="192">
        <v>1.1824809953953892E-2</v>
      </c>
      <c r="D43" s="155">
        <f>DetailsComputUS6!M134</f>
        <v>1.818457882847939</v>
      </c>
      <c r="E43" s="467">
        <f>DetailsComputUS6!Q134</f>
        <v>2.0265426141737133</v>
      </c>
      <c r="F43" s="476">
        <f t="shared" si="3"/>
        <v>7.4296815082951662E-2</v>
      </c>
      <c r="G43" s="478">
        <f t="shared" si="4"/>
        <v>8.2798542261083685E-2</v>
      </c>
    </row>
    <row r="44" spans="1:8" ht="15">
      <c r="A44" s="148">
        <v>1986</v>
      </c>
      <c r="B44" s="155">
        <v>3.6350989216437886</v>
      </c>
      <c r="C44" s="192">
        <v>1.178685119639771E-2</v>
      </c>
      <c r="D44" s="155">
        <f>DetailsComputUS6!M135</f>
        <v>1.8431523752158949</v>
      </c>
      <c r="E44" s="467">
        <f>DetailsComputUS6!Q135</f>
        <v>2.1296836771135492</v>
      </c>
      <c r="F44" s="476">
        <f t="shared" si="3"/>
        <v>7.8972388770537125E-2</v>
      </c>
      <c r="G44" s="478">
        <f t="shared" si="4"/>
        <v>9.1249214969314749E-2</v>
      </c>
    </row>
    <row r="45" spans="1:8" ht="15">
      <c r="A45" s="148">
        <v>1987</v>
      </c>
      <c r="B45" s="155">
        <v>3.6619046165247706</v>
      </c>
      <c r="C45" s="192">
        <v>1.1751059123169075E-2</v>
      </c>
      <c r="D45" s="155">
        <f>DetailsComputUS6!M136</f>
        <v>1.827359450624443</v>
      </c>
      <c r="E45" s="467">
        <f>DetailsComputUS6!Q136</f>
        <v>2.1864084759881939</v>
      </c>
      <c r="F45" s="476">
        <f t="shared" si="3"/>
        <v>7.8633575342981793E-2</v>
      </c>
      <c r="G45" s="478">
        <f t="shared" si="4"/>
        <v>9.4083906463176464E-2</v>
      </c>
    </row>
    <row r="46" spans="1:8" ht="15">
      <c r="A46" s="148">
        <v>1988</v>
      </c>
      <c r="B46" s="155">
        <v>3.6226930462800091</v>
      </c>
      <c r="C46" s="192">
        <v>1.1854662901687197E-2</v>
      </c>
      <c r="D46" s="155">
        <f>DetailsComputUS6!M137</f>
        <v>1.8115665260329925</v>
      </c>
      <c r="E46" s="467">
        <f>DetailsComputUS6!Q137</f>
        <v>2.2106506150776686</v>
      </c>
      <c r="F46" s="476">
        <f t="shared" si="3"/>
        <v>7.779918251780471E-2</v>
      </c>
      <c r="G46" s="478">
        <f t="shared" si="4"/>
        <v>9.4938169928622626E-2</v>
      </c>
    </row>
    <row r="47" spans="1:8" ht="15">
      <c r="A47" s="148">
        <v>1989</v>
      </c>
      <c r="B47" s="155">
        <v>3.7293765270503383</v>
      </c>
      <c r="C47" s="193">
        <v>1.1613419088614341E-2</v>
      </c>
      <c r="D47" s="155">
        <f>DetailsComputUS6!M138</f>
        <v>1.7957736014415482</v>
      </c>
      <c r="E47" s="467">
        <f>DetailsComputUS6!Q138</f>
        <v>2.2341406124511964</v>
      </c>
      <c r="F47" s="476">
        <f>B47*C47*D47</f>
        <v>7.7776413830460259E-2</v>
      </c>
      <c r="G47" s="478">
        <f t="shared" si="4"/>
        <v>9.6762445271472125E-2</v>
      </c>
      <c r="H47" s="195"/>
    </row>
    <row r="48" spans="1:8" ht="15">
      <c r="A48" s="148">
        <v>1990</v>
      </c>
      <c r="B48" s="156">
        <v>3.721940025269058</v>
      </c>
      <c r="C48" s="194">
        <v>1.1475427860882712E-2</v>
      </c>
      <c r="D48" s="155">
        <f>DetailsComputUS6!M139</f>
        <v>1.7794367060734144</v>
      </c>
      <c r="E48" s="467">
        <f>DetailsComputUS6!Q139</f>
        <v>2.2561887550410056</v>
      </c>
      <c r="F48" s="476">
        <f t="shared" ref="F48:F70" si="5">B48*C48*D48</f>
        <v>7.6001261822457214E-2</v>
      </c>
      <c r="G48" s="478">
        <f t="shared" si="4"/>
        <v>9.636374910526363E-2</v>
      </c>
      <c r="H48" s="195"/>
    </row>
    <row r="49" spans="1:8" ht="15">
      <c r="A49" s="148">
        <v>1991</v>
      </c>
      <c r="B49" s="156">
        <v>3.7741848893065271</v>
      </c>
      <c r="C49" s="194">
        <v>1.1478712235147948E-2</v>
      </c>
      <c r="D49" s="155">
        <f>DetailsComputUS6!M140</f>
        <v>1.763099810705278</v>
      </c>
      <c r="E49" s="467">
        <f>DetailsComputUS6!Q140</f>
        <v>2.2774588491797858</v>
      </c>
      <c r="F49" s="476">
        <f t="shared" si="5"/>
        <v>7.6382389213456678E-2</v>
      </c>
      <c r="G49" s="478">
        <f t="shared" si="4"/>
        <v>9.8665853844142087E-2</v>
      </c>
      <c r="H49" s="195"/>
    </row>
    <row r="50" spans="1:8" ht="15">
      <c r="A50" s="148">
        <v>1992</v>
      </c>
      <c r="B50" s="156">
        <v>3.7862470745056762</v>
      </c>
      <c r="C50" s="193">
        <v>1.141255225717467E-2</v>
      </c>
      <c r="D50" s="155">
        <f>DetailsComputUS6!M141</f>
        <v>1.7467629153371429</v>
      </c>
      <c r="E50" s="467">
        <f>DetailsComputUS6!Q141</f>
        <v>2.2979508948675407</v>
      </c>
      <c r="F50" s="476">
        <f t="shared" si="5"/>
        <v>7.5478922711519431E-2</v>
      </c>
      <c r="G50" s="478">
        <f t="shared" si="4"/>
        <v>9.9296164617221114E-2</v>
      </c>
      <c r="H50" s="195"/>
    </row>
    <row r="51" spans="1:8" ht="15">
      <c r="A51" s="148">
        <v>1993</v>
      </c>
      <c r="B51" s="156">
        <v>3.8004754680065398</v>
      </c>
      <c r="C51" s="194">
        <v>1.1791044002671738E-2</v>
      </c>
      <c r="D51" s="155">
        <f>DetailsComputUS6!M142</f>
        <v>1.7701698427792782</v>
      </c>
      <c r="E51" s="467">
        <f>DetailsComputUS6!Q142</f>
        <v>2.370896213028943</v>
      </c>
      <c r="F51" s="476">
        <f t="shared" si="5"/>
        <v>7.9324095971763778E-2</v>
      </c>
      <c r="G51" s="478">
        <f t="shared" si="4"/>
        <v>0.10624358985017995</v>
      </c>
      <c r="H51" s="195"/>
    </row>
    <row r="52" spans="1:8" ht="15">
      <c r="A52" s="148">
        <v>1994</v>
      </c>
      <c r="B52" s="156">
        <v>3.7165334939478742</v>
      </c>
      <c r="C52" s="194">
        <v>1.1736270530066562E-2</v>
      </c>
      <c r="D52" s="155">
        <f>DetailsComputUS6!M143</f>
        <v>1.7935767702214234</v>
      </c>
      <c r="E52" s="467">
        <f>DetailsComputUS6!Q143</f>
        <v>2.4449562915673626</v>
      </c>
      <c r="F52" s="476">
        <f t="shared" si="5"/>
        <v>7.823266654000896E-2</v>
      </c>
      <c r="G52" s="478">
        <f t="shared" si="4"/>
        <v>0.10664469647400304</v>
      </c>
      <c r="H52" s="195"/>
    </row>
    <row r="53" spans="1:8" ht="15">
      <c r="A53" s="148">
        <v>1995</v>
      </c>
      <c r="B53" s="156">
        <v>3.7760689748010079</v>
      </c>
      <c r="C53" s="193">
        <v>1.1805039932543403E-2</v>
      </c>
      <c r="D53" s="155">
        <f>DetailsComputUS6!M144</f>
        <v>1.8169836976635625</v>
      </c>
      <c r="E53" s="467">
        <f>DetailsComputUS6!Q144</f>
        <v>2.5196905299949162</v>
      </c>
      <c r="F53" s="476">
        <f t="shared" si="5"/>
        <v>8.0995037326155386E-2</v>
      </c>
      <c r="G53" s="478">
        <f t="shared" si="4"/>
        <v>0.11231935035505582</v>
      </c>
      <c r="H53" s="195"/>
    </row>
    <row r="54" spans="1:8" ht="15">
      <c r="A54" s="148">
        <v>1996</v>
      </c>
      <c r="B54" s="156">
        <v>3.8854873001704129</v>
      </c>
      <c r="C54" s="194">
        <v>1.1676240900624846E-2</v>
      </c>
      <c r="D54" s="155">
        <f>DetailsComputUS6!M145</f>
        <v>1.7585288879475354</v>
      </c>
      <c r="E54" s="467">
        <f>DetailsComputUS6!Q145</f>
        <v>2.4800774445952163</v>
      </c>
      <c r="F54" s="476">
        <f t="shared" si="5"/>
        <v>7.9780737646773583E-2</v>
      </c>
      <c r="G54" s="478">
        <f t="shared" si="4"/>
        <v>0.11251587011565471</v>
      </c>
      <c r="H54" s="195"/>
    </row>
    <row r="55" spans="1:8" ht="15">
      <c r="A55" s="148">
        <v>1997</v>
      </c>
      <c r="B55" s="156">
        <v>4.0093141285825782</v>
      </c>
      <c r="C55" s="194">
        <v>1.1531945878065707E-2</v>
      </c>
      <c r="D55" s="155">
        <f>DetailsComputUS6!M146</f>
        <v>1.7000740782315282</v>
      </c>
      <c r="E55" s="467">
        <f>DetailsComputUS6!Q146</f>
        <v>2.4377087846742236</v>
      </c>
      <c r="F55" s="476">
        <f t="shared" si="5"/>
        <v>7.8603254037635129E-2</v>
      </c>
      <c r="G55" s="478">
        <f t="shared" si="4"/>
        <v>0.11270793745108071</v>
      </c>
      <c r="H55" s="195"/>
    </row>
    <row r="56" spans="1:8" ht="15">
      <c r="A56" s="148">
        <v>1998</v>
      </c>
      <c r="B56" s="156">
        <v>4.2395115893288189</v>
      </c>
      <c r="C56" s="193">
        <v>1.1505158206966465E-2</v>
      </c>
      <c r="D56" s="155">
        <f>DetailsComputUS6!M147</f>
        <v>1.6416192685155262</v>
      </c>
      <c r="E56" s="467">
        <f>DetailsComputUS6!Q147</f>
        <v>2.3925845502319181</v>
      </c>
      <c r="F56" s="476">
        <f t="shared" si="5"/>
        <v>8.0072034399462477E-2</v>
      </c>
      <c r="G56" s="478">
        <f t="shared" si="4"/>
        <v>0.11670130588990504</v>
      </c>
      <c r="H56" s="195"/>
    </row>
    <row r="57" spans="1:8" ht="15">
      <c r="A57" s="148">
        <v>1999</v>
      </c>
      <c r="B57" s="156">
        <v>4.5210899378064058</v>
      </c>
      <c r="C57" s="194">
        <v>1.1633860802428323E-2</v>
      </c>
      <c r="D57" s="155">
        <f>DetailsComputUS6!M148</f>
        <v>1.6503353294840244</v>
      </c>
      <c r="E57" s="467">
        <f>DetailsComputUS6!Q148</f>
        <v>2.4441864205680495</v>
      </c>
      <c r="F57" s="476">
        <f t="shared" si="5"/>
        <v>8.680389373930443E-2</v>
      </c>
      <c r="G57" s="478">
        <f t="shared" si="4"/>
        <v>0.12855865989148579</v>
      </c>
      <c r="H57" s="195"/>
    </row>
    <row r="58" spans="1:8" ht="15">
      <c r="A58" s="148">
        <v>2000</v>
      </c>
      <c r="B58" s="156">
        <v>4.5034758561165171</v>
      </c>
      <c r="C58" s="194">
        <v>1.1551563264096301E-2</v>
      </c>
      <c r="D58" s="155">
        <f>DetailsComputUS6!M149</f>
        <v>1.6590513904525235</v>
      </c>
      <c r="E58" s="467">
        <f>DetailsComputUS6!Q149</f>
        <v>2.4961991682237357</v>
      </c>
      <c r="F58" s="476">
        <f t="shared" si="5"/>
        <v>8.6307480449464846E-2</v>
      </c>
      <c r="G58" s="478">
        <f t="shared" si="4"/>
        <v>0.12985773807204176</v>
      </c>
      <c r="H58" s="195"/>
    </row>
    <row r="59" spans="1:8" ht="15">
      <c r="A59" s="148">
        <v>2001</v>
      </c>
      <c r="B59" s="156">
        <v>4.3644973440999175</v>
      </c>
      <c r="C59" s="193">
        <v>1.1483951605417365E-2</v>
      </c>
      <c r="D59" s="155">
        <f>DetailsComputUS6!M150</f>
        <v>1.6677674514210221</v>
      </c>
      <c r="E59" s="467">
        <f>DetailsComputUS6!Q150</f>
        <v>2.5116321012860032</v>
      </c>
      <c r="F59" s="476">
        <f t="shared" si="5"/>
        <v>8.3591300313140326E-2</v>
      </c>
      <c r="G59" s="478">
        <f t="shared" si="4"/>
        <v>0.1258872111191722</v>
      </c>
      <c r="H59" s="195"/>
    </row>
    <row r="60" spans="1:8" ht="15">
      <c r="A60" s="148">
        <v>2002</v>
      </c>
      <c r="B60" s="156">
        <v>4.1682991648010974</v>
      </c>
      <c r="C60" s="194">
        <v>1.1478891582729543E-2</v>
      </c>
      <c r="D60" s="155">
        <f>DetailsComputUS6!M151</f>
        <v>1.6796602218796175</v>
      </c>
      <c r="E60" s="467">
        <f>DetailsComputUS6!Q151</f>
        <v>2.5318777636292187</v>
      </c>
      <c r="F60" s="476">
        <f t="shared" si="5"/>
        <v>8.0367465533132773E-2</v>
      </c>
      <c r="G60" s="478">
        <f t="shared" si="4"/>
        <v>0.12114390532799087</v>
      </c>
      <c r="H60" s="195"/>
    </row>
    <row r="61" spans="1:8" ht="15">
      <c r="A61" s="148">
        <v>2003</v>
      </c>
      <c r="B61" s="156">
        <v>4.2115182199503574</v>
      </c>
      <c r="C61" s="194">
        <v>1.1373171501022388E-2</v>
      </c>
      <c r="D61" s="155">
        <f>DetailsComputUS6!M152</f>
        <v>1.691552992338212</v>
      </c>
      <c r="E61" s="467">
        <f>DetailsComputUS6!Q152</f>
        <v>2.552156496448053</v>
      </c>
      <c r="F61" s="476">
        <f t="shared" si="5"/>
        <v>8.1022544824260093E-2</v>
      </c>
      <c r="G61" s="478">
        <f t="shared" si="4"/>
        <v>0.12224400599247946</v>
      </c>
      <c r="H61" s="195"/>
    </row>
    <row r="62" spans="1:8" ht="15">
      <c r="A62" s="148">
        <v>2004</v>
      </c>
      <c r="B62" s="156">
        <v>4.4712052535142339</v>
      </c>
      <c r="C62" s="193">
        <v>1.1008689562957226E-2</v>
      </c>
      <c r="D62" s="155">
        <f>DetailsComputUS6!M153</f>
        <v>1.7034457627968116</v>
      </c>
      <c r="E62" s="467">
        <f>DetailsComputUS6!Q153</f>
        <v>2.5724682997425159</v>
      </c>
      <c r="F62" s="476">
        <f t="shared" si="5"/>
        <v>8.3847195751457118E-2</v>
      </c>
      <c r="G62" s="478">
        <f t="shared" si="4"/>
        <v>0.1266223191860186</v>
      </c>
      <c r="H62" s="195"/>
    </row>
    <row r="63" spans="1:8" ht="15">
      <c r="A63" s="148">
        <v>2005</v>
      </c>
      <c r="B63" s="156">
        <v>4.6984321330890051</v>
      </c>
      <c r="C63" s="194">
        <v>1.1119272460304882E-2</v>
      </c>
      <c r="D63" s="155">
        <f>DetailsComputUS6!M154</f>
        <v>1.7144213946111571</v>
      </c>
      <c r="E63" s="467">
        <f>DetailsComputUS6!Q154</f>
        <v>2.5914268762233714</v>
      </c>
      <c r="F63" s="476">
        <f t="shared" si="5"/>
        <v>8.9566768979878544E-2</v>
      </c>
      <c r="G63" s="478">
        <f t="shared" si="4"/>
        <v>0.1353842952966591</v>
      </c>
      <c r="H63" s="195"/>
    </row>
    <row r="64" spans="1:8" ht="15">
      <c r="A64" s="148">
        <v>2006</v>
      </c>
      <c r="B64" s="156">
        <v>4.8775009383288861</v>
      </c>
      <c r="C64" s="194">
        <v>1.0890339084789742E-2</v>
      </c>
      <c r="D64" s="155">
        <f>DetailsComputUS6!M155</f>
        <v>1.7253970264255079</v>
      </c>
      <c r="E64" s="467">
        <f>DetailsComputUS6!Q155</f>
        <v>2.610415972873239</v>
      </c>
      <c r="F64" s="476">
        <f t="shared" si="5"/>
        <v>9.1649016562133631E-2</v>
      </c>
      <c r="G64" s="478">
        <f t="shared" si="4"/>
        <v>0.13865913356043835</v>
      </c>
      <c r="H64" s="195"/>
    </row>
    <row r="65" spans="1:8" ht="15">
      <c r="A65" s="148">
        <v>2007</v>
      </c>
      <c r="B65" s="156">
        <v>4.940232000007744</v>
      </c>
      <c r="C65" s="193">
        <v>1.0750670772882697E-2</v>
      </c>
      <c r="D65" s="155">
        <f>DetailsComputUS6!M156</f>
        <v>1.7363726582398566</v>
      </c>
      <c r="E65" s="467">
        <f>DetailsComputUS6!Q156</f>
        <v>2.6270214058035997</v>
      </c>
      <c r="F65" s="476">
        <f t="shared" si="5"/>
        <v>9.2220154475360319E-2</v>
      </c>
      <c r="G65" s="478">
        <f t="shared" si="4"/>
        <v>0.13952322890114333</v>
      </c>
      <c r="H65" s="195"/>
    </row>
    <row r="66" spans="1:8" ht="15">
      <c r="A66" s="148">
        <v>2008</v>
      </c>
      <c r="B66" s="156">
        <v>4.3601604779180123</v>
      </c>
      <c r="C66" s="194">
        <v>1.0854094411650769E-2</v>
      </c>
      <c r="D66" s="155">
        <f>DetailsComputUS6!M157</f>
        <v>1.773339365203052</v>
      </c>
      <c r="E66" s="467">
        <f>DetailsComputUS6!Q157</f>
        <v>2.6829496825093755</v>
      </c>
      <c r="F66" s="476">
        <f t="shared" si="5"/>
        <v>8.3924337894840467E-2</v>
      </c>
      <c r="G66" s="478">
        <f t="shared" si="4"/>
        <v>0.12697218599441051</v>
      </c>
      <c r="H66" s="195"/>
    </row>
    <row r="67" spans="1:8" ht="15">
      <c r="A67" s="148">
        <v>2009</v>
      </c>
      <c r="B67" s="156">
        <v>4.0607640596731978</v>
      </c>
      <c r="C67" s="194">
        <v>1.0588534692126565E-2</v>
      </c>
      <c r="D67" s="155">
        <f>DetailsComputUS6!M158</f>
        <v>1.8103060721662412</v>
      </c>
      <c r="E67" s="467">
        <f>DetailsComputUS6!Q158</f>
        <v>2.7388779592151424</v>
      </c>
      <c r="F67" s="476">
        <f t="shared" si="5"/>
        <v>7.7838709782080934E-2</v>
      </c>
      <c r="G67" s="478">
        <f t="shared" si="4"/>
        <v>0.11776501768056168</v>
      </c>
      <c r="H67" s="195"/>
    </row>
    <row r="68" spans="1:8" ht="15">
      <c r="A68" s="148">
        <v>2010</v>
      </c>
      <c r="B68" s="156">
        <v>4.0992189539340229</v>
      </c>
      <c r="C68" s="193">
        <v>1.0619265998762884E-2</v>
      </c>
      <c r="D68" s="155">
        <f>DetailsComputUS6!M159</f>
        <v>1.8472727791294297</v>
      </c>
      <c r="E68" s="467">
        <f>DetailsComputUS6!Q159</f>
        <v>2.7948062359209085</v>
      </c>
      <c r="F68" s="476">
        <f t="shared" si="5"/>
        <v>8.0413070625249022E-2</v>
      </c>
      <c r="G68" s="478">
        <f t="shared" si="4"/>
        <v>0.12165986191758202</v>
      </c>
      <c r="H68" s="195"/>
    </row>
    <row r="69" spans="1:8" ht="15">
      <c r="A69" s="148">
        <v>2011</v>
      </c>
      <c r="B69" s="156">
        <f>B68</f>
        <v>4.0992189539340229</v>
      </c>
      <c r="C69" s="193">
        <v>1.0619265998762884E-2</v>
      </c>
      <c r="D69" s="155">
        <f>DetailsComputUS6!M160</f>
        <v>1.8259330366757398</v>
      </c>
      <c r="E69" s="467">
        <f>DetailsComputUS6!Q160</f>
        <v>2.7625205627077594</v>
      </c>
      <c r="F69" s="476">
        <f t="shared" si="5"/>
        <v>7.9484136773984304E-2</v>
      </c>
      <c r="G69" s="478">
        <f t="shared" si="4"/>
        <v>0.12025444407696609</v>
      </c>
      <c r="H69" s="195"/>
    </row>
    <row r="70" spans="1:8" ht="15">
      <c r="A70" s="148">
        <v>2012</v>
      </c>
      <c r="B70" s="156">
        <f>B69</f>
        <v>4.0992189539340229</v>
      </c>
      <c r="C70" s="193">
        <v>1.0619265998762884E-2</v>
      </c>
      <c r="D70" s="155">
        <f>DetailsComputUS6!M161</f>
        <v>1.8045932942220495</v>
      </c>
      <c r="E70" s="467">
        <f>DetailsComputUS6!Q161</f>
        <v>2.7302348894946098</v>
      </c>
      <c r="F70" s="476">
        <f t="shared" si="5"/>
        <v>7.8555202922719558E-2</v>
      </c>
      <c r="G70" s="478">
        <f t="shared" si="4"/>
        <v>0.11884902623635014</v>
      </c>
      <c r="H70" s="195"/>
    </row>
    <row r="71" spans="1:8" ht="15.6" thickBot="1">
      <c r="A71" s="358">
        <v>2013</v>
      </c>
      <c r="B71" s="472">
        <f>B70</f>
        <v>4.0992189539340229</v>
      </c>
      <c r="C71" s="473">
        <v>1.0619265998762884E-2</v>
      </c>
      <c r="D71" s="474">
        <f>DetailsComputUS6!M162</f>
        <v>1.7832535517683608</v>
      </c>
      <c r="E71" s="475">
        <f>DetailsComputUS6!Q162</f>
        <v>2.697949216281462</v>
      </c>
      <c r="F71" s="479">
        <f>B71*C71*D71</f>
        <v>7.7626269071454895E-2</v>
      </c>
      <c r="G71" s="480">
        <f t="shared" si="4"/>
        <v>0.11744360839573427</v>
      </c>
      <c r="H71" s="195"/>
    </row>
    <row r="72" spans="1:8">
      <c r="A72" s="455"/>
      <c r="B72" s="455"/>
      <c r="C72" s="455"/>
      <c r="D72" s="455"/>
      <c r="E72" s="455"/>
      <c r="F72" s="455"/>
      <c r="G72" s="455"/>
    </row>
  </sheetData>
  <mergeCells count="8">
    <mergeCell ref="A3:G3"/>
    <mergeCell ref="A5:A7"/>
    <mergeCell ref="B5:B6"/>
    <mergeCell ref="C5:C6"/>
    <mergeCell ref="D5:D6"/>
    <mergeCell ref="E5:E6"/>
    <mergeCell ref="F5:G6"/>
    <mergeCell ref="D7:E7"/>
  </mergeCells>
  <phoneticPr fontId="0" type="noConversion"/>
  <hyperlinks>
    <hyperlink ref="A1" location="Index!A1" display="Back to index"/>
  </hyperlink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opLeftCell="A46" workbookViewId="0">
      <selection activeCell="A3" sqref="A3:H3"/>
    </sheetView>
  </sheetViews>
  <sheetFormatPr baseColWidth="10" defaultRowHeight="13.2"/>
  <cols>
    <col min="1" max="1" width="13.88671875" customWidth="1"/>
    <col min="2" max="2" width="12.44140625" customWidth="1"/>
    <col min="3" max="3" width="12.88671875" customWidth="1"/>
    <col min="6" max="6" width="19.88671875" customWidth="1"/>
    <col min="7" max="7" width="20.33203125" customWidth="1"/>
    <col min="8" max="8" width="15" customWidth="1"/>
  </cols>
  <sheetData>
    <row r="1" spans="1:8" ht="15">
      <c r="A1" s="523" t="s">
        <v>250</v>
      </c>
    </row>
    <row r="2" spans="1:8" ht="13.8" thickBot="1"/>
    <row r="3" spans="1:8" ht="58.5" customHeight="1" thickBot="1">
      <c r="A3" s="860" t="s">
        <v>277</v>
      </c>
      <c r="B3" s="861"/>
      <c r="C3" s="861"/>
      <c r="D3" s="861"/>
      <c r="E3" s="861"/>
      <c r="F3" s="861"/>
      <c r="G3" s="861"/>
      <c r="H3" s="862"/>
    </row>
    <row r="4" spans="1:8">
      <c r="A4" s="21"/>
      <c r="B4" s="495" t="s">
        <v>18</v>
      </c>
      <c r="C4" s="495" t="s">
        <v>19</v>
      </c>
      <c r="D4" s="495" t="s">
        <v>20</v>
      </c>
      <c r="E4" s="495" t="s">
        <v>21</v>
      </c>
      <c r="F4" s="496" t="s">
        <v>22</v>
      </c>
      <c r="G4" s="496" t="s">
        <v>23</v>
      </c>
      <c r="H4" s="497" t="s">
        <v>24</v>
      </c>
    </row>
    <row r="5" spans="1:8" ht="12.75" customHeight="1">
      <c r="A5" s="900"/>
      <c r="B5" s="910" t="s">
        <v>53</v>
      </c>
      <c r="C5" s="911" t="s">
        <v>138</v>
      </c>
      <c r="D5" s="912" t="s">
        <v>104</v>
      </c>
      <c r="E5" s="912" t="s">
        <v>140</v>
      </c>
      <c r="F5" s="904" t="s">
        <v>57</v>
      </c>
      <c r="G5" s="913"/>
      <c r="H5" s="905"/>
    </row>
    <row r="6" spans="1:8" ht="72.75" customHeight="1">
      <c r="A6" s="900"/>
      <c r="B6" s="910"/>
      <c r="C6" s="911"/>
      <c r="D6" s="912"/>
      <c r="E6" s="912"/>
      <c r="F6" s="906"/>
      <c r="G6" s="914"/>
      <c r="H6" s="907"/>
    </row>
    <row r="7" spans="1:8" ht="55.2">
      <c r="A7" s="900"/>
      <c r="B7" s="617" t="s">
        <v>55</v>
      </c>
      <c r="C7" s="617" t="s">
        <v>56</v>
      </c>
      <c r="D7" s="915" t="s">
        <v>58</v>
      </c>
      <c r="E7" s="916"/>
      <c r="F7" s="596" t="s">
        <v>272</v>
      </c>
      <c r="G7" s="596" t="s">
        <v>217</v>
      </c>
      <c r="H7" s="469" t="s">
        <v>255</v>
      </c>
    </row>
    <row r="8" spans="1:8" ht="59.1" customHeight="1" thickBot="1">
      <c r="A8" s="607"/>
      <c r="B8" s="608" t="s">
        <v>135</v>
      </c>
      <c r="C8" s="609" t="s">
        <v>134</v>
      </c>
      <c r="D8" s="610"/>
      <c r="E8" s="610"/>
      <c r="F8" s="611"/>
      <c r="G8" s="612"/>
      <c r="H8" s="613"/>
    </row>
    <row r="9" spans="1:8" ht="17.100000000000001" customHeight="1">
      <c r="A9" s="517"/>
      <c r="B9" s="464"/>
      <c r="C9" s="464"/>
      <c r="D9" s="461"/>
      <c r="E9" s="461"/>
      <c r="F9" s="299"/>
      <c r="G9" s="22"/>
      <c r="H9" s="23"/>
    </row>
    <row r="10" spans="1:8" ht="17.100000000000001" customHeight="1">
      <c r="A10" s="597">
        <v>1860</v>
      </c>
      <c r="B10" s="598">
        <v>3.36</v>
      </c>
      <c r="C10" s="599">
        <v>1.9599999999999999E-2</v>
      </c>
      <c r="D10" s="600">
        <f>DetailsComputUS6!M9</f>
        <v>1.4521921161569664</v>
      </c>
      <c r="E10" s="600">
        <f>DetailsComputUS6!Q9</f>
        <v>1.5782764784924219</v>
      </c>
      <c r="F10" s="601">
        <f>B10*C10*D10</f>
        <v>9.5635564001633172E-2</v>
      </c>
      <c r="G10" s="602">
        <f t="shared" ref="G10:G19" si="0">B10*C10*E10</f>
        <v>0.10393897576759693</v>
      </c>
      <c r="H10" s="603">
        <v>0.20200000000000001</v>
      </c>
    </row>
    <row r="11" spans="1:8" ht="17.100000000000001" customHeight="1">
      <c r="A11" s="158">
        <v>1870</v>
      </c>
      <c r="B11" s="490">
        <v>4.47</v>
      </c>
      <c r="C11" s="482">
        <v>1.9599999999999999E-2</v>
      </c>
      <c r="D11" s="483">
        <f>DetailsComputUS6!M19</f>
        <v>1.4443156335499032</v>
      </c>
      <c r="E11" s="483">
        <f>DetailsComputUS6!Q19</f>
        <v>1.4968477619073859</v>
      </c>
      <c r="F11" s="487">
        <f>B11*C11*D11</f>
        <v>0.1265393812865741</v>
      </c>
      <c r="G11" s="486">
        <f t="shared" si="0"/>
        <v>0.13114182611622988</v>
      </c>
      <c r="H11" s="491">
        <v>0.223</v>
      </c>
    </row>
    <row r="12" spans="1:8" ht="17.100000000000001" customHeight="1">
      <c r="A12" s="158">
        <v>1880</v>
      </c>
      <c r="B12" s="490">
        <v>4.3600000000000003</v>
      </c>
      <c r="C12" s="484">
        <f>C11+((C$20-C$11)/9)</f>
        <v>1.893484540501458E-2</v>
      </c>
      <c r="D12" s="485">
        <f>DataFA2!M11</f>
        <v>1.4871160107373302</v>
      </c>
      <c r="E12" s="485">
        <f>DataFA2!Q11</f>
        <v>1.5460176418781453</v>
      </c>
      <c r="F12" s="487">
        <f t="shared" ref="F12:F19" si="1">B12*C12*D12</f>
        <v>0.12277023928508141</v>
      </c>
      <c r="G12" s="486">
        <f t="shared" si="0"/>
        <v>0.12763291798481113</v>
      </c>
      <c r="H12" s="491">
        <v>0.24399999999999999</v>
      </c>
    </row>
    <row r="13" spans="1:8" ht="17.100000000000001" customHeight="1">
      <c r="A13" s="158">
        <v>1890</v>
      </c>
      <c r="B13" s="490">
        <v>4.78</v>
      </c>
      <c r="C13" s="484">
        <f t="shared" ref="C13:C19" si="2">C12+((C$20-C$11)/9)</f>
        <v>1.826969081002916E-2</v>
      </c>
      <c r="D13" s="485">
        <f>DataFA2!M12</f>
        <v>1.5299163879247573</v>
      </c>
      <c r="E13" s="485">
        <f>DataFA2!Q12</f>
        <v>1.5951875218489047</v>
      </c>
      <c r="F13" s="487">
        <f t="shared" si="1"/>
        <v>0.1336062550009417</v>
      </c>
      <c r="G13" s="486">
        <f t="shared" si="0"/>
        <v>0.13930632582317748</v>
      </c>
      <c r="H13" s="491">
        <v>0.23899999999999999</v>
      </c>
    </row>
    <row r="14" spans="1:8" ht="17.100000000000001" customHeight="1">
      <c r="A14" s="158">
        <v>1900</v>
      </c>
      <c r="B14" s="490">
        <v>4.4800000000000004</v>
      </c>
      <c r="C14" s="484">
        <f t="shared" si="2"/>
        <v>1.760453621504374E-2</v>
      </c>
      <c r="D14" s="485">
        <f>DataFA2!M13</f>
        <v>1.5727167651121843</v>
      </c>
      <c r="E14" s="485">
        <f>DataFA2!Q13</f>
        <v>1.6443574018196641</v>
      </c>
      <c r="F14" s="487">
        <f t="shared" si="1"/>
        <v>0.12403753262845903</v>
      </c>
      <c r="G14" s="486">
        <f t="shared" si="0"/>
        <v>0.12968770945002661</v>
      </c>
      <c r="H14" s="491">
        <v>0.24099999999999999</v>
      </c>
    </row>
    <row r="15" spans="1:8" ht="17.100000000000001" customHeight="1">
      <c r="A15" s="158">
        <v>1910</v>
      </c>
      <c r="B15" s="490">
        <v>4.4000000000000004</v>
      </c>
      <c r="C15" s="484">
        <f t="shared" si="2"/>
        <v>1.6939381620058321E-2</v>
      </c>
      <c r="D15" s="485">
        <f>DataFA2!M14</f>
        <v>1.6155171422996113</v>
      </c>
      <c r="E15" s="485">
        <f>DataFA2!Q14</f>
        <v>1.6935272817904234</v>
      </c>
      <c r="F15" s="487">
        <f t="shared" si="1"/>
        <v>0.12040979010350041</v>
      </c>
      <c r="G15" s="486">
        <f t="shared" si="0"/>
        <v>0.12622414160500334</v>
      </c>
      <c r="H15" s="491">
        <v>0.22700000000000001</v>
      </c>
    </row>
    <row r="16" spans="1:8" ht="17.100000000000001" customHeight="1">
      <c r="A16" s="158">
        <v>1920</v>
      </c>
      <c r="B16" s="490">
        <v>4.07</v>
      </c>
      <c r="C16" s="484">
        <f t="shared" si="2"/>
        <v>1.6274227025072901E-2</v>
      </c>
      <c r="D16" s="485">
        <f>DataFA2!M15</f>
        <v>1.6583175194870383</v>
      </c>
      <c r="E16" s="485">
        <f>DataFA2!Q15</f>
        <v>1.7426971617611828</v>
      </c>
      <c r="F16" s="487">
        <f t="shared" si="1"/>
        <v>0.10984049167257642</v>
      </c>
      <c r="G16" s="486">
        <f t="shared" si="0"/>
        <v>0.11542947043305836</v>
      </c>
      <c r="H16" s="491">
        <v>9.8000000000000004E-2</v>
      </c>
    </row>
    <row r="17" spans="1:8" ht="17.100000000000001" customHeight="1">
      <c r="A17" s="158">
        <v>1930</v>
      </c>
      <c r="B17" s="490">
        <v>4.8499999999999996</v>
      </c>
      <c r="C17" s="484">
        <f t="shared" si="2"/>
        <v>1.5609072430087479E-2</v>
      </c>
      <c r="D17" s="485">
        <f>DataFA2!M16</f>
        <v>1.7011178966744653</v>
      </c>
      <c r="E17" s="485">
        <f>DataFA2!Q16</f>
        <v>1.7918670417319422</v>
      </c>
      <c r="F17" s="487">
        <f t="shared" si="1"/>
        <v>0.12878143143735249</v>
      </c>
      <c r="G17" s="486">
        <f t="shared" si="0"/>
        <v>0.13565150483148025</v>
      </c>
      <c r="H17" s="491">
        <v>0.11</v>
      </c>
    </row>
    <row r="18" spans="1:8" ht="17.100000000000001" customHeight="1">
      <c r="A18" s="158">
        <v>1940</v>
      </c>
      <c r="B18" s="490">
        <v>3.28</v>
      </c>
      <c r="C18" s="484">
        <f t="shared" si="2"/>
        <v>1.4943917835102058E-2</v>
      </c>
      <c r="D18" s="485">
        <f>DataFA2!M17</f>
        <v>1.7439182738618924</v>
      </c>
      <c r="E18" s="485">
        <f>DataFA2!Q17</f>
        <v>1.8410369217027016</v>
      </c>
      <c r="F18" s="487">
        <f t="shared" si="1"/>
        <v>8.5479986177978418E-2</v>
      </c>
      <c r="G18" s="486">
        <f t="shared" si="0"/>
        <v>9.0240358724951203E-2</v>
      </c>
      <c r="H18" s="491">
        <v>9.8000000000000004E-2</v>
      </c>
    </row>
    <row r="19" spans="1:8" ht="17.100000000000001" customHeight="1">
      <c r="A19" s="158">
        <v>1950</v>
      </c>
      <c r="B19" s="490">
        <v>3.56</v>
      </c>
      <c r="C19" s="484">
        <f t="shared" si="2"/>
        <v>1.4278763240116637E-2</v>
      </c>
      <c r="D19" s="485">
        <f>DataFA2!M18</f>
        <v>1.7867186510493194</v>
      </c>
      <c r="E19" s="485">
        <f>DataFA2!Q18</f>
        <v>1.890206801673461</v>
      </c>
      <c r="F19" s="487">
        <f t="shared" si="1"/>
        <v>9.0823192038320358E-2</v>
      </c>
      <c r="G19" s="486">
        <f t="shared" si="0"/>
        <v>9.6083742809594294E-2</v>
      </c>
      <c r="H19" s="491">
        <v>4.2999999999999997E-2</v>
      </c>
    </row>
    <row r="20" spans="1:8" ht="15">
      <c r="A20" s="158">
        <v>1960</v>
      </c>
      <c r="B20" s="301"/>
      <c r="C20" s="481">
        <f>DetailsComputUS7!C20</f>
        <v>1.3613608645131212E-2</v>
      </c>
      <c r="D20" s="301"/>
      <c r="E20" s="301"/>
      <c r="F20" s="488">
        <f>AVERAGE(DetailsComputUS7!F20:F27)</f>
        <v>9.0788586836461613E-2</v>
      </c>
      <c r="G20" s="489">
        <f>AVERAGE(DetailsComputUS7!G20:G27)</f>
        <v>9.6238499216796017E-2</v>
      </c>
      <c r="H20" s="491">
        <v>5.8999999999999997E-2</v>
      </c>
    </row>
    <row r="21" spans="1:8" ht="15">
      <c r="A21" s="158">
        <v>1970</v>
      </c>
      <c r="B21" s="301"/>
      <c r="C21" s="301"/>
      <c r="D21" s="301"/>
      <c r="E21" s="301"/>
      <c r="F21" s="488">
        <f>AVERAGE(DetailsComputUS7!F28:F37)</f>
        <v>7.6966708045617976E-2</v>
      </c>
      <c r="G21" s="489">
        <f>AVERAGE(DetailsComputUS7!G28:G37)</f>
        <v>8.2079530013932339E-2</v>
      </c>
      <c r="H21" s="491">
        <v>6.2E-2</v>
      </c>
    </row>
    <row r="22" spans="1:8" ht="15">
      <c r="A22" s="158">
        <v>1980</v>
      </c>
      <c r="B22" s="301"/>
      <c r="C22" s="301"/>
      <c r="D22" s="301"/>
      <c r="E22" s="301"/>
      <c r="F22" s="488">
        <f>AVERAGE(DetailsComputUS7!F38:F47)</f>
        <v>7.5839288182182524E-2</v>
      </c>
      <c r="G22" s="489">
        <f>AVERAGE(DetailsComputUS7!G38:G47)</f>
        <v>8.5743291763180074E-2</v>
      </c>
      <c r="H22" s="491">
        <v>6.4000000000000001E-2</v>
      </c>
    </row>
    <row r="23" spans="1:8" ht="15">
      <c r="A23" s="158">
        <v>1990</v>
      </c>
      <c r="B23" s="301"/>
      <c r="C23" s="301"/>
      <c r="D23" s="301"/>
      <c r="E23" s="301"/>
      <c r="F23" s="488">
        <f>AVERAGE(DetailsComputUS7!F48:F57)</f>
        <v>7.9167429340853718E-2</v>
      </c>
      <c r="G23" s="489">
        <f>AVERAGE(DetailsComputUS7!G48:G57)</f>
        <v>0.10900171775939918</v>
      </c>
      <c r="H23" s="491">
        <v>7.6999999999999999E-2</v>
      </c>
    </row>
    <row r="24" spans="1:8" ht="15">
      <c r="A24" s="158">
        <v>2000</v>
      </c>
      <c r="B24" s="301"/>
      <c r="C24" s="301"/>
      <c r="D24" s="301"/>
      <c r="E24" s="301"/>
      <c r="F24" s="488">
        <f>AVERAGE(DetailsComputUS7!F58:F67)</f>
        <v>8.5033497456574916E-2</v>
      </c>
      <c r="G24" s="489">
        <f>AVERAGE(DetailsComputUS7!G58:G67)</f>
        <v>0.12840590411309158</v>
      </c>
      <c r="H24" s="491">
        <v>0.114</v>
      </c>
    </row>
    <row r="25" spans="1:8" ht="15.6" thickBot="1">
      <c r="A25" s="492">
        <v>2010</v>
      </c>
      <c r="B25" s="604"/>
      <c r="C25" s="604"/>
      <c r="D25" s="604"/>
      <c r="E25" s="604"/>
      <c r="F25" s="493">
        <f>AVERAGE(DetailsComputUS7!F68:F71)</f>
        <v>7.9019669848351945E-2</v>
      </c>
      <c r="G25" s="605">
        <f>AVERAGE(DetailsComputUS7!G68:G71)</f>
        <v>0.11955173515665812</v>
      </c>
      <c r="H25" s="494">
        <v>0.14499999999999999</v>
      </c>
    </row>
  </sheetData>
  <mergeCells count="8">
    <mergeCell ref="A3:H3"/>
    <mergeCell ref="A5:A7"/>
    <mergeCell ref="B5:B6"/>
    <mergeCell ref="C5:C6"/>
    <mergeCell ref="D5:D6"/>
    <mergeCell ref="E5:E6"/>
    <mergeCell ref="F5:H6"/>
    <mergeCell ref="D7:E7"/>
  </mergeCells>
  <hyperlinks>
    <hyperlink ref="A1" location="Index!A1" display="Back to index"/>
  </hyperlink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selection activeCell="A62" sqref="A62"/>
    </sheetView>
  </sheetViews>
  <sheetFormatPr baseColWidth="10" defaultColWidth="10.88671875" defaultRowHeight="13.2"/>
  <cols>
    <col min="1" max="6" width="12.88671875" style="160" customWidth="1"/>
    <col min="7" max="7" width="34" style="160" customWidth="1"/>
    <col min="8" max="16384" width="10.88671875" style="160"/>
  </cols>
  <sheetData>
    <row r="1" spans="1:6" ht="15">
      <c r="A1" s="523" t="s">
        <v>250</v>
      </c>
    </row>
    <row r="2" spans="1:6" ht="15.6">
      <c r="A2" s="159"/>
      <c r="B2" s="162"/>
    </row>
    <row r="3" spans="1:6" ht="12.6" customHeight="1">
      <c r="A3" s="800"/>
      <c r="B3" s="801"/>
      <c r="C3" s="161"/>
      <c r="D3" s="161"/>
    </row>
    <row r="4" spans="1:6" ht="22.5" customHeight="1" thickBot="1">
      <c r="A4" s="924" t="s">
        <v>279</v>
      </c>
      <c r="B4" s="925"/>
      <c r="C4" s="925"/>
      <c r="D4" s="925"/>
      <c r="E4" s="925"/>
      <c r="F4" s="925"/>
    </row>
    <row r="5" spans="1:6" ht="24.75" customHeight="1" thickTop="1" thickBot="1">
      <c r="A5" s="163"/>
      <c r="B5" s="921" t="s">
        <v>132</v>
      </c>
      <c r="C5" s="921"/>
      <c r="D5" s="921"/>
      <c r="E5" s="921"/>
      <c r="F5" s="921"/>
    </row>
    <row r="6" spans="1:6" ht="39.75" customHeight="1" thickTop="1" thickBot="1">
      <c r="A6" s="922"/>
      <c r="B6" s="923" t="s">
        <v>110</v>
      </c>
      <c r="C6" s="923" t="s">
        <v>111</v>
      </c>
      <c r="D6" s="923" t="s">
        <v>112</v>
      </c>
      <c r="E6" s="923" t="s">
        <v>113</v>
      </c>
      <c r="F6" s="917" t="s">
        <v>114</v>
      </c>
    </row>
    <row r="7" spans="1:6" ht="49.5" customHeight="1" thickTop="1" thickBot="1">
      <c r="A7" s="922"/>
      <c r="B7" s="923"/>
      <c r="C7" s="923"/>
      <c r="D7" s="923"/>
      <c r="E7" s="923"/>
      <c r="F7" s="917"/>
    </row>
    <row r="8" spans="1:6" s="166" customFormat="1" ht="66.75" customHeight="1" thickTop="1" thickBot="1">
      <c r="A8" s="922"/>
      <c r="B8" s="164" t="s">
        <v>60</v>
      </c>
      <c r="C8" s="164" t="s">
        <v>61</v>
      </c>
      <c r="D8" s="918" t="s">
        <v>117</v>
      </c>
      <c r="E8" s="165" t="s">
        <v>118</v>
      </c>
      <c r="F8" s="917" t="s">
        <v>119</v>
      </c>
    </row>
    <row r="9" spans="1:6" ht="49.5" customHeight="1" thickTop="1" thickBot="1">
      <c r="A9" s="169"/>
      <c r="B9" s="170" t="s">
        <v>135</v>
      </c>
      <c r="C9" s="170" t="s">
        <v>133</v>
      </c>
      <c r="D9" s="919"/>
      <c r="E9" s="198" t="s">
        <v>134</v>
      </c>
      <c r="F9" s="920"/>
    </row>
    <row r="10" spans="1:6">
      <c r="A10" s="171">
        <v>1962</v>
      </c>
      <c r="B10" s="177">
        <v>0.10243791296422877</v>
      </c>
      <c r="C10" s="199">
        <v>0.17432023737025154</v>
      </c>
      <c r="D10" s="179">
        <f>B10*(1-C10)</f>
        <v>8.4580911660591257E-2</v>
      </c>
      <c r="E10" s="196">
        <f>DetailsComputUS7!F20</f>
        <v>9.3158291685343814E-2</v>
      </c>
      <c r="F10" s="183"/>
    </row>
    <row r="11" spans="1:6">
      <c r="A11" s="172">
        <v>1963</v>
      </c>
      <c r="B11" s="178">
        <v>0.10013813882058178</v>
      </c>
      <c r="C11" s="200">
        <v>0.17632399011382177</v>
      </c>
      <c r="D11" s="180">
        <f t="shared" ref="D11:D61" si="0">B11*(1-C11)</f>
        <v>8.2481382621165E-2</v>
      </c>
      <c r="E11" s="196">
        <f>DetailsComputUS7!F21</f>
        <v>9.3491452769871267E-2</v>
      </c>
      <c r="F11" s="184"/>
    </row>
    <row r="12" spans="1:6">
      <c r="A12" s="172">
        <v>1964</v>
      </c>
      <c r="B12" s="178">
        <v>0.11056896672415856</v>
      </c>
      <c r="C12" s="200">
        <v>0.18117186215384709</v>
      </c>
      <c r="D12" s="180">
        <f t="shared" si="0"/>
        <v>9.0536981126316002E-2</v>
      </c>
      <c r="E12" s="196">
        <f>DetailsComputUS7!F22</f>
        <v>9.0803860695827396E-2</v>
      </c>
      <c r="F12" s="184"/>
    </row>
    <row r="13" spans="1:6">
      <c r="A13" s="172">
        <v>1965</v>
      </c>
      <c r="B13" s="178">
        <v>0.11413410310532836</v>
      </c>
      <c r="C13" s="200">
        <v>0.18671959045853079</v>
      </c>
      <c r="D13" s="180">
        <f t="shared" si="0"/>
        <v>9.2823030116149716E-2</v>
      </c>
      <c r="E13" s="196">
        <f>DetailsComputUS7!F23</f>
        <v>9.122480393776855E-2</v>
      </c>
      <c r="F13" s="184"/>
    </row>
    <row r="14" spans="1:6">
      <c r="A14" s="172">
        <v>1966</v>
      </c>
      <c r="B14" s="178">
        <v>0.1104878649834186</v>
      </c>
      <c r="C14" s="200">
        <v>0.18168547670794016</v>
      </c>
      <c r="D14" s="180">
        <f t="shared" si="0"/>
        <v>9.0413824563463668E-2</v>
      </c>
      <c r="E14" s="196">
        <f>DetailsComputUS7!F24</f>
        <v>8.8699660882292072E-2</v>
      </c>
      <c r="F14" s="184"/>
    </row>
    <row r="15" spans="1:6">
      <c r="A15" s="172">
        <v>1967</v>
      </c>
      <c r="B15" s="178">
        <v>0.1146689978817837</v>
      </c>
      <c r="C15" s="200">
        <v>0.1738791153120573</v>
      </c>
      <c r="D15" s="180">
        <f t="shared" si="0"/>
        <v>9.473045397637897E-2</v>
      </c>
      <c r="E15" s="196">
        <f>DetailsComputUS7!F25</f>
        <v>8.8047679763083114E-2</v>
      </c>
      <c r="F15" s="184"/>
    </row>
    <row r="16" spans="1:6">
      <c r="A16" s="172">
        <v>1968</v>
      </c>
      <c r="B16" s="178">
        <v>0.10056128383631144</v>
      </c>
      <c r="C16" s="200">
        <v>0.1617729435282908</v>
      </c>
      <c r="D16" s="180">
        <f t="shared" si="0"/>
        <v>8.4293188945127398E-2</v>
      </c>
      <c r="E16" s="196">
        <f>DetailsComputUS7!F26</f>
        <v>9.24190231136231E-2</v>
      </c>
      <c r="F16" s="184"/>
    </row>
    <row r="17" spans="1:6">
      <c r="A17" s="172">
        <v>1969</v>
      </c>
      <c r="B17" s="178">
        <v>8.7979024957666629E-2</v>
      </c>
      <c r="C17" s="200">
        <v>0.14957879715234171</v>
      </c>
      <c r="D17" s="180">
        <f t="shared" si="0"/>
        <v>7.4819228229863005E-2</v>
      </c>
      <c r="E17" s="196">
        <f>DetailsComputUS7!F27</f>
        <v>8.8463921843883533E-2</v>
      </c>
      <c r="F17" s="184"/>
    </row>
    <row r="18" spans="1:6">
      <c r="A18" s="172">
        <v>1970</v>
      </c>
      <c r="B18" s="178">
        <v>9.4917374865456122E-2</v>
      </c>
      <c r="C18" s="200">
        <v>0.14189926746299833</v>
      </c>
      <c r="D18" s="180">
        <f t="shared" si="0"/>
        <v>8.1448668902537089E-2</v>
      </c>
      <c r="E18" s="196">
        <f>DetailsComputUS7!F28</f>
        <v>8.5132516918297887E-2</v>
      </c>
      <c r="F18" s="184"/>
    </row>
    <row r="19" spans="1:6">
      <c r="A19" s="172">
        <v>1971</v>
      </c>
      <c r="B19" s="178">
        <v>0.10761933940738926</v>
      </c>
      <c r="C19" s="200">
        <v>0.14961688737572013</v>
      </c>
      <c r="D19" s="180">
        <f t="shared" si="0"/>
        <v>9.1517668823824505E-2</v>
      </c>
      <c r="E19" s="196">
        <f>DetailsComputUS7!F29</f>
        <v>8.37093445642383E-2</v>
      </c>
      <c r="F19" s="184"/>
    </row>
    <row r="20" spans="1:6">
      <c r="A20" s="172">
        <v>1972</v>
      </c>
      <c r="B20" s="178">
        <v>0.10185731481227139</v>
      </c>
      <c r="C20" s="200">
        <v>0.15014110747191586</v>
      </c>
      <c r="D20" s="180">
        <f t="shared" si="0"/>
        <v>8.6564344762241383E-2</v>
      </c>
      <c r="E20" s="196">
        <f>DetailsComputUS7!F30</f>
        <v>8.6006737048153287E-2</v>
      </c>
      <c r="F20" s="184"/>
    </row>
    <row r="21" spans="1:6">
      <c r="A21" s="172">
        <v>1973</v>
      </c>
      <c r="B21" s="178">
        <v>0.11320095293598562</v>
      </c>
      <c r="C21" s="200">
        <v>0.14645433166690003</v>
      </c>
      <c r="D21" s="180">
        <f t="shared" si="0"/>
        <v>9.662218302968964E-2</v>
      </c>
      <c r="E21" s="196">
        <f>DetailsComputUS7!F31</f>
        <v>8.26467724648179E-2</v>
      </c>
      <c r="F21" s="184"/>
    </row>
    <row r="22" spans="1:6">
      <c r="A22" s="172">
        <v>1974</v>
      </c>
      <c r="B22" s="178">
        <v>0.10194377403701364</v>
      </c>
      <c r="C22" s="200">
        <v>0.13485479522885524</v>
      </c>
      <c r="D22" s="180">
        <f t="shared" si="0"/>
        <v>8.8196167264395484E-2</v>
      </c>
      <c r="E22" s="196">
        <f>DetailsComputUS7!F32</f>
        <v>7.5513545579913896E-2</v>
      </c>
      <c r="F22" s="184"/>
    </row>
    <row r="23" spans="1:6">
      <c r="A23" s="172">
        <v>1975</v>
      </c>
      <c r="B23" s="178">
        <v>0.11671727197400866</v>
      </c>
      <c r="C23" s="200">
        <v>0.15151254625012059</v>
      </c>
      <c r="D23" s="180">
        <f t="shared" si="0"/>
        <v>9.9033140905858769E-2</v>
      </c>
      <c r="E23" s="196">
        <f>DetailsComputUS7!F33</f>
        <v>7.2278711533800902E-2</v>
      </c>
      <c r="F23" s="184"/>
    </row>
    <row r="24" spans="1:6">
      <c r="A24" s="172">
        <v>1976</v>
      </c>
      <c r="B24" s="178">
        <v>0.10756866037453963</v>
      </c>
      <c r="C24" s="200">
        <v>0.15064101081361178</v>
      </c>
      <c r="D24" s="180">
        <f t="shared" si="0"/>
        <v>9.1364408643852868E-2</v>
      </c>
      <c r="E24" s="196">
        <f>DetailsComputUS7!F34</f>
        <v>7.30982730204464E-2</v>
      </c>
      <c r="F24" s="184"/>
    </row>
    <row r="25" spans="1:6">
      <c r="A25" s="172">
        <v>1977</v>
      </c>
      <c r="B25" s="178">
        <v>0.10510574031237235</v>
      </c>
      <c r="C25" s="200">
        <v>0.15693352733729563</v>
      </c>
      <c r="D25" s="180">
        <f t="shared" si="0"/>
        <v>8.8611125741753977E-2</v>
      </c>
      <c r="E25" s="196">
        <f>DetailsComputUS7!F35</f>
        <v>7.1010670964107181E-2</v>
      </c>
      <c r="F25" s="184"/>
    </row>
    <row r="26" spans="1:6">
      <c r="A26" s="172">
        <v>1978</v>
      </c>
      <c r="B26" s="178">
        <v>0.10769735959342233</v>
      </c>
      <c r="C26" s="200">
        <v>0.15782057982431291</v>
      </c>
      <c r="D26" s="180">
        <f t="shared" si="0"/>
        <v>9.0700499856840894E-2</v>
      </c>
      <c r="E26" s="196">
        <f>DetailsComputUS7!F36</f>
        <v>6.9891842365834275E-2</v>
      </c>
      <c r="F26" s="184"/>
    </row>
    <row r="27" spans="1:6" ht="12.75" customHeight="1">
      <c r="A27" s="172">
        <v>1979</v>
      </c>
      <c r="B27" s="178">
        <v>0.10131801391843552</v>
      </c>
      <c r="C27" s="200">
        <v>0.15148221570740347</v>
      </c>
      <c r="D27" s="180">
        <f t="shared" si="0"/>
        <v>8.5970136678997361E-2</v>
      </c>
      <c r="E27" s="196">
        <f>DetailsComputUS7!F37</f>
        <v>7.0378665996569764E-2</v>
      </c>
      <c r="F27" s="184"/>
    </row>
    <row r="28" spans="1:6">
      <c r="A28" s="172">
        <v>1980</v>
      </c>
      <c r="B28" s="178">
        <v>9.7794209402015039E-2</v>
      </c>
      <c r="C28" s="200">
        <v>0.14816509575346101</v>
      </c>
      <c r="D28" s="180">
        <f t="shared" si="0"/>
        <v>8.3304521001831458E-2</v>
      </c>
      <c r="E28" s="196">
        <f>DetailsComputUS7!F38</f>
        <v>7.6651865899779598E-2</v>
      </c>
      <c r="F28" s="184"/>
    </row>
    <row r="29" spans="1:6">
      <c r="A29" s="172">
        <v>1981</v>
      </c>
      <c r="B29" s="178">
        <v>0.10730240944157957</v>
      </c>
      <c r="C29" s="200">
        <v>0.16761791523635214</v>
      </c>
      <c r="D29" s="180">
        <f t="shared" si="0"/>
        <v>8.9316603271144532E-2</v>
      </c>
      <c r="E29" s="196">
        <f>DetailsComputUS7!F39</f>
        <v>7.4036867985613194E-2</v>
      </c>
      <c r="F29" s="184"/>
    </row>
    <row r="30" spans="1:6">
      <c r="A30" s="172">
        <v>1982</v>
      </c>
      <c r="B30" s="178">
        <v>0.11065075038455519</v>
      </c>
      <c r="C30" s="200">
        <v>0.17548346804910026</v>
      </c>
      <c r="D30" s="180">
        <f t="shared" si="0"/>
        <v>9.1233372964838133E-2</v>
      </c>
      <c r="E30" s="196">
        <f>DetailsComputUS7!F40</f>
        <v>7.4382011065490417E-2</v>
      </c>
      <c r="F30" s="184"/>
    </row>
    <row r="31" spans="1:6">
      <c r="A31" s="172">
        <v>1983</v>
      </c>
      <c r="B31" s="178">
        <v>0.10223387789805766</v>
      </c>
      <c r="C31" s="200">
        <v>0.18857663991047499</v>
      </c>
      <c r="D31" s="180">
        <f t="shared" si="0"/>
        <v>8.295495671902417E-2</v>
      </c>
      <c r="E31" s="196">
        <f>DetailsComputUS7!F41</f>
        <v>7.4461741071249157E-2</v>
      </c>
      <c r="F31" s="184"/>
    </row>
    <row r="32" spans="1:6">
      <c r="A32" s="172">
        <v>1984</v>
      </c>
      <c r="B32" s="178">
        <v>0.12087915643712807</v>
      </c>
      <c r="C32" s="200">
        <v>0.19897642696066714</v>
      </c>
      <c r="D32" s="180">
        <f t="shared" si="0"/>
        <v>9.6827053795248808E-2</v>
      </c>
      <c r="E32" s="196">
        <f>DetailsComputUS7!F42</f>
        <v>7.1382020254957337E-2</v>
      </c>
      <c r="F32" s="184"/>
    </row>
    <row r="33" spans="1:7">
      <c r="A33" s="172">
        <v>1985</v>
      </c>
      <c r="B33" s="178">
        <v>0.10280565893377169</v>
      </c>
      <c r="C33" s="200">
        <v>0.1955315892632952</v>
      </c>
      <c r="D33" s="180">
        <f t="shared" si="0"/>
        <v>8.2703905057191038E-2</v>
      </c>
      <c r="E33" s="196">
        <f>DetailsComputUS7!F43</f>
        <v>7.4296815082951662E-2</v>
      </c>
      <c r="F33" s="184"/>
    </row>
    <row r="34" spans="1:7">
      <c r="A34" s="172">
        <v>1986</v>
      </c>
      <c r="B34" s="178">
        <v>8.6452484961699105E-2</v>
      </c>
      <c r="C34" s="200">
        <v>0.18418584796342996</v>
      </c>
      <c r="D34" s="180">
        <f t="shared" si="0"/>
        <v>7.0529160710482874E-2</v>
      </c>
      <c r="E34" s="196">
        <f>DetailsComputUS7!F44</f>
        <v>7.8972388770537125E-2</v>
      </c>
      <c r="F34" s="184"/>
    </row>
    <row r="35" spans="1:7">
      <c r="A35" s="172">
        <v>1987</v>
      </c>
      <c r="B35" s="178">
        <v>8.1433477882811786E-2</v>
      </c>
      <c r="C35" s="200">
        <v>0.18822848351009838</v>
      </c>
      <c r="D35" s="180">
        <f t="shared" si="0"/>
        <v>6.6105377833976992E-2</v>
      </c>
      <c r="E35" s="196">
        <f>DetailsComputUS7!F45</f>
        <v>7.8633575342981793E-2</v>
      </c>
      <c r="F35" s="184"/>
    </row>
    <row r="36" spans="1:7">
      <c r="A36" s="172">
        <v>1988</v>
      </c>
      <c r="B36" s="178">
        <v>8.857627168191376E-2</v>
      </c>
      <c r="C36" s="200">
        <v>0.1937182820652113</v>
      </c>
      <c r="D36" s="180">
        <f t="shared" si="0"/>
        <v>7.1417428499952001E-2</v>
      </c>
      <c r="E36" s="196">
        <f>DetailsComputUS7!F46</f>
        <v>7.779918251780471E-2</v>
      </c>
      <c r="F36" s="184"/>
    </row>
    <row r="37" spans="1:7">
      <c r="A37" s="172">
        <v>1989</v>
      </c>
      <c r="B37" s="178">
        <v>7.7921234668044875E-2</v>
      </c>
      <c r="C37" s="200">
        <v>0.19375001635076083</v>
      </c>
      <c r="D37" s="180">
        <f t="shared" si="0"/>
        <v>6.282399417703971E-2</v>
      </c>
      <c r="E37" s="196">
        <f>DetailsComputUS7!F47</f>
        <v>7.7776413830460259E-2</v>
      </c>
      <c r="F37" s="184"/>
    </row>
    <row r="38" spans="1:7">
      <c r="A38" s="172">
        <v>1990</v>
      </c>
      <c r="B38" s="178">
        <v>7.5294045564351347E-2</v>
      </c>
      <c r="C38" s="200">
        <v>0.19206724156571126</v>
      </c>
      <c r="D38" s="180">
        <f t="shared" si="0"/>
        <v>6.0832525926483409E-2</v>
      </c>
      <c r="E38" s="196">
        <f>DetailsComputUS7!F48</f>
        <v>7.6001261822457214E-2</v>
      </c>
      <c r="F38" s="184">
        <f>AVERAGE(E10:E37)/(AVERAGE(E10:E37)+AVERAGE(D10:D37))</f>
        <v>0.48519733028473871</v>
      </c>
      <c r="G38" s="176"/>
    </row>
    <row r="39" spans="1:7">
      <c r="A39" s="172">
        <v>1991</v>
      </c>
      <c r="B39" s="178">
        <v>8.3470974786661517E-2</v>
      </c>
      <c r="C39" s="200">
        <v>0.19452929705151839</v>
      </c>
      <c r="D39" s="180">
        <f t="shared" si="0"/>
        <v>6.7233424737207226E-2</v>
      </c>
      <c r="E39" s="196">
        <f>DetailsComputUS7!F49</f>
        <v>7.6382389213456678E-2</v>
      </c>
      <c r="F39" s="184">
        <f>AVERAGE(E10:E38)/(AVERAGE(E10:E38)+AVERAGE(D10:D38))</f>
        <v>0.48720645004934965</v>
      </c>
    </row>
    <row r="40" spans="1:7">
      <c r="A40" s="172">
        <v>1992</v>
      </c>
      <c r="B40" s="178">
        <v>8.6560447371117941E-2</v>
      </c>
      <c r="C40" s="200">
        <v>0.19279343522122674</v>
      </c>
      <c r="D40" s="180">
        <f t="shared" si="0"/>
        <v>6.9872161368153912E-2</v>
      </c>
      <c r="E40" s="196">
        <f>DetailsComputUS7!F50</f>
        <v>7.5478922711519431E-2</v>
      </c>
      <c r="F40" s="180">
        <f>AVERAGE(E10:E39)/(AVERAGE(E10:E39)+AVERAGE(D10:D39))</f>
        <v>0.48850788583704119</v>
      </c>
    </row>
    <row r="41" spans="1:7">
      <c r="A41" s="172">
        <v>1993</v>
      </c>
      <c r="B41" s="178">
        <v>7.6743400697855527E-2</v>
      </c>
      <c r="C41" s="200">
        <v>0.19327703591674439</v>
      </c>
      <c r="D41" s="180">
        <f t="shared" si="0"/>
        <v>6.1910663684802997E-2</v>
      </c>
      <c r="E41" s="196">
        <f>DetailsComputUS7!F51</f>
        <v>7.9324095971763778E-2</v>
      </c>
      <c r="F41" s="180">
        <f>AVERAGE(E11:E40)/(AVERAGE(E11:E40)+AVERAGE(D11:D40))</f>
        <v>0.4881283633590533</v>
      </c>
    </row>
    <row r="42" spans="1:7">
      <c r="A42" s="172">
        <v>1994</v>
      </c>
      <c r="B42" s="178">
        <v>7.562079793297756E-2</v>
      </c>
      <c r="C42" s="200">
        <v>0.19976903785912561</v>
      </c>
      <c r="D42" s="180">
        <f t="shared" si="0"/>
        <v>6.0514103887767283E-2</v>
      </c>
      <c r="E42" s="196">
        <f>DetailsComputUS7!F52</f>
        <v>7.823266654000896E-2</v>
      </c>
      <c r="F42" s="180">
        <f t="shared" ref="F42:F58" si="1">AVERAGE(E12:E41)/(AVERAGE(E12:E41)+AVERAGE(D12:D41))</f>
        <v>0.48870233533145591</v>
      </c>
    </row>
    <row r="43" spans="1:7">
      <c r="A43" s="172">
        <v>1995</v>
      </c>
      <c r="B43" s="178">
        <v>8.0727084395071397E-2</v>
      </c>
      <c r="C43" s="200">
        <v>0.20675308505970602</v>
      </c>
      <c r="D43" s="180">
        <f t="shared" si="0"/>
        <v>6.4036510648515135E-2</v>
      </c>
      <c r="E43" s="196">
        <f>DetailsComputUS7!F53</f>
        <v>8.0995037326155386E-2</v>
      </c>
      <c r="F43" s="180">
        <f t="shared" si="1"/>
        <v>0.49041389664434787</v>
      </c>
    </row>
    <row r="44" spans="1:7">
      <c r="A44" s="172">
        <v>1996</v>
      </c>
      <c r="B44" s="178">
        <v>7.7035988711262549E-2</v>
      </c>
      <c r="C44" s="200">
        <v>0.21214611326951704</v>
      </c>
      <c r="D44" s="180">
        <f t="shared" si="0"/>
        <v>6.069310312429381E-2</v>
      </c>
      <c r="E44" s="196">
        <f>DetailsComputUS7!F54</f>
        <v>7.9780737646773583E-2</v>
      </c>
      <c r="F44" s="180">
        <f t="shared" si="1"/>
        <v>0.49227751158051086</v>
      </c>
    </row>
    <row r="45" spans="1:7">
      <c r="A45" s="172">
        <v>1997</v>
      </c>
      <c r="B45" s="178">
        <v>7.5442223716510215E-2</v>
      </c>
      <c r="C45" s="200">
        <v>0.21543374917157718</v>
      </c>
      <c r="D45" s="180">
        <f t="shared" si="0"/>
        <v>5.9189422615421539E-2</v>
      </c>
      <c r="E45" s="196">
        <f>DetailsComputUS7!F55</f>
        <v>7.8603254037635129E-2</v>
      </c>
      <c r="F45" s="180">
        <f t="shared" si="1"/>
        <v>0.49440912693987821</v>
      </c>
    </row>
    <row r="46" spans="1:7">
      <c r="A46" s="172">
        <v>1998</v>
      </c>
      <c r="B46" s="178">
        <v>6.6152249886690925E-2</v>
      </c>
      <c r="C46" s="200">
        <v>0.20223335769854092</v>
      </c>
      <c r="D46" s="180">
        <f t="shared" si="0"/>
        <v>5.2774058272792496E-2</v>
      </c>
      <c r="E46" s="196">
        <f>DetailsComputUS7!F56</f>
        <v>8.0072034399462477E-2</v>
      </c>
      <c r="F46" s="180">
        <f t="shared" si="1"/>
        <v>0.49713510863576987</v>
      </c>
    </row>
    <row r="47" spans="1:7">
      <c r="A47" s="173">
        <f t="shared" ref="A47:A55" si="2">A46+1</f>
        <v>1999</v>
      </c>
      <c r="B47" s="178">
        <v>5.2203665130615258E-2</v>
      </c>
      <c r="C47" s="200">
        <v>0.1956095254439375</v>
      </c>
      <c r="D47" s="180">
        <f t="shared" si="0"/>
        <v>4.1992130967981378E-2</v>
      </c>
      <c r="E47" s="196">
        <f>DetailsComputUS7!F57</f>
        <v>8.680389373930443E-2</v>
      </c>
      <c r="F47" s="180">
        <f t="shared" si="1"/>
        <v>0.49916937815857898</v>
      </c>
    </row>
    <row r="48" spans="1:7">
      <c r="A48" s="173">
        <f t="shared" si="2"/>
        <v>2000</v>
      </c>
      <c r="B48" s="178">
        <v>3.957114905290323E-2</v>
      </c>
      <c r="C48" s="200">
        <v>0.18248258830270658</v>
      </c>
      <c r="D48" s="180">
        <f t="shared" si="0"/>
        <v>3.2350103351617254E-2</v>
      </c>
      <c r="E48" s="196">
        <f>DetailsComputUS7!F58</f>
        <v>8.6307480449464846E-2</v>
      </c>
      <c r="F48" s="180">
        <f t="shared" si="1"/>
        <v>0.50253913499730074</v>
      </c>
    </row>
    <row r="49" spans="1:6">
      <c r="A49" s="173">
        <f t="shared" si="2"/>
        <v>2001</v>
      </c>
      <c r="B49" s="178">
        <v>4.2528891555010724E-2</v>
      </c>
      <c r="C49" s="200">
        <v>0.18206669518173244</v>
      </c>
      <c r="D49" s="180">
        <f t="shared" si="0"/>
        <v>3.4785796819847628E-2</v>
      </c>
      <c r="E49" s="196">
        <f>DetailsComputUS7!F59</f>
        <v>8.3591300313140326E-2</v>
      </c>
      <c r="F49" s="180">
        <f t="shared" si="1"/>
        <v>0.50806844254480077</v>
      </c>
    </row>
    <row r="50" spans="1:6">
      <c r="A50" s="173">
        <f t="shared" si="2"/>
        <v>2002</v>
      </c>
      <c r="B50" s="178">
        <v>5.6731632533315278E-2</v>
      </c>
      <c r="C50" s="200">
        <v>0.18828844704541461</v>
      </c>
      <c r="D50" s="180">
        <f t="shared" si="0"/>
        <v>4.6049721545266223E-2</v>
      </c>
      <c r="E50" s="196">
        <f>DetailsComputUS7!F60</f>
        <v>8.0367465533132773E-2</v>
      </c>
      <c r="F50" s="180">
        <f t="shared" si="1"/>
        <v>0.51444485295238196</v>
      </c>
    </row>
    <row r="51" spans="1:6">
      <c r="A51" s="173">
        <f t="shared" si="2"/>
        <v>2003</v>
      </c>
      <c r="B51" s="178">
        <v>6.1063914005594438E-2</v>
      </c>
      <c r="C51" s="200">
        <v>0.18659381544987688</v>
      </c>
      <c r="D51" s="180">
        <f t="shared" si="0"/>
        <v>4.9669765304987401E-2</v>
      </c>
      <c r="E51" s="196">
        <f>DetailsComputUS7!F61</f>
        <v>8.1022544824260093E-2</v>
      </c>
      <c r="F51" s="180">
        <f t="shared" si="1"/>
        <v>0.518499490793766</v>
      </c>
    </row>
    <row r="52" spans="1:6">
      <c r="A52" s="173">
        <f t="shared" si="2"/>
        <v>2004</v>
      </c>
      <c r="B52" s="178">
        <v>6.3925078793267948E-2</v>
      </c>
      <c r="C52" s="200">
        <v>0.1956440495983045</v>
      </c>
      <c r="D52" s="180">
        <f t="shared" si="0"/>
        <v>5.1418517507262312E-2</v>
      </c>
      <c r="E52" s="196">
        <f>DetailsComputUS7!F62</f>
        <v>8.3847195751457118E-2</v>
      </c>
      <c r="F52" s="180">
        <f t="shared" si="1"/>
        <v>0.5238346239138143</v>
      </c>
    </row>
    <row r="53" spans="1:6">
      <c r="A53" s="173">
        <f t="shared" si="2"/>
        <v>2005</v>
      </c>
      <c r="B53" s="178">
        <v>5.6934154780522252E-2</v>
      </c>
      <c r="C53" s="200">
        <v>0.20113061301662424</v>
      </c>
      <c r="D53" s="180">
        <f t="shared" si="0"/>
        <v>4.5482953327932445E-2</v>
      </c>
      <c r="E53" s="196">
        <f>DetailsComputUS7!F63</f>
        <v>8.9566768979878544E-2</v>
      </c>
      <c r="F53" s="180">
        <f>AVERAGE(E23:E52)/(AVERAGE(E23:E52)+AVERAGE(D23:D52))</f>
        <v>0.52912933302973575</v>
      </c>
    </row>
    <row r="54" spans="1:6">
      <c r="A54" s="173">
        <f t="shared" si="2"/>
        <v>2006</v>
      </c>
      <c r="B54" s="178">
        <v>5.4004157330789164E-2</v>
      </c>
      <c r="C54" s="200">
        <v>0.20628977241938523</v>
      </c>
      <c r="D54" s="180">
        <f t="shared" si="0"/>
        <v>4.286365200531999E-2</v>
      </c>
      <c r="E54" s="196">
        <f>DetailsComputUS7!F64</f>
        <v>9.1649016562133631E-2</v>
      </c>
      <c r="F54" s="180">
        <f>AVERAGE(E24:E53)/(AVERAGE(E24:E53)+AVERAGE(D24:D53))</f>
        <v>0.53751098489759497</v>
      </c>
    </row>
    <row r="55" spans="1:6">
      <c r="A55" s="173">
        <f t="shared" si="2"/>
        <v>2007</v>
      </c>
      <c r="B55" s="178">
        <v>3.8407792183905949E-2</v>
      </c>
      <c r="C55" s="200">
        <v>0.19652608424079915</v>
      </c>
      <c r="D55" s="180">
        <f t="shared" si="0"/>
        <v>3.0859659181668539E-2</v>
      </c>
      <c r="E55" s="196">
        <f>DetailsComputUS7!F65</f>
        <v>9.2220154475360319E-2</v>
      </c>
      <c r="F55" s="180">
        <f t="shared" si="1"/>
        <v>0.54552816949725158</v>
      </c>
    </row>
    <row r="56" spans="1:6">
      <c r="A56" s="173">
        <v>2008</v>
      </c>
      <c r="B56" s="178">
        <v>5.3811580489500438E-2</v>
      </c>
      <c r="C56" s="200">
        <v>0.19067240545975661</v>
      </c>
      <c r="D56" s="180">
        <f t="shared" si="0"/>
        <v>4.355119699597608E-2</v>
      </c>
      <c r="E56" s="196">
        <f>DetailsComputUS7!F66</f>
        <v>8.3924337894840467E-2</v>
      </c>
      <c r="F56" s="180">
        <f t="shared" si="1"/>
        <v>0.55512934691989291</v>
      </c>
    </row>
    <row r="57" spans="1:6">
      <c r="A57" s="174">
        <v>2009</v>
      </c>
      <c r="B57" s="178">
        <v>8.8375191502237271E-2</v>
      </c>
      <c r="C57" s="178">
        <v>0.21248443412478013</v>
      </c>
      <c r="D57" s="180">
        <f t="shared" si="0"/>
        <v>6.9596838945215303E-2</v>
      </c>
      <c r="E57" s="196">
        <f>DetailsComputUS7!F67</f>
        <v>7.7838709782080934E-2</v>
      </c>
      <c r="F57" s="180">
        <f t="shared" si="1"/>
        <v>0.56275282311964514</v>
      </c>
    </row>
    <row r="58" spans="1:6">
      <c r="A58" s="174">
        <v>2010</v>
      </c>
      <c r="B58" s="178">
        <v>9.3555767847934221E-2</v>
      </c>
      <c r="C58" s="178">
        <v>0.22870474682546149</v>
      </c>
      <c r="D58" s="180">
        <f t="shared" si="0"/>
        <v>7.2159119648210771E-2</v>
      </c>
      <c r="E58" s="196">
        <f>DetailsComputUS7!F68</f>
        <v>8.0413070625249022E-2</v>
      </c>
      <c r="F58" s="180">
        <f t="shared" si="1"/>
        <v>0.56569299180836874</v>
      </c>
    </row>
    <row r="59" spans="1:6">
      <c r="A59" s="174">
        <v>2011</v>
      </c>
      <c r="B59" s="178">
        <f t="shared" ref="B59:C61" si="3">B58</f>
        <v>9.3555767847934221E-2</v>
      </c>
      <c r="C59" s="178">
        <f t="shared" si="3"/>
        <v>0.22870474682546149</v>
      </c>
      <c r="D59" s="180">
        <f t="shared" si="0"/>
        <v>7.2159119648210771E-2</v>
      </c>
      <c r="E59" s="196">
        <f>DetailsComputUS7!F69</f>
        <v>7.9484136773984304E-2</v>
      </c>
      <c r="F59" s="180">
        <f>F58</f>
        <v>0.56569299180836874</v>
      </c>
    </row>
    <row r="60" spans="1:6">
      <c r="A60" s="174">
        <f>A59+1</f>
        <v>2012</v>
      </c>
      <c r="B60" s="178">
        <f t="shared" si="3"/>
        <v>9.3555767847934221E-2</v>
      </c>
      <c r="C60" s="178">
        <f t="shared" si="3"/>
        <v>0.22870474682546149</v>
      </c>
      <c r="D60" s="180">
        <f t="shared" si="0"/>
        <v>7.2159119648210771E-2</v>
      </c>
      <c r="E60" s="196">
        <f>DetailsComputUS7!F70</f>
        <v>7.8555202922719558E-2</v>
      </c>
      <c r="F60" s="180">
        <f>F59</f>
        <v>0.56569299180836874</v>
      </c>
    </row>
    <row r="61" spans="1:6" ht="13.8" thickBot="1">
      <c r="A61" s="175">
        <f>A60+1</f>
        <v>2013</v>
      </c>
      <c r="B61" s="182">
        <f t="shared" si="3"/>
        <v>9.3555767847934221E-2</v>
      </c>
      <c r="C61" s="182">
        <f t="shared" si="3"/>
        <v>0.22870474682546149</v>
      </c>
      <c r="D61" s="181">
        <f t="shared" si="0"/>
        <v>7.2159119648210771E-2</v>
      </c>
      <c r="E61" s="197">
        <f>DetailsComputUS7!F71</f>
        <v>7.7626269071454895E-2</v>
      </c>
      <c r="F61" s="181">
        <f>F60</f>
        <v>0.56569299180836874</v>
      </c>
    </row>
    <row r="62" spans="1:6">
      <c r="A62" s="176" t="s">
        <v>278</v>
      </c>
      <c r="B62" s="167"/>
      <c r="C62" s="167"/>
      <c r="D62" s="167"/>
    </row>
  </sheetData>
  <mergeCells count="11">
    <mergeCell ref="F6:F7"/>
    <mergeCell ref="D8:D9"/>
    <mergeCell ref="F8:F9"/>
    <mergeCell ref="A3:B3"/>
    <mergeCell ref="B5:F5"/>
    <mergeCell ref="A6:A8"/>
    <mergeCell ref="B6:B7"/>
    <mergeCell ref="C6:C7"/>
    <mergeCell ref="D6:D7"/>
    <mergeCell ref="E6:E7"/>
    <mergeCell ref="A4:F4"/>
  </mergeCells>
  <hyperlinks>
    <hyperlink ref="A1" location="Index!A1" display="Back to index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opLeftCell="A43" workbookViewId="0">
      <selection activeCell="A3" sqref="A3:E3"/>
    </sheetView>
  </sheetViews>
  <sheetFormatPr baseColWidth="10" defaultRowHeight="13.2"/>
  <cols>
    <col min="1" max="1" width="13.88671875" customWidth="1"/>
    <col min="2" max="2" width="15.33203125" customWidth="1"/>
    <col min="3" max="3" width="12.88671875" customWidth="1"/>
    <col min="4" max="4" width="14.44140625" customWidth="1"/>
    <col min="5" max="5" width="19" customWidth="1"/>
  </cols>
  <sheetData>
    <row r="1" spans="1:5" ht="15">
      <c r="A1" s="523" t="s">
        <v>250</v>
      </c>
    </row>
    <row r="2" spans="1:5" ht="13.8" thickBot="1"/>
    <row r="3" spans="1:5" ht="58.5" customHeight="1" thickBot="1">
      <c r="A3" s="860" t="s">
        <v>273</v>
      </c>
      <c r="B3" s="926"/>
      <c r="C3" s="926"/>
      <c r="D3" s="926"/>
      <c r="E3" s="927"/>
    </row>
    <row r="4" spans="1:5" ht="15">
      <c r="A4" s="25"/>
      <c r="B4" s="20" t="s">
        <v>18</v>
      </c>
      <c r="C4" s="20" t="s">
        <v>19</v>
      </c>
      <c r="D4" s="20" t="s">
        <v>20</v>
      </c>
      <c r="E4" s="24" t="s">
        <v>21</v>
      </c>
    </row>
    <row r="5" spans="1:5" ht="12.75" customHeight="1">
      <c r="A5" s="928"/>
      <c r="B5" s="929" t="s">
        <v>53</v>
      </c>
      <c r="C5" s="929" t="s">
        <v>54</v>
      </c>
      <c r="D5" s="930" t="s">
        <v>104</v>
      </c>
      <c r="E5" s="931" t="s">
        <v>57</v>
      </c>
    </row>
    <row r="6" spans="1:5" ht="72.75" customHeight="1">
      <c r="A6" s="928"/>
      <c r="B6" s="897"/>
      <c r="C6" s="897"/>
      <c r="D6" s="786"/>
      <c r="E6" s="932"/>
    </row>
    <row r="7" spans="1:5" ht="15.6">
      <c r="A7" s="928"/>
      <c r="B7" s="616" t="s">
        <v>55</v>
      </c>
      <c r="C7" s="617" t="s">
        <v>56</v>
      </c>
      <c r="D7" s="618" t="s">
        <v>58</v>
      </c>
      <c r="E7" s="459" t="s">
        <v>59</v>
      </c>
    </row>
    <row r="8" spans="1:5" ht="77.25" customHeight="1" thickBot="1">
      <c r="A8" s="621"/>
      <c r="B8" s="619" t="s">
        <v>137</v>
      </c>
      <c r="C8" s="515" t="s">
        <v>134</v>
      </c>
      <c r="D8" s="620"/>
      <c r="E8" s="157"/>
    </row>
    <row r="9" spans="1:5" s="22" customFormat="1" ht="13.5" customHeight="1">
      <c r="A9" s="691">
        <v>1870</v>
      </c>
      <c r="B9" s="686">
        <v>4.2127107806981758</v>
      </c>
      <c r="C9" s="685">
        <v>0.02</v>
      </c>
      <c r="D9" s="686">
        <v>1.2</v>
      </c>
      <c r="E9" s="687">
        <f t="shared" ref="E9:E56" si="0">B9*C9*D9</f>
        <v>0.10110505873675621</v>
      </c>
    </row>
    <row r="10" spans="1:5" s="22" customFormat="1" ht="13.5" customHeight="1">
      <c r="A10" s="538">
        <v>1871</v>
      </c>
      <c r="B10" s="622">
        <v>4.2273189203564847</v>
      </c>
      <c r="C10" s="681">
        <f>(0.02-(0.02-0.0142)/(1870-1933)*1870+((0.02-0.0142)/(1870-1933))*A10)</f>
        <v>1.9907936507936486E-2</v>
      </c>
      <c r="D10" s="622">
        <f>(D$9-(D$9-D$101)/(1870-1962)*1870+((D$9-D$101)/(1870-1962))*A10)</f>
        <v>1.2069740114593657</v>
      </c>
      <c r="E10" s="623">
        <f t="shared" si="0"/>
        <v>0.10157554925223819</v>
      </c>
    </row>
    <row r="11" spans="1:5" s="22" customFormat="1" ht="13.5" customHeight="1">
      <c r="A11" s="538">
        <v>1872</v>
      </c>
      <c r="B11" s="622">
        <v>4.2888372364171268</v>
      </c>
      <c r="C11" s="681">
        <f t="shared" ref="C11:C71" si="1">(0.02-(0.02-0.0142)/(1870-1933)*1870+((0.02-0.0142)/(1870-1933))*A11)</f>
        <v>1.9815873015873009E-2</v>
      </c>
      <c r="D11" s="622">
        <f t="shared" ref="D11:D74" si="2">(D$9-(D$9-D$101)/(1870-1962)*1870+((D$9-D$101)/(1870-1962))*A11)</f>
        <v>1.2139480229187321</v>
      </c>
      <c r="E11" s="623">
        <f t="shared" si="0"/>
        <v>0.10316986625296792</v>
      </c>
    </row>
    <row r="12" spans="1:5" s="22" customFormat="1" ht="13.5" customHeight="1">
      <c r="A12" s="538">
        <v>1873</v>
      </c>
      <c r="B12" s="622">
        <v>4.2720960624224453</v>
      </c>
      <c r="C12" s="681">
        <f t="shared" si="1"/>
        <v>1.9723809523809505E-2</v>
      </c>
      <c r="D12" s="622">
        <f t="shared" si="2"/>
        <v>1.2209220343780984</v>
      </c>
      <c r="E12" s="623">
        <f t="shared" si="0"/>
        <v>0.10287734345228511</v>
      </c>
    </row>
    <row r="13" spans="1:5" s="22" customFormat="1" ht="13.5" customHeight="1">
      <c r="A13" s="538">
        <v>1874</v>
      </c>
      <c r="B13" s="622">
        <v>4.5254754525453</v>
      </c>
      <c r="C13" s="681">
        <f t="shared" si="1"/>
        <v>1.9631746031746028E-2</v>
      </c>
      <c r="D13" s="622">
        <f t="shared" si="2"/>
        <v>1.2278960458374648</v>
      </c>
      <c r="E13" s="623">
        <f t="shared" si="0"/>
        <v>0.10908994968385032</v>
      </c>
    </row>
    <row r="14" spans="1:5" s="22" customFormat="1" ht="13.5" customHeight="1">
      <c r="A14" s="538">
        <v>1875</v>
      </c>
      <c r="B14" s="622">
        <v>4.5115289284269799</v>
      </c>
      <c r="C14" s="681">
        <f t="shared" si="1"/>
        <v>1.9539682539682524E-2</v>
      </c>
      <c r="D14" s="622">
        <f t="shared" si="2"/>
        <v>1.2348700572968312</v>
      </c>
      <c r="E14" s="623">
        <f t="shared" si="0"/>
        <v>0.10885854119346268</v>
      </c>
    </row>
    <row r="15" spans="1:5" s="22" customFormat="1" ht="13.5" customHeight="1">
      <c r="A15" s="538">
        <v>1876</v>
      </c>
      <c r="B15" s="622">
        <v>4.6753628423945282</v>
      </c>
      <c r="C15" s="681">
        <f t="shared" si="1"/>
        <v>1.9447619047619047E-2</v>
      </c>
      <c r="D15" s="622">
        <f t="shared" si="2"/>
        <v>1.2418440687561976</v>
      </c>
      <c r="E15" s="623">
        <f t="shared" si="0"/>
        <v>0.11291426893386834</v>
      </c>
    </row>
    <row r="16" spans="1:5" s="22" customFormat="1" ht="13.5" customHeight="1">
      <c r="A16" s="538">
        <v>1877</v>
      </c>
      <c r="B16" s="622">
        <v>4.7438063669368402</v>
      </c>
      <c r="C16" s="681">
        <f t="shared" si="1"/>
        <v>1.9355555555555543E-2</v>
      </c>
      <c r="D16" s="622">
        <f t="shared" si="2"/>
        <v>1.2488180802155622</v>
      </c>
      <c r="E16" s="623">
        <f t="shared" si="0"/>
        <v>0.11466523689829065</v>
      </c>
    </row>
    <row r="17" spans="1:5" s="22" customFormat="1" ht="13.5" customHeight="1">
      <c r="A17" s="538">
        <v>1878</v>
      </c>
      <c r="B17" s="622">
        <v>4.7793825333552906</v>
      </c>
      <c r="C17" s="681">
        <f t="shared" si="1"/>
        <v>1.9263492063492038E-2</v>
      </c>
      <c r="D17" s="622">
        <f t="shared" si="2"/>
        <v>1.2557920916749286</v>
      </c>
      <c r="E17" s="623">
        <f t="shared" si="0"/>
        <v>0.11561776083961123</v>
      </c>
    </row>
    <row r="18" spans="1:5" s="22" customFormat="1" ht="13.5" customHeight="1">
      <c r="A18" s="538">
        <v>1879</v>
      </c>
      <c r="B18" s="622">
        <v>4.4788307237396134</v>
      </c>
      <c r="C18" s="681">
        <f t="shared" si="1"/>
        <v>1.9171428571428561E-2</v>
      </c>
      <c r="D18" s="622">
        <f t="shared" si="2"/>
        <v>1.2627661031342949</v>
      </c>
      <c r="E18" s="623">
        <f t="shared" si="0"/>
        <v>0.10842814802175846</v>
      </c>
    </row>
    <row r="19" spans="1:5" s="22" customFormat="1" ht="13.5" customHeight="1">
      <c r="A19" s="538">
        <v>1880</v>
      </c>
      <c r="B19" s="622">
        <v>4.1827543824716118</v>
      </c>
      <c r="C19" s="681">
        <f t="shared" si="1"/>
        <v>1.9079365079365057E-2</v>
      </c>
      <c r="D19" s="622">
        <f t="shared" si="2"/>
        <v>1.2697401145936613</v>
      </c>
      <c r="E19" s="623">
        <f t="shared" si="0"/>
        <v>0.10133071836123489</v>
      </c>
    </row>
    <row r="20" spans="1:5" s="22" customFormat="1" ht="13.5" customHeight="1">
      <c r="A20" s="538">
        <v>1881</v>
      </c>
      <c r="B20" s="622">
        <v>4.2091935755218248</v>
      </c>
      <c r="C20" s="681">
        <f t="shared" si="1"/>
        <v>1.898730158730158E-2</v>
      </c>
      <c r="D20" s="622">
        <f t="shared" si="2"/>
        <v>1.2767141260530277</v>
      </c>
      <c r="E20" s="623">
        <f t="shared" si="0"/>
        <v>0.10203656057751154</v>
      </c>
    </row>
    <row r="21" spans="1:5" s="22" customFormat="1" ht="13.5" customHeight="1">
      <c r="A21" s="538">
        <v>1882</v>
      </c>
      <c r="B21" s="622">
        <v>4.1678245471095332</v>
      </c>
      <c r="C21" s="681">
        <f t="shared" si="1"/>
        <v>1.8895238095238076E-2</v>
      </c>
      <c r="D21" s="622">
        <f t="shared" si="2"/>
        <v>1.2836881375123941</v>
      </c>
      <c r="E21" s="623">
        <f t="shared" si="0"/>
        <v>0.10109305590313541</v>
      </c>
    </row>
    <row r="22" spans="1:5" s="22" customFormat="1" ht="13.5" customHeight="1">
      <c r="A22" s="538">
        <v>1883</v>
      </c>
      <c r="B22" s="622">
        <v>4.2187482905967721</v>
      </c>
      <c r="C22" s="681">
        <f t="shared" si="1"/>
        <v>1.8803174603174599E-2</v>
      </c>
      <c r="D22" s="622">
        <f t="shared" si="2"/>
        <v>1.2906621489717605</v>
      </c>
      <c r="E22" s="623">
        <f t="shared" si="0"/>
        <v>0.10238288585937318</v>
      </c>
    </row>
    <row r="23" spans="1:5" s="22" customFormat="1" ht="13.5" customHeight="1">
      <c r="A23" s="538">
        <v>1884</v>
      </c>
      <c r="B23" s="622">
        <v>4.2941097942288016</v>
      </c>
      <c r="C23" s="681">
        <f t="shared" si="1"/>
        <v>1.8711111111111095E-2</v>
      </c>
      <c r="D23" s="622">
        <f t="shared" si="2"/>
        <v>1.2976361604311268</v>
      </c>
      <c r="E23" s="623">
        <f t="shared" si="0"/>
        <v>0.10426190637351151</v>
      </c>
    </row>
    <row r="24" spans="1:5" s="22" customFormat="1" ht="13.5" customHeight="1">
      <c r="A24" s="538">
        <v>1885</v>
      </c>
      <c r="B24" s="622">
        <v>4.4267042406594843</v>
      </c>
      <c r="C24" s="681">
        <f t="shared" si="1"/>
        <v>1.8619047619047618E-2</v>
      </c>
      <c r="D24" s="622">
        <f t="shared" si="2"/>
        <v>1.3046101718904932</v>
      </c>
      <c r="E24" s="623">
        <f t="shared" si="0"/>
        <v>0.10752729722396294</v>
      </c>
    </row>
    <row r="25" spans="1:5" s="22" customFormat="1" ht="13.5" customHeight="1">
      <c r="A25" s="538">
        <v>1886</v>
      </c>
      <c r="B25" s="622">
        <v>4.4484427045302608</v>
      </c>
      <c r="C25" s="681">
        <f t="shared" si="1"/>
        <v>1.8526984126984114E-2</v>
      </c>
      <c r="D25" s="622">
        <f t="shared" si="2"/>
        <v>1.3115841833498596</v>
      </c>
      <c r="E25" s="623">
        <f t="shared" si="0"/>
        <v>0.10809582027855416</v>
      </c>
    </row>
    <row r="26" spans="1:5" s="22" customFormat="1" ht="13.5" customHeight="1">
      <c r="A26" s="538">
        <v>1887</v>
      </c>
      <c r="B26" s="622">
        <v>4.4770930317098765</v>
      </c>
      <c r="C26" s="681">
        <f t="shared" si="1"/>
        <v>1.843492063492061E-2</v>
      </c>
      <c r="D26" s="622">
        <f t="shared" si="2"/>
        <v>1.318558194809226</v>
      </c>
      <c r="E26" s="623">
        <f t="shared" si="0"/>
        <v>0.10882700904149305</v>
      </c>
    </row>
    <row r="27" spans="1:5" s="22" customFormat="1" ht="13.5" customHeight="1">
      <c r="A27" s="538">
        <v>1888</v>
      </c>
      <c r="B27" s="622">
        <v>4.6680011114146343</v>
      </c>
      <c r="C27" s="681">
        <f t="shared" si="1"/>
        <v>1.8342857142857133E-2</v>
      </c>
      <c r="D27" s="622">
        <f t="shared" si="2"/>
        <v>1.3255322062685924</v>
      </c>
      <c r="E27" s="623">
        <f t="shared" si="0"/>
        <v>0.11349800261011056</v>
      </c>
    </row>
    <row r="28" spans="1:5" s="22" customFormat="1" ht="13.5" customHeight="1">
      <c r="A28" s="538">
        <v>1889</v>
      </c>
      <c r="B28" s="622">
        <v>4.5331163042019824</v>
      </c>
      <c r="C28" s="681">
        <f t="shared" si="1"/>
        <v>1.8250793650793629E-2</v>
      </c>
      <c r="D28" s="622">
        <f t="shared" si="2"/>
        <v>1.332506217727957</v>
      </c>
      <c r="E28" s="623">
        <f t="shared" si="0"/>
        <v>0.11024219728660113</v>
      </c>
    </row>
    <row r="29" spans="1:5" s="22" customFormat="1" ht="13.5" customHeight="1">
      <c r="A29" s="538">
        <v>1890</v>
      </c>
      <c r="B29" s="622">
        <v>4.6234275643799263</v>
      </c>
      <c r="C29" s="681">
        <f t="shared" si="1"/>
        <v>1.8158730158730152E-2</v>
      </c>
      <c r="D29" s="622">
        <f t="shared" si="2"/>
        <v>1.3394802291873233</v>
      </c>
      <c r="E29" s="623">
        <f t="shared" si="0"/>
        <v>0.11245683090032066</v>
      </c>
    </row>
    <row r="30" spans="1:5" s="22" customFormat="1" ht="13.5" customHeight="1">
      <c r="A30" s="538">
        <v>1891</v>
      </c>
      <c r="B30" s="622">
        <v>4.6487098838694791</v>
      </c>
      <c r="C30" s="681">
        <f t="shared" si="1"/>
        <v>1.8066666666666648E-2</v>
      </c>
      <c r="D30" s="622">
        <f t="shared" si="2"/>
        <v>1.3464542406466897</v>
      </c>
      <c r="E30" s="623">
        <f t="shared" si="0"/>
        <v>0.11308423746921169</v>
      </c>
    </row>
    <row r="31" spans="1:5" s="22" customFormat="1" ht="13.5" customHeight="1">
      <c r="A31" s="538">
        <v>1892</v>
      </c>
      <c r="B31" s="622">
        <v>4.5775512989239537</v>
      </c>
      <c r="C31" s="681">
        <f t="shared" si="1"/>
        <v>1.7974603174603171E-2</v>
      </c>
      <c r="D31" s="622">
        <f t="shared" si="2"/>
        <v>1.3534282521060561</v>
      </c>
      <c r="E31" s="623">
        <f t="shared" si="0"/>
        <v>0.1113596273933711</v>
      </c>
    </row>
    <row r="32" spans="1:5" s="22" customFormat="1" ht="13.5" customHeight="1">
      <c r="A32" s="538">
        <v>1893</v>
      </c>
      <c r="B32" s="622">
        <v>4.7533958904334783</v>
      </c>
      <c r="C32" s="681">
        <f t="shared" si="1"/>
        <v>1.7882539682539667E-2</v>
      </c>
      <c r="D32" s="622">
        <f t="shared" si="2"/>
        <v>1.3604022635654225</v>
      </c>
      <c r="E32" s="623">
        <f t="shared" si="0"/>
        <v>0.1156379887926295</v>
      </c>
    </row>
    <row r="33" spans="1:5" s="22" customFormat="1" ht="13.5" customHeight="1">
      <c r="A33" s="538">
        <v>1894</v>
      </c>
      <c r="B33" s="622">
        <v>5.0853811986083821</v>
      </c>
      <c r="C33" s="681">
        <f t="shared" si="1"/>
        <v>1.779047619047619E-2</v>
      </c>
      <c r="D33" s="622">
        <f t="shared" si="2"/>
        <v>1.3673762750247889</v>
      </c>
      <c r="E33" s="623">
        <f t="shared" si="0"/>
        <v>0.12370838184391555</v>
      </c>
    </row>
    <row r="34" spans="1:5" s="22" customFormat="1" ht="13.5" customHeight="1">
      <c r="A34" s="538">
        <v>1895</v>
      </c>
      <c r="B34" s="622">
        <v>4.7261362065621935</v>
      </c>
      <c r="C34" s="681">
        <f t="shared" si="1"/>
        <v>1.7698412698412685E-2</v>
      </c>
      <c r="D34" s="622">
        <f t="shared" si="2"/>
        <v>1.3743502864841552</v>
      </c>
      <c r="E34" s="623">
        <f t="shared" si="0"/>
        <v>0.11495767958950558</v>
      </c>
    </row>
    <row r="35" spans="1:5" s="22" customFormat="1" ht="13.5" customHeight="1">
      <c r="A35" s="538">
        <v>1896</v>
      </c>
      <c r="B35" s="622">
        <v>5.0170528712143971</v>
      </c>
      <c r="C35" s="681">
        <f t="shared" si="1"/>
        <v>1.7606349206349181E-2</v>
      </c>
      <c r="D35" s="622">
        <f t="shared" si="2"/>
        <v>1.3813242979435216</v>
      </c>
      <c r="E35" s="623">
        <f t="shared" si="0"/>
        <v>0.12201511694136537</v>
      </c>
    </row>
    <row r="36" spans="1:5" s="22" customFormat="1" ht="13.5" customHeight="1">
      <c r="A36" s="538">
        <v>1897</v>
      </c>
      <c r="B36" s="622">
        <v>4.8602934123755528</v>
      </c>
      <c r="C36" s="681">
        <f t="shared" si="1"/>
        <v>1.7514285714285704E-2</v>
      </c>
      <c r="D36" s="622">
        <f t="shared" si="2"/>
        <v>1.388298309402888</v>
      </c>
      <c r="E36" s="623">
        <f t="shared" si="0"/>
        <v>0.11817829312058915</v>
      </c>
    </row>
    <row r="37" spans="1:5" s="22" customFormat="1" ht="13.5" customHeight="1">
      <c r="A37" s="538">
        <v>1898</v>
      </c>
      <c r="B37" s="622">
        <v>4.9194843507233061</v>
      </c>
      <c r="C37" s="681">
        <f t="shared" si="1"/>
        <v>1.74222222222222E-2</v>
      </c>
      <c r="D37" s="622">
        <f t="shared" si="2"/>
        <v>1.3952723208622544</v>
      </c>
      <c r="E37" s="623">
        <f t="shared" si="0"/>
        <v>0.11958648783163831</v>
      </c>
    </row>
    <row r="38" spans="1:5" s="22" customFormat="1" ht="13.5" customHeight="1">
      <c r="A38" s="538">
        <v>1899</v>
      </c>
      <c r="B38" s="622">
        <v>4.5975140319521808</v>
      </c>
      <c r="C38" s="681">
        <f t="shared" si="1"/>
        <v>1.7330158730158723E-2</v>
      </c>
      <c r="D38" s="622">
        <f t="shared" si="2"/>
        <v>1.4022463323216208</v>
      </c>
      <c r="E38" s="623">
        <f t="shared" si="0"/>
        <v>0.11172488509621754</v>
      </c>
    </row>
    <row r="39" spans="1:5" s="22" customFormat="1" ht="13.5" customHeight="1">
      <c r="A39" s="538">
        <v>1900</v>
      </c>
      <c r="B39" s="622">
        <v>4.6992202486848242</v>
      </c>
      <c r="C39" s="681">
        <f t="shared" si="1"/>
        <v>1.7238095238095219E-2</v>
      </c>
      <c r="D39" s="622">
        <f t="shared" si="2"/>
        <v>1.4092203437809872</v>
      </c>
      <c r="E39" s="623">
        <f t="shared" si="0"/>
        <v>0.11415474820553424</v>
      </c>
    </row>
    <row r="40" spans="1:5" s="22" customFormat="1" ht="13.5" customHeight="1">
      <c r="A40" s="538">
        <v>1901</v>
      </c>
      <c r="B40" s="622">
        <v>4.3454805999955273</v>
      </c>
      <c r="C40" s="681">
        <f t="shared" si="1"/>
        <v>1.7146031746031742E-2</v>
      </c>
      <c r="D40" s="622">
        <f t="shared" si="2"/>
        <v>1.4161943552403518</v>
      </c>
      <c r="E40" s="623">
        <f t="shared" si="0"/>
        <v>0.105517452591445</v>
      </c>
    </row>
    <row r="41" spans="1:5" s="22" customFormat="1" ht="13.5" customHeight="1">
      <c r="A41" s="538">
        <v>1902</v>
      </c>
      <c r="B41" s="622">
        <v>4.3881743237088546</v>
      </c>
      <c r="C41" s="681">
        <f t="shared" si="1"/>
        <v>1.7053968253968238E-2</v>
      </c>
      <c r="D41" s="622">
        <f t="shared" si="2"/>
        <v>1.4231683666997181</v>
      </c>
      <c r="E41" s="623">
        <f t="shared" si="0"/>
        <v>0.10650392277643336</v>
      </c>
    </row>
    <row r="42" spans="1:5" s="22" customFormat="1" ht="13.5" customHeight="1">
      <c r="A42" s="538">
        <v>1903</v>
      </c>
      <c r="B42" s="622">
        <v>4.4382380244556243</v>
      </c>
      <c r="C42" s="681">
        <f t="shared" si="1"/>
        <v>1.6961904761904761E-2</v>
      </c>
      <c r="D42" s="622">
        <f t="shared" si="2"/>
        <v>1.4301423781590845</v>
      </c>
      <c r="E42" s="623">
        <f t="shared" si="0"/>
        <v>0.10766250644053704</v>
      </c>
    </row>
    <row r="43" spans="1:5" s="22" customFormat="1" ht="13.5" customHeight="1">
      <c r="A43" s="538">
        <v>1904</v>
      </c>
      <c r="B43" s="622">
        <v>4.4443696226248708</v>
      </c>
      <c r="C43" s="681">
        <f t="shared" si="1"/>
        <v>1.6869841269841257E-2</v>
      </c>
      <c r="D43" s="622">
        <f t="shared" si="2"/>
        <v>1.4371163896184509</v>
      </c>
      <c r="E43" s="623">
        <f t="shared" si="0"/>
        <v>0.10774896548828114</v>
      </c>
    </row>
    <row r="44" spans="1:5" s="22" customFormat="1" ht="13.5" customHeight="1">
      <c r="A44" s="538">
        <v>1905</v>
      </c>
      <c r="B44" s="622">
        <v>4.234304288931698</v>
      </c>
      <c r="C44" s="681">
        <f t="shared" si="1"/>
        <v>1.6777777777777753E-2</v>
      </c>
      <c r="D44" s="622">
        <f t="shared" si="2"/>
        <v>1.4440904010778173</v>
      </c>
      <c r="E44" s="623">
        <f t="shared" si="0"/>
        <v>0.10259138277913579</v>
      </c>
    </row>
    <row r="45" spans="1:5" s="22" customFormat="1" ht="13.5" customHeight="1">
      <c r="A45" s="538">
        <v>1906</v>
      </c>
      <c r="B45" s="622">
        <v>4.2283037559724734</v>
      </c>
      <c r="C45" s="681">
        <f t="shared" si="1"/>
        <v>1.6685714285714276E-2</v>
      </c>
      <c r="D45" s="622">
        <f t="shared" si="2"/>
        <v>1.4510644125371837</v>
      </c>
      <c r="E45" s="623">
        <f t="shared" si="0"/>
        <v>0.10237588587778151</v>
      </c>
    </row>
    <row r="46" spans="1:5" s="22" customFormat="1" ht="13.5" customHeight="1">
      <c r="A46" s="538">
        <v>1907</v>
      </c>
      <c r="B46" s="622">
        <v>4.5089791782126003</v>
      </c>
      <c r="C46" s="681">
        <f t="shared" si="1"/>
        <v>1.6593650793650772E-2</v>
      </c>
      <c r="D46" s="622">
        <f t="shared" si="2"/>
        <v>1.45803842399655</v>
      </c>
      <c r="E46" s="623">
        <f t="shared" si="0"/>
        <v>0.10909105588983857</v>
      </c>
    </row>
    <row r="47" spans="1:5" s="22" customFormat="1" ht="13.5" customHeight="1">
      <c r="A47" s="538">
        <v>1908</v>
      </c>
      <c r="B47" s="622">
        <v>4.9331608080858125</v>
      </c>
      <c r="C47" s="681">
        <f t="shared" si="1"/>
        <v>1.6501587301587295E-2</v>
      </c>
      <c r="D47" s="622">
        <f t="shared" si="2"/>
        <v>1.4650124354559164</v>
      </c>
      <c r="E47" s="623">
        <f t="shared" si="0"/>
        <v>0.11925931349802332</v>
      </c>
    </row>
    <row r="48" spans="1:5" s="22" customFormat="1" ht="13.5" customHeight="1">
      <c r="A48" s="538">
        <v>1909</v>
      </c>
      <c r="B48" s="622">
        <v>4.5579967282853371</v>
      </c>
      <c r="C48" s="681">
        <f t="shared" si="1"/>
        <v>1.6409523809523791E-2</v>
      </c>
      <c r="D48" s="622">
        <f t="shared" si="2"/>
        <v>1.4719864469152828</v>
      </c>
      <c r="E48" s="623">
        <f t="shared" si="0"/>
        <v>0.11009657249442019</v>
      </c>
    </row>
    <row r="49" spans="1:5" s="22" customFormat="1" ht="13.5" customHeight="1">
      <c r="A49" s="538">
        <v>1910</v>
      </c>
      <c r="B49" s="622">
        <v>4.3765799455175127</v>
      </c>
      <c r="C49" s="681">
        <f t="shared" si="1"/>
        <v>1.6317460317460314E-2</v>
      </c>
      <c r="D49" s="622">
        <f t="shared" si="2"/>
        <v>1.4789604583746492</v>
      </c>
      <c r="E49" s="623">
        <f t="shared" si="0"/>
        <v>0.10561947246732192</v>
      </c>
    </row>
    <row r="50" spans="1:5" s="22" customFormat="1" ht="13.5" customHeight="1">
      <c r="A50" s="538">
        <v>1911</v>
      </c>
      <c r="B50" s="622">
        <v>4.6755084919116863</v>
      </c>
      <c r="C50" s="681">
        <f t="shared" si="1"/>
        <v>1.6225396825396809E-2</v>
      </c>
      <c r="D50" s="622">
        <f t="shared" si="2"/>
        <v>1.4859344698340156</v>
      </c>
      <c r="E50" s="623">
        <f t="shared" si="0"/>
        <v>0.11272593198550127</v>
      </c>
    </row>
    <row r="51" spans="1:5" s="22" customFormat="1" ht="13.5" customHeight="1">
      <c r="A51" s="538">
        <v>1912</v>
      </c>
      <c r="B51" s="622">
        <v>4.5890471259294126</v>
      </c>
      <c r="C51" s="681">
        <f t="shared" si="1"/>
        <v>1.6133333333333333E-2</v>
      </c>
      <c r="D51" s="622">
        <f t="shared" si="2"/>
        <v>1.4929084812933802</v>
      </c>
      <c r="E51" s="623">
        <f t="shared" si="0"/>
        <v>0.1105299083223945</v>
      </c>
    </row>
    <row r="52" spans="1:5" s="22" customFormat="1" ht="13.5" customHeight="1">
      <c r="A52" s="538">
        <v>1913</v>
      </c>
      <c r="B52" s="622">
        <v>4.5370915234349152</v>
      </c>
      <c r="C52" s="681">
        <f t="shared" si="1"/>
        <v>1.6041269841269828E-2</v>
      </c>
      <c r="D52" s="622">
        <f t="shared" si="2"/>
        <v>1.4998824927527465</v>
      </c>
      <c r="E52" s="623">
        <f t="shared" si="0"/>
        <v>0.10916251187211889</v>
      </c>
    </row>
    <row r="53" spans="1:5" s="22" customFormat="1" ht="13.5" customHeight="1">
      <c r="A53" s="538">
        <v>1914</v>
      </c>
      <c r="B53" s="622">
        <v>5.0435464730239445</v>
      </c>
      <c r="C53" s="681">
        <f t="shared" si="1"/>
        <v>1.5949206349206324E-2</v>
      </c>
      <c r="D53" s="622">
        <f t="shared" si="2"/>
        <v>1.5068565042121129</v>
      </c>
      <c r="E53" s="623">
        <f t="shared" si="0"/>
        <v>0.12121238620708899</v>
      </c>
    </row>
    <row r="54" spans="1:5" s="22" customFormat="1" ht="13.5" customHeight="1">
      <c r="A54" s="538">
        <v>1915</v>
      </c>
      <c r="B54" s="622">
        <v>4.9858519766727829</v>
      </c>
      <c r="C54" s="681">
        <f t="shared" si="1"/>
        <v>1.5857142857142847E-2</v>
      </c>
      <c r="D54" s="622">
        <f t="shared" si="2"/>
        <v>1.5138305156714793</v>
      </c>
      <c r="E54" s="623">
        <f t="shared" si="0"/>
        <v>0.11968551006411604</v>
      </c>
    </row>
    <row r="55" spans="1:5" s="22" customFormat="1" ht="13.5" customHeight="1">
      <c r="A55" s="538">
        <v>1916</v>
      </c>
      <c r="B55" s="622">
        <v>4.4582460419171159</v>
      </c>
      <c r="C55" s="681">
        <f t="shared" si="1"/>
        <v>1.5765079365079343E-2</v>
      </c>
      <c r="D55" s="622">
        <f t="shared" si="2"/>
        <v>1.5208045271308457</v>
      </c>
      <c r="E55" s="623">
        <f t="shared" si="0"/>
        <v>0.10688914194314543</v>
      </c>
    </row>
    <row r="56" spans="1:5" s="22" customFormat="1" ht="13.5" customHeight="1">
      <c r="A56" s="538">
        <v>1917</v>
      </c>
      <c r="B56" s="622">
        <v>3.9973685132085</v>
      </c>
      <c r="C56" s="681">
        <f t="shared" si="1"/>
        <v>1.5673015873015866E-2</v>
      </c>
      <c r="D56" s="622">
        <f t="shared" si="2"/>
        <v>1.5277785385902121</v>
      </c>
      <c r="E56" s="623">
        <f t="shared" si="0"/>
        <v>9.5716578462178153E-2</v>
      </c>
    </row>
    <row r="57" spans="1:5" s="22" customFormat="1" ht="13.5" customHeight="1">
      <c r="A57" s="538">
        <v>1918</v>
      </c>
      <c r="B57" s="622">
        <v>3.5214159164305574</v>
      </c>
      <c r="C57" s="681">
        <f t="shared" si="1"/>
        <v>1.5580952380952362E-2</v>
      </c>
      <c r="D57" s="622">
        <f t="shared" si="2"/>
        <v>1.5347525500495784</v>
      </c>
      <c r="E57" s="623">
        <f t="shared" ref="E57:E99" si="3">B57*C57*D57</f>
        <v>8.4207289201086805E-2</v>
      </c>
    </row>
    <row r="58" spans="1:5" s="22" customFormat="1" ht="13.5" customHeight="1">
      <c r="A58" s="538">
        <v>1919</v>
      </c>
      <c r="B58" s="622">
        <v>3.8146083453388244</v>
      </c>
      <c r="C58" s="681">
        <f t="shared" si="1"/>
        <v>1.5488888888888885E-2</v>
      </c>
      <c r="D58" s="622">
        <f t="shared" si="2"/>
        <v>1.5417265615089448</v>
      </c>
      <c r="E58" s="623">
        <f t="shared" si="3"/>
        <v>9.1091441253566607E-2</v>
      </c>
    </row>
    <row r="59" spans="1:5" s="22" customFormat="1" ht="13.5" customHeight="1">
      <c r="A59" s="538">
        <v>1920</v>
      </c>
      <c r="B59" s="622">
        <v>3.5988792989484137</v>
      </c>
      <c r="C59" s="681">
        <f t="shared" si="1"/>
        <v>1.5396825396825381E-2</v>
      </c>
      <c r="D59" s="622">
        <f t="shared" si="2"/>
        <v>1.5487005729683112</v>
      </c>
      <c r="E59" s="623">
        <f t="shared" si="3"/>
        <v>8.5815537132626046E-2</v>
      </c>
    </row>
    <row r="60" spans="1:5" s="22" customFormat="1" ht="13.5" customHeight="1">
      <c r="A60" s="538">
        <v>1921</v>
      </c>
      <c r="B60" s="622">
        <v>4.0426852240192357</v>
      </c>
      <c r="C60" s="681">
        <f t="shared" si="1"/>
        <v>1.5304761904761904E-2</v>
      </c>
      <c r="D60" s="622">
        <f t="shared" si="2"/>
        <v>1.5556745844276776</v>
      </c>
      <c r="E60" s="623">
        <f t="shared" si="3"/>
        <v>9.6253218742359953E-2</v>
      </c>
    </row>
    <row r="61" spans="1:5" s="22" customFormat="1" ht="13.5" customHeight="1">
      <c r="A61" s="538">
        <v>1922</v>
      </c>
      <c r="B61" s="622">
        <v>4.0564191493565582</v>
      </c>
      <c r="C61" s="681">
        <f t="shared" si="1"/>
        <v>1.52126984126984E-2</v>
      </c>
      <c r="D61" s="622">
        <f t="shared" si="2"/>
        <v>1.562648595887044</v>
      </c>
      <c r="E61" s="623">
        <f t="shared" si="3"/>
        <v>9.6429609019802701E-2</v>
      </c>
    </row>
    <row r="62" spans="1:5" s="22" customFormat="1" ht="13.5" customHeight="1">
      <c r="A62" s="538">
        <v>1923</v>
      </c>
      <c r="B62" s="622">
        <v>3.6471963281392066</v>
      </c>
      <c r="C62" s="681">
        <f t="shared" si="1"/>
        <v>1.5120634920634896E-2</v>
      </c>
      <c r="D62" s="622">
        <f t="shared" si="2"/>
        <v>1.5696226073464103</v>
      </c>
      <c r="E62" s="623">
        <f t="shared" si="3"/>
        <v>8.6561428512387351E-2</v>
      </c>
    </row>
    <row r="63" spans="1:5" s="22" customFormat="1" ht="13.5" customHeight="1">
      <c r="A63" s="538">
        <v>1924</v>
      </c>
      <c r="B63" s="622">
        <v>3.7186815866889775</v>
      </c>
      <c r="C63" s="681">
        <f t="shared" si="1"/>
        <v>1.5028571428571419E-2</v>
      </c>
      <c r="D63" s="622">
        <f t="shared" si="2"/>
        <v>1.576596618805775</v>
      </c>
      <c r="E63" s="623">
        <f t="shared" si="3"/>
        <v>8.8110422548865253E-2</v>
      </c>
    </row>
    <row r="64" spans="1:5" s="22" customFormat="1" ht="13.5" customHeight="1">
      <c r="A64" s="538">
        <v>1925</v>
      </c>
      <c r="B64" s="622">
        <v>3.8645339062019266</v>
      </c>
      <c r="C64" s="681">
        <f t="shared" si="1"/>
        <v>1.4936507936507915E-2</v>
      </c>
      <c r="D64" s="622">
        <f t="shared" si="2"/>
        <v>1.5835706302651413</v>
      </c>
      <c r="E64" s="623">
        <f t="shared" si="3"/>
        <v>9.1407879560431726E-2</v>
      </c>
    </row>
    <row r="65" spans="1:5" s="22" customFormat="1" ht="13.5" customHeight="1">
      <c r="A65" s="538">
        <v>1926</v>
      </c>
      <c r="B65" s="622">
        <v>3.8621771017272839</v>
      </c>
      <c r="C65" s="681">
        <f t="shared" si="1"/>
        <v>1.4844444444444438E-2</v>
      </c>
      <c r="D65" s="622">
        <f t="shared" si="2"/>
        <v>1.5905446417245077</v>
      </c>
      <c r="E65" s="623">
        <f t="shared" si="3"/>
        <v>9.1188904070111168E-2</v>
      </c>
    </row>
    <row r="66" spans="1:5" s="22" customFormat="1" ht="13.5" customHeight="1">
      <c r="A66" s="538">
        <v>1927</v>
      </c>
      <c r="B66" s="622">
        <v>4.2233401899343557</v>
      </c>
      <c r="C66" s="681">
        <f t="shared" si="1"/>
        <v>1.4752380952380933E-2</v>
      </c>
      <c r="D66" s="622">
        <f t="shared" si="2"/>
        <v>1.5975186531838741</v>
      </c>
      <c r="E66" s="623">
        <f t="shared" si="3"/>
        <v>9.9532318763026442E-2</v>
      </c>
    </row>
    <row r="67" spans="1:5" s="22" customFormat="1" ht="13.5" customHeight="1">
      <c r="A67" s="538">
        <v>1928</v>
      </c>
      <c r="B67" s="622">
        <v>4.7351011228070128</v>
      </c>
      <c r="C67" s="681">
        <f t="shared" si="1"/>
        <v>1.4660317460317457E-2</v>
      </c>
      <c r="D67" s="622">
        <f t="shared" si="2"/>
        <v>1.6044926646432405</v>
      </c>
      <c r="E67" s="623">
        <f t="shared" si="3"/>
        <v>0.11138080924636813</v>
      </c>
    </row>
    <row r="68" spans="1:5" s="22" customFormat="1" ht="13.5" customHeight="1">
      <c r="A68" s="538">
        <v>1929</v>
      </c>
      <c r="B68" s="622">
        <v>4.9456548692952396</v>
      </c>
      <c r="C68" s="681">
        <f t="shared" si="1"/>
        <v>1.4568253968253952E-2</v>
      </c>
      <c r="D68" s="622">
        <f t="shared" si="2"/>
        <v>1.6114666761026069</v>
      </c>
      <c r="E68" s="623">
        <f t="shared" si="3"/>
        <v>0.11610545880435766</v>
      </c>
    </row>
    <row r="69" spans="1:5" s="22" customFormat="1" ht="13.5" customHeight="1">
      <c r="A69" s="538">
        <v>1930</v>
      </c>
      <c r="B69" s="622">
        <v>4.848919459570995</v>
      </c>
      <c r="C69" s="681">
        <f t="shared" si="1"/>
        <v>1.4476190476190476E-2</v>
      </c>
      <c r="D69" s="622">
        <f t="shared" si="2"/>
        <v>1.6184406875619732</v>
      </c>
      <c r="E69" s="623">
        <f t="shared" si="3"/>
        <v>0.11360463416193031</v>
      </c>
    </row>
    <row r="70" spans="1:5" s="22" customFormat="1" ht="13.5" customHeight="1">
      <c r="A70" s="538">
        <v>1931</v>
      </c>
      <c r="B70" s="622">
        <v>4.8958277897326559</v>
      </c>
      <c r="C70" s="681">
        <f t="shared" si="1"/>
        <v>1.4384126984126971E-2</v>
      </c>
      <c r="D70" s="622">
        <f t="shared" si="2"/>
        <v>1.6254146990213396</v>
      </c>
      <c r="E70" s="623">
        <f t="shared" si="3"/>
        <v>0.1144652930283851</v>
      </c>
    </row>
    <row r="71" spans="1:5" s="22" customFormat="1" ht="13.5" customHeight="1">
      <c r="A71" s="538">
        <v>1932</v>
      </c>
      <c r="B71" s="622">
        <v>5.2369941755200813</v>
      </c>
      <c r="C71" s="681">
        <f t="shared" si="1"/>
        <v>1.4292063492063467E-2</v>
      </c>
      <c r="D71" s="622">
        <f t="shared" si="2"/>
        <v>1.632388710480706</v>
      </c>
      <c r="E71" s="623">
        <f t="shared" si="3"/>
        <v>0.12218013771654841</v>
      </c>
    </row>
    <row r="72" spans="1:5" s="22" customFormat="1" ht="13.5" customHeight="1">
      <c r="A72" s="538">
        <v>1933</v>
      </c>
      <c r="B72" s="622">
        <v>5.6076718671974568</v>
      </c>
      <c r="C72" s="682">
        <v>1.4179082448834493E-2</v>
      </c>
      <c r="D72" s="622">
        <f t="shared" si="2"/>
        <v>1.6393627219400724</v>
      </c>
      <c r="E72" s="623">
        <f t="shared" si="3"/>
        <v>0.13034842144684722</v>
      </c>
    </row>
    <row r="73" spans="1:5" s="22" customFormat="1" ht="13.5" customHeight="1">
      <c r="A73" s="538">
        <v>1934</v>
      </c>
      <c r="B73" s="622">
        <v>5.0833270286362575</v>
      </c>
      <c r="C73" s="681">
        <v>1.4506238167159478E-2</v>
      </c>
      <c r="D73" s="622">
        <f t="shared" si="2"/>
        <v>1.6463367333994388</v>
      </c>
      <c r="E73" s="623">
        <f t="shared" si="3"/>
        <v>0.12140079261694228</v>
      </c>
    </row>
    <row r="74" spans="1:5" s="22" customFormat="1" ht="13.5" customHeight="1">
      <c r="A74" s="538">
        <v>1935</v>
      </c>
      <c r="B74" s="622">
        <v>4.7748500081130363</v>
      </c>
      <c r="C74" s="681">
        <v>1.4458185816145268E-2</v>
      </c>
      <c r="D74" s="622">
        <f t="shared" si="2"/>
        <v>1.6533107448588051</v>
      </c>
      <c r="E74" s="623">
        <f t="shared" si="3"/>
        <v>0.11413741277660498</v>
      </c>
    </row>
    <row r="75" spans="1:5" s="22" customFormat="1" ht="13.5" customHeight="1">
      <c r="A75" s="538">
        <v>1936</v>
      </c>
      <c r="B75" s="622">
        <v>4.8083394084268036</v>
      </c>
      <c r="C75" s="681">
        <v>1.5301183481648915E-2</v>
      </c>
      <c r="D75" s="622">
        <f t="shared" ref="D75:D100" si="4">(D$9-(D$9-D$101)/(1870-1962)*1870+((D$9-D$101)/(1870-1962))*A75)</f>
        <v>1.6602847563181697</v>
      </c>
      <c r="E75" s="623">
        <f t="shared" si="3"/>
        <v>0.12215260111776743</v>
      </c>
    </row>
    <row r="76" spans="1:5" s="22" customFormat="1" ht="13.5" customHeight="1">
      <c r="A76" s="538">
        <v>1937</v>
      </c>
      <c r="B76" s="622">
        <v>4.33393096958876</v>
      </c>
      <c r="C76" s="681">
        <v>1.487004856054807E-2</v>
      </c>
      <c r="D76" s="622">
        <f t="shared" si="4"/>
        <v>1.6672587677775361</v>
      </c>
      <c r="E76" s="623">
        <f t="shared" si="3"/>
        <v>0.10744776503485434</v>
      </c>
    </row>
    <row r="77" spans="1:5" s="22" customFormat="1" ht="13.5" customHeight="1">
      <c r="A77" s="538">
        <v>1938</v>
      </c>
      <c r="B77" s="622">
        <v>4.5475549915478855</v>
      </c>
      <c r="C77" s="681">
        <v>1.400372879949255E-2</v>
      </c>
      <c r="D77" s="622">
        <f t="shared" si="4"/>
        <v>1.6742327792369025</v>
      </c>
      <c r="E77" s="623">
        <f t="shared" si="3"/>
        <v>0.10661970868379203</v>
      </c>
    </row>
    <row r="78" spans="1:5" s="22" customFormat="1" ht="13.5" customHeight="1">
      <c r="A78" s="538">
        <v>1939</v>
      </c>
      <c r="B78" s="622">
        <v>4.3942995621726748</v>
      </c>
      <c r="C78" s="681">
        <v>1.409519874037707E-2</v>
      </c>
      <c r="D78" s="622">
        <f t="shared" si="4"/>
        <v>1.6812067906962689</v>
      </c>
      <c r="E78" s="623">
        <f t="shared" si="3"/>
        <v>0.10413146993450668</v>
      </c>
    </row>
    <row r="79" spans="1:5" s="22" customFormat="1" ht="13.5" customHeight="1">
      <c r="A79" s="538">
        <v>1940</v>
      </c>
      <c r="B79" s="622">
        <v>4.0386550420078642</v>
      </c>
      <c r="C79" s="681">
        <v>1.4245493900311289E-2</v>
      </c>
      <c r="D79" s="622">
        <f t="shared" si="4"/>
        <v>1.6881808021556353</v>
      </c>
      <c r="E79" s="623">
        <f t="shared" si="3"/>
        <v>9.7125491198222919E-2</v>
      </c>
    </row>
    <row r="80" spans="1:5" s="22" customFormat="1" ht="13.5" customHeight="1">
      <c r="A80" s="538">
        <v>1941</v>
      </c>
      <c r="B80" s="622">
        <v>3.291967759617707</v>
      </c>
      <c r="C80" s="681">
        <v>1.3798896549299449E-2</v>
      </c>
      <c r="D80" s="622">
        <f t="shared" si="4"/>
        <v>1.6951548136150016</v>
      </c>
      <c r="E80" s="623">
        <f t="shared" si="3"/>
        <v>7.7003293226177161E-2</v>
      </c>
    </row>
    <row r="81" spans="1:5" s="22" customFormat="1" ht="13.5" customHeight="1">
      <c r="A81" s="538">
        <v>1942</v>
      </c>
      <c r="B81" s="622">
        <v>2.7728239598460522</v>
      </c>
      <c r="C81" s="681">
        <v>1.3523543634847137E-2</v>
      </c>
      <c r="D81" s="622">
        <f t="shared" si="4"/>
        <v>1.702128825074368</v>
      </c>
      <c r="E81" s="623">
        <f t="shared" si="3"/>
        <v>6.3827117428180077E-2</v>
      </c>
    </row>
    <row r="82" spans="1:5" s="22" customFormat="1" ht="13.5" customHeight="1">
      <c r="A82" s="538">
        <v>1943</v>
      </c>
      <c r="B82" s="622">
        <v>2.5592878495973981</v>
      </c>
      <c r="C82" s="681">
        <v>1.4031065072501195E-2</v>
      </c>
      <c r="D82" s="622">
        <f t="shared" si="4"/>
        <v>1.7091028365337344</v>
      </c>
      <c r="E82" s="623">
        <f t="shared" si="3"/>
        <v>6.1373087028090613E-2</v>
      </c>
    </row>
    <row r="83" spans="1:5" s="22" customFormat="1" ht="13.5" customHeight="1">
      <c r="A83" s="538">
        <v>1944</v>
      </c>
      <c r="B83" s="622">
        <v>2.7029241685247078</v>
      </c>
      <c r="C83" s="681">
        <v>1.3409812516035027E-2</v>
      </c>
      <c r="D83" s="622">
        <f t="shared" si="4"/>
        <v>1.7160768479931008</v>
      </c>
      <c r="E83" s="623">
        <f t="shared" si="3"/>
        <v>6.2200417497770284E-2</v>
      </c>
    </row>
    <row r="84" spans="1:5" s="22" customFormat="1" ht="13.5" customHeight="1">
      <c r="A84" s="538">
        <v>1945</v>
      </c>
      <c r="B84" s="622">
        <v>3.102701900066489</v>
      </c>
      <c r="C84" s="681">
        <v>1.3229474953706915E-2</v>
      </c>
      <c r="D84" s="622">
        <f t="shared" si="4"/>
        <v>1.7230508594524672</v>
      </c>
      <c r="E84" s="623">
        <f t="shared" si="3"/>
        <v>7.0726270355414442E-2</v>
      </c>
    </row>
    <row r="85" spans="1:5" s="22" customFormat="1" ht="13.5" customHeight="1">
      <c r="A85" s="538">
        <v>1946</v>
      </c>
      <c r="B85" s="41">
        <v>3.4807965760322248</v>
      </c>
      <c r="C85" s="681">
        <v>1.2975206513632744E-2</v>
      </c>
      <c r="D85" s="622">
        <f t="shared" si="4"/>
        <v>1.7300248709118335</v>
      </c>
      <c r="E85" s="623">
        <f t="shared" si="3"/>
        <v>7.813493739353268E-2</v>
      </c>
    </row>
    <row r="86" spans="1:5" s="22" customFormat="1" ht="13.5" customHeight="1">
      <c r="A86" s="538">
        <v>1947</v>
      </c>
      <c r="B86" s="41">
        <v>3.4974687933425792</v>
      </c>
      <c r="C86" s="681">
        <v>1.3294833453243393E-2</v>
      </c>
      <c r="D86" s="622">
        <f t="shared" si="4"/>
        <v>1.7369988823711999</v>
      </c>
      <c r="E86" s="623">
        <f t="shared" si="3"/>
        <v>8.0767434537659499E-2</v>
      </c>
    </row>
    <row r="87" spans="1:5" s="22" customFormat="1" ht="13.5" customHeight="1">
      <c r="A87" s="538">
        <v>1948</v>
      </c>
      <c r="B87" s="41">
        <v>3.4891040807914262</v>
      </c>
      <c r="C87" s="681">
        <v>1.315695360199115E-2</v>
      </c>
      <c r="D87" s="622">
        <f t="shared" si="4"/>
        <v>1.7439728938305645</v>
      </c>
      <c r="E87" s="623">
        <f t="shared" si="3"/>
        <v>8.0058785662802279E-2</v>
      </c>
    </row>
    <row r="88" spans="1:5" s="22" customFormat="1" ht="13.5" customHeight="1">
      <c r="A88" s="538">
        <v>1949</v>
      </c>
      <c r="B88" s="41">
        <v>3.8516795789473686</v>
      </c>
      <c r="C88" s="681">
        <v>1.2992798738642222E-2</v>
      </c>
      <c r="D88" s="622">
        <f t="shared" si="4"/>
        <v>1.7509469052899309</v>
      </c>
      <c r="E88" s="623">
        <f t="shared" si="3"/>
        <v>8.7624557776975989E-2</v>
      </c>
    </row>
    <row r="89" spans="1:5" s="22" customFormat="1" ht="13.5" customHeight="1">
      <c r="A89" s="538">
        <v>1950</v>
      </c>
      <c r="B89" s="41">
        <v>3.6544514967790835</v>
      </c>
      <c r="C89" s="681">
        <v>1.3012978428320561E-2</v>
      </c>
      <c r="D89" s="622">
        <f t="shared" si="4"/>
        <v>1.7579209167492973</v>
      </c>
      <c r="E89" s="623">
        <f t="shared" si="3"/>
        <v>8.3598453926493829E-2</v>
      </c>
    </row>
    <row r="90" spans="1:5" s="22" customFormat="1" ht="13.5" customHeight="1">
      <c r="A90" s="538">
        <v>1951</v>
      </c>
      <c r="B90" s="41">
        <v>3.4423052995391705</v>
      </c>
      <c r="C90" s="681">
        <v>1.3109544384624028E-2</v>
      </c>
      <c r="D90" s="622">
        <f t="shared" si="4"/>
        <v>1.7648949282086637</v>
      </c>
      <c r="E90" s="623">
        <f t="shared" si="3"/>
        <v>7.96445089232697E-2</v>
      </c>
    </row>
    <row r="91" spans="1:5" s="22" customFormat="1" ht="13.5" customHeight="1">
      <c r="A91" s="538">
        <v>1952</v>
      </c>
      <c r="B91" s="41">
        <v>3.4693828197945846</v>
      </c>
      <c r="C91" s="681">
        <v>1.305869100887108E-2</v>
      </c>
      <c r="D91" s="622">
        <f t="shared" si="4"/>
        <v>1.7718689396680301</v>
      </c>
      <c r="E91" s="623">
        <f t="shared" si="3"/>
        <v>8.0275582306000071E-2</v>
      </c>
    </row>
    <row r="92" spans="1:5" s="22" customFormat="1" ht="13.5" customHeight="1">
      <c r="A92" s="538">
        <v>1953</v>
      </c>
      <c r="B92" s="41">
        <v>3.3938964855286473</v>
      </c>
      <c r="C92" s="681">
        <v>1.3167355623158976E-2</v>
      </c>
      <c r="D92" s="622">
        <f t="shared" si="4"/>
        <v>1.7788429511273964</v>
      </c>
      <c r="E92" s="623">
        <f t="shared" si="3"/>
        <v>7.9494075769385109E-2</v>
      </c>
    </row>
    <row r="93" spans="1:5" s="22" customFormat="1" ht="13.5" customHeight="1">
      <c r="A93" s="538">
        <v>1954</v>
      </c>
      <c r="B93" s="41">
        <v>3.5687019486271039</v>
      </c>
      <c r="C93" s="681">
        <v>1.2734472597351826E-2</v>
      </c>
      <c r="D93" s="622">
        <f t="shared" si="4"/>
        <v>1.7858169625867628</v>
      </c>
      <c r="E93" s="623">
        <f t="shared" si="3"/>
        <v>8.1157411157246243E-2</v>
      </c>
    </row>
    <row r="94" spans="1:5" s="22" customFormat="1" ht="13.5" customHeight="1">
      <c r="A94" s="538">
        <v>1955</v>
      </c>
      <c r="B94" s="41">
        <v>3.5185990591397842</v>
      </c>
      <c r="C94" s="681">
        <v>1.3065055391576163E-2</v>
      </c>
      <c r="D94" s="622">
        <f t="shared" si="4"/>
        <v>1.7927909740461292</v>
      </c>
      <c r="E94" s="623">
        <f t="shared" si="3"/>
        <v>8.2415840986213879E-2</v>
      </c>
    </row>
    <row r="95" spans="1:5" s="22" customFormat="1" ht="13.5" customHeight="1">
      <c r="A95" s="538">
        <v>1956</v>
      </c>
      <c r="B95" s="41">
        <v>3.5652144846796658</v>
      </c>
      <c r="C95" s="681">
        <v>1.3252658011433457E-2</v>
      </c>
      <c r="D95" s="622">
        <f t="shared" si="4"/>
        <v>1.7997649855054956</v>
      </c>
      <c r="E95" s="623">
        <f t="shared" si="3"/>
        <v>8.5036318846767683E-2</v>
      </c>
    </row>
    <row r="96" spans="1:5" s="22" customFormat="1" ht="13.5" customHeight="1">
      <c r="A96" s="538">
        <v>1957</v>
      </c>
      <c r="B96" s="41">
        <v>3.5552199370917013</v>
      </c>
      <c r="C96" s="681">
        <v>1.3700994495494584E-2</v>
      </c>
      <c r="D96" s="622">
        <f t="shared" si="4"/>
        <v>1.806738996964862</v>
      </c>
      <c r="E96" s="623">
        <f t="shared" si="3"/>
        <v>8.8006344690001875E-2</v>
      </c>
    </row>
    <row r="97" spans="1:5" s="22" customFormat="1" ht="12.75" customHeight="1">
      <c r="A97" s="538">
        <v>1958</v>
      </c>
      <c r="B97" s="41">
        <v>3.7514288979788266</v>
      </c>
      <c r="C97" s="681">
        <v>1.3687803674356225E-2</v>
      </c>
      <c r="D97" s="622">
        <f t="shared" si="4"/>
        <v>1.8137130084242283</v>
      </c>
      <c r="E97" s="623">
        <f t="shared" si="3"/>
        <v>9.3132026889054392E-2</v>
      </c>
    </row>
    <row r="98" spans="1:5" s="22" customFormat="1" ht="12.75" customHeight="1">
      <c r="A98" s="538">
        <v>1959</v>
      </c>
      <c r="B98" s="41">
        <v>3.6965662624035285</v>
      </c>
      <c r="C98" s="681">
        <v>1.3627638746248508E-2</v>
      </c>
      <c r="D98" s="622">
        <f t="shared" si="4"/>
        <v>1.8206870198835947</v>
      </c>
      <c r="E98" s="623">
        <f t="shared" si="3"/>
        <v>9.1717963667879959E-2</v>
      </c>
    </row>
    <row r="99" spans="1:5" s="22" customFormat="1" ht="12.75" customHeight="1">
      <c r="A99" s="538">
        <v>1960</v>
      </c>
      <c r="B99" s="41">
        <v>3.6913452783747482</v>
      </c>
      <c r="C99" s="681">
        <v>1.3966294325221717E-2</v>
      </c>
      <c r="D99" s="622">
        <f t="shared" si="4"/>
        <v>1.8276610313429593</v>
      </c>
      <c r="E99" s="623">
        <f t="shared" si="3"/>
        <v>9.4223994583338827E-2</v>
      </c>
    </row>
    <row r="100" spans="1:5" s="22" customFormat="1" ht="12.75" customHeight="1">
      <c r="A100" s="538">
        <v>1961</v>
      </c>
      <c r="B100" s="41">
        <v>3.7886501176420238</v>
      </c>
      <c r="C100" s="681">
        <v>1.3771522860786374E-2</v>
      </c>
      <c r="D100" s="622">
        <f t="shared" si="4"/>
        <v>1.8346350428023257</v>
      </c>
      <c r="E100" s="623">
        <f>B100*C100*D100</f>
        <v>9.5722967114071633E-2</v>
      </c>
    </row>
    <row r="101" spans="1:5" ht="15.6">
      <c r="A101" s="692">
        <v>1962</v>
      </c>
      <c r="B101" s="683">
        <v>3.7157870156341435</v>
      </c>
      <c r="C101" s="682">
        <v>1.4114057847686981E-2</v>
      </c>
      <c r="D101" s="684">
        <f>DetailsComputUS6!M111</f>
        <v>1.8416090542616932</v>
      </c>
      <c r="E101" s="688">
        <f>B101*C101*D101</f>
        <v>9.6582879096416607E-2</v>
      </c>
    </row>
    <row r="102" spans="1:5" ht="15.6">
      <c r="A102" s="538">
        <v>1963</v>
      </c>
      <c r="B102" s="41">
        <v>3.6483218241470663</v>
      </c>
      <c r="C102" s="681">
        <v>1.444931548624934E-2</v>
      </c>
      <c r="D102" s="622">
        <f>DetailsComputUS6!M112</f>
        <v>1.8381547611117088</v>
      </c>
      <c r="E102" s="623">
        <f t="shared" ref="E102:E127" si="5">B102*C102*D102</f>
        <v>9.6899712422223089E-2</v>
      </c>
    </row>
    <row r="103" spans="1:5" ht="15.6">
      <c r="A103" s="538">
        <v>1964</v>
      </c>
      <c r="B103" s="622">
        <v>3.6182218765208845</v>
      </c>
      <c r="C103" s="681">
        <v>1.4129902034232368E-2</v>
      </c>
      <c r="D103" s="622">
        <f>DetailsComputUS6!M113</f>
        <v>1.8347004679617243</v>
      </c>
      <c r="E103" s="623">
        <f t="shared" si="5"/>
        <v>9.3799282787312796E-2</v>
      </c>
    </row>
    <row r="104" spans="1:5" ht="15.6">
      <c r="A104" s="538">
        <v>1965</v>
      </c>
      <c r="B104" s="622">
        <v>3.6026458663446257</v>
      </c>
      <c r="C104" s="681">
        <v>1.4263605757076921E-2</v>
      </c>
      <c r="D104" s="622">
        <f>DetailsComputUS6!M114</f>
        <v>1.8312461748117397</v>
      </c>
      <c r="E104" s="623">
        <f t="shared" si="5"/>
        <v>9.4101735021942287E-2</v>
      </c>
    </row>
    <row r="105" spans="1:5" ht="15.6">
      <c r="A105" s="538">
        <v>1966</v>
      </c>
      <c r="B105" s="622">
        <v>3.4787359445739194</v>
      </c>
      <c r="C105" s="681">
        <v>1.4426434881168551E-2</v>
      </c>
      <c r="D105" s="622">
        <f>DetailsComputUS6!M115</f>
        <v>1.8277918816617549</v>
      </c>
      <c r="E105" s="623">
        <f t="shared" si="5"/>
        <v>9.1729120267296058E-2</v>
      </c>
    </row>
    <row r="106" spans="1:5" ht="15.6">
      <c r="A106" s="538">
        <v>1967</v>
      </c>
      <c r="B106" s="622">
        <v>3.5173636435719566</v>
      </c>
      <c r="C106" s="681">
        <v>1.4228581646753495E-2</v>
      </c>
      <c r="D106" s="622">
        <f>DetailsComputUS6!M116</f>
        <v>1.8243375885117703</v>
      </c>
      <c r="E106" s="623">
        <f t="shared" si="5"/>
        <v>9.1302798034392063E-2</v>
      </c>
    </row>
    <row r="107" spans="1:5" ht="15.6">
      <c r="A107" s="538">
        <v>1968</v>
      </c>
      <c r="B107" s="622">
        <v>3.5861266008498891</v>
      </c>
      <c r="C107" s="681">
        <v>1.4602627786279321E-2</v>
      </c>
      <c r="D107" s="622">
        <f>DetailsComputUS6!M117</f>
        <v>1.8208832953617857</v>
      </c>
      <c r="E107" s="623">
        <f t="shared" si="5"/>
        <v>9.5353962358070254E-2</v>
      </c>
    </row>
    <row r="108" spans="1:5" ht="15.6">
      <c r="A108" s="538">
        <v>1969</v>
      </c>
      <c r="B108" s="622">
        <v>3.5025725265888159</v>
      </c>
      <c r="C108" s="681">
        <v>1.4305988564837752E-2</v>
      </c>
      <c r="D108" s="622">
        <f>DetailsComputUS6!M118</f>
        <v>1.8174290022118011</v>
      </c>
      <c r="E108" s="623">
        <f t="shared" si="5"/>
        <v>9.1067300826875697E-2</v>
      </c>
    </row>
    <row r="109" spans="1:5" ht="15.6">
      <c r="A109" s="538">
        <v>1970</v>
      </c>
      <c r="B109" s="622">
        <v>3.4226537188975712</v>
      </c>
      <c r="C109" s="681">
        <v>1.4074112619993483E-2</v>
      </c>
      <c r="D109" s="622">
        <f>DetailsComputUS6!M119</f>
        <v>1.8139747090618163</v>
      </c>
      <c r="E109" s="623">
        <f t="shared" si="5"/>
        <v>8.7380638127716556E-2</v>
      </c>
    </row>
    <row r="110" spans="1:5" ht="15.6">
      <c r="A110" s="538">
        <v>1971</v>
      </c>
      <c r="B110" s="622">
        <v>3.4088377503539351</v>
      </c>
      <c r="C110" s="681">
        <v>1.3840343111084506E-2</v>
      </c>
      <c r="D110" s="622">
        <f>DetailsComputUS6!M120</f>
        <v>1.8105204159118318</v>
      </c>
      <c r="E110" s="623">
        <f t="shared" si="5"/>
        <v>8.5419419129822372E-2</v>
      </c>
    </row>
    <row r="111" spans="1:5" ht="15.6">
      <c r="A111" s="538">
        <v>1972</v>
      </c>
      <c r="B111" s="622">
        <v>3.4871415454462347</v>
      </c>
      <c r="C111" s="681">
        <v>1.3888339394693134E-2</v>
      </c>
      <c r="D111" s="622">
        <f>DetailsComputUS6!M121</f>
        <v>1.807066122761847</v>
      </c>
      <c r="E111" s="623">
        <f t="shared" si="5"/>
        <v>8.75173061433695E-2</v>
      </c>
    </row>
    <row r="112" spans="1:5" ht="15.6">
      <c r="A112" s="538">
        <v>1973</v>
      </c>
      <c r="B112" s="622">
        <v>3.3918808399871025</v>
      </c>
      <c r="C112" s="681">
        <v>1.3732142858744672E-2</v>
      </c>
      <c r="D112" s="622">
        <f>DetailsComputUS6!M122</f>
        <v>1.8036118296118626</v>
      </c>
      <c r="E112" s="623">
        <f t="shared" si="5"/>
        <v>8.4008257107495321E-2</v>
      </c>
    </row>
    <row r="113" spans="1:7" ht="15.6">
      <c r="A113" s="538">
        <v>1974</v>
      </c>
      <c r="B113" s="622">
        <v>3.2149786413857968</v>
      </c>
      <c r="C113" s="681">
        <v>1.3255477988074846E-2</v>
      </c>
      <c r="D113" s="622">
        <f>DetailsComputUS6!M123</f>
        <v>1.800157536461878</v>
      </c>
      <c r="E113" s="623">
        <f t="shared" si="5"/>
        <v>7.6715655089680188E-2</v>
      </c>
    </row>
    <row r="114" spans="1:7" ht="15.6">
      <c r="A114" s="538">
        <v>1975</v>
      </c>
      <c r="B114" s="622">
        <v>3.1996274285959636</v>
      </c>
      <c r="C114" s="681">
        <v>1.2750536117451906E-2</v>
      </c>
      <c r="D114" s="622">
        <f>DetailsComputUS6!M124</f>
        <v>1.7967032433118943</v>
      </c>
      <c r="E114" s="623">
        <f t="shared" si="5"/>
        <v>7.3300039495747496E-2</v>
      </c>
    </row>
    <row r="115" spans="1:7" ht="15.6">
      <c r="A115" s="538">
        <v>1976</v>
      </c>
      <c r="B115" s="622">
        <v>3.2677394156192463</v>
      </c>
      <c r="C115" s="681">
        <v>1.2666927775769363E-2</v>
      </c>
      <c r="D115" s="622">
        <f>DetailsComputUS6!M125</f>
        <v>1.7932489501619098</v>
      </c>
      <c r="E115" s="623">
        <f t="shared" si="5"/>
        <v>7.4226553567320608E-2</v>
      </c>
    </row>
    <row r="116" spans="1:7" ht="15.6">
      <c r="A116" s="538">
        <v>1977</v>
      </c>
      <c r="B116" s="622">
        <v>3.256910415182372</v>
      </c>
      <c r="C116" s="681">
        <v>1.2373209200319295E-2</v>
      </c>
      <c r="D116" s="622">
        <f>DetailsComputUS6!M126</f>
        <v>1.789794657011925</v>
      </c>
      <c r="E116" s="623">
        <f t="shared" si="5"/>
        <v>7.2125921704778384E-2</v>
      </c>
    </row>
    <row r="117" spans="1:7" ht="15.6">
      <c r="A117" s="538">
        <v>1978</v>
      </c>
      <c r="B117" s="622">
        <v>3.2186925830129525</v>
      </c>
      <c r="C117" s="681">
        <v>1.2338192407971101E-2</v>
      </c>
      <c r="D117" s="622">
        <f>DetailsComputUS6!M127</f>
        <v>1.7863403638619404</v>
      </c>
      <c r="E117" s="623">
        <f t="shared" si="5"/>
        <v>7.0940664045350543E-2</v>
      </c>
    </row>
    <row r="118" spans="1:7" ht="15.6">
      <c r="A118" s="538">
        <v>1979</v>
      </c>
      <c r="B118" s="622">
        <v>3.3293030601156626</v>
      </c>
      <c r="C118" s="681">
        <v>1.2016706141303979E-2</v>
      </c>
      <c r="D118" s="622">
        <f>DetailsComputUS6!M128</f>
        <v>1.7828860707119558</v>
      </c>
      <c r="E118" s="623">
        <f t="shared" si="5"/>
        <v>7.1328380392515475E-2</v>
      </c>
    </row>
    <row r="119" spans="1:7" ht="15.6">
      <c r="A119" s="538">
        <v>1980</v>
      </c>
      <c r="B119" s="622">
        <v>3.5492809184632925</v>
      </c>
      <c r="C119" s="681">
        <v>1.2267051163150166E-2</v>
      </c>
      <c r="D119" s="622">
        <f>DetailsComputUS6!M129</f>
        <v>1.7794317775619712</v>
      </c>
      <c r="E119" s="623">
        <f t="shared" si="5"/>
        <v>7.7475054945735769E-2</v>
      </c>
    </row>
    <row r="120" spans="1:7" ht="15.6">
      <c r="A120" s="538">
        <v>1981</v>
      </c>
      <c r="B120" s="622">
        <v>3.50605987885847</v>
      </c>
      <c r="C120" s="681">
        <v>1.2010394018472067E-2</v>
      </c>
      <c r="D120" s="622">
        <f>DetailsComputUS6!M130</f>
        <v>1.7759774844119867</v>
      </c>
      <c r="E120" s="623">
        <f t="shared" si="5"/>
        <v>7.4784921108553684E-2</v>
      </c>
    </row>
    <row r="121" spans="1:7" ht="15.6">
      <c r="A121" s="538">
        <v>1982</v>
      </c>
      <c r="B121" s="622">
        <v>3.5893093360470298</v>
      </c>
      <c r="C121" s="681">
        <v>1.1812084306888727E-2</v>
      </c>
      <c r="D121" s="622">
        <f>DetailsComputUS6!M131</f>
        <v>1.7725231912620019</v>
      </c>
      <c r="E121" s="623">
        <f t="shared" si="5"/>
        <v>7.5150063637519179E-2</v>
      </c>
    </row>
    <row r="122" spans="1:7" ht="15.6">
      <c r="A122" s="538">
        <v>1983</v>
      </c>
      <c r="B122" s="622">
        <v>3.569471095215627</v>
      </c>
      <c r="C122" s="681">
        <v>1.1928121777967397E-2</v>
      </c>
      <c r="D122" s="622">
        <f>DetailsComputUS6!M132</f>
        <v>1.7690688981120171</v>
      </c>
      <c r="E122" s="623">
        <f t="shared" si="5"/>
        <v>7.5321798449727473E-2</v>
      </c>
    </row>
    <row r="123" spans="1:7" ht="15.6">
      <c r="A123" s="538">
        <v>1984</v>
      </c>
      <c r="B123" s="622">
        <v>3.3911120614284846</v>
      </c>
      <c r="C123" s="681">
        <v>1.1881141721873496E-2</v>
      </c>
      <c r="D123" s="622">
        <f>DetailsComputUS6!M133</f>
        <v>1.7937633904799761</v>
      </c>
      <c r="E123" s="623">
        <f t="shared" si="5"/>
        <v>7.2271234631354569E-2</v>
      </c>
    </row>
    <row r="124" spans="1:7" ht="15.6">
      <c r="A124" s="538">
        <v>1985</v>
      </c>
      <c r="B124" s="622">
        <v>3.4551967348475916</v>
      </c>
      <c r="C124" s="681">
        <v>1.1979665438007193E-2</v>
      </c>
      <c r="D124" s="622">
        <f>DetailsComputUS6!M134</f>
        <v>1.818457882847939</v>
      </c>
      <c r="E124" s="623">
        <f t="shared" si="5"/>
        <v>7.5269792180096634E-2</v>
      </c>
    </row>
    <row r="125" spans="1:7" ht="15.6">
      <c r="A125" s="538">
        <v>1986</v>
      </c>
      <c r="B125" s="622">
        <v>3.6350989216437886</v>
      </c>
      <c r="C125" s="681">
        <v>1.1925387468500047E-2</v>
      </c>
      <c r="D125" s="622">
        <f>DetailsComputUS6!M135</f>
        <v>1.8431523752158949</v>
      </c>
      <c r="E125" s="623">
        <f t="shared" si="5"/>
        <v>7.9900587502920409E-2</v>
      </c>
    </row>
    <row r="126" spans="1:7" ht="15.6">
      <c r="A126" s="538">
        <v>1987</v>
      </c>
      <c r="B126" s="622">
        <v>3.6619046165247706</v>
      </c>
      <c r="C126" s="681">
        <v>1.1898258260137837E-2</v>
      </c>
      <c r="D126" s="622">
        <f>DetailsComputUS6!M136</f>
        <v>1.827359450624443</v>
      </c>
      <c r="E126" s="623">
        <f t="shared" si="5"/>
        <v>7.9618575444328696E-2</v>
      </c>
    </row>
    <row r="127" spans="1:7" ht="15.6">
      <c r="A127" s="538">
        <v>1988</v>
      </c>
      <c r="B127" s="622">
        <v>3.6226930462800091</v>
      </c>
      <c r="C127" s="681">
        <v>1.2026100350799911E-2</v>
      </c>
      <c r="D127" s="622">
        <f>DetailsComputUS6!M137</f>
        <v>1.8115665260329925</v>
      </c>
      <c r="E127" s="623">
        <f t="shared" si="5"/>
        <v>7.8924283543832935E-2</v>
      </c>
    </row>
    <row r="128" spans="1:7" ht="15.6">
      <c r="A128" s="538">
        <v>1989</v>
      </c>
      <c r="B128" s="622">
        <v>3.7293765270503383</v>
      </c>
      <c r="C128" s="429">
        <v>1.1808546167731263E-2</v>
      </c>
      <c r="D128" s="622">
        <f>DetailsComputUS6!M138</f>
        <v>1.7957736014415482</v>
      </c>
      <c r="E128" s="623">
        <f>B128*C128*D128</f>
        <v>7.9083202497873914E-2</v>
      </c>
      <c r="G128" s="195"/>
    </row>
    <row r="129" spans="1:7" ht="15.6">
      <c r="A129" s="538">
        <v>1990</v>
      </c>
      <c r="B129" s="41">
        <v>3.721940025269058</v>
      </c>
      <c r="C129" s="429">
        <v>1.1655955484540128E-2</v>
      </c>
      <c r="D129" s="622">
        <f>DetailsComputUS6!M139</f>
        <v>1.7794367060734144</v>
      </c>
      <c r="E129" s="623">
        <f t="shared" ref="E129:E151" si="6">B129*C129*D129</f>
        <v>7.7196888456871671E-2</v>
      </c>
      <c r="G129" s="195"/>
    </row>
    <row r="130" spans="1:7" ht="15.6">
      <c r="A130" s="538">
        <v>1991</v>
      </c>
      <c r="B130" s="41">
        <v>3.7741848893065271</v>
      </c>
      <c r="C130" s="429">
        <v>1.1613158781730377E-2</v>
      </c>
      <c r="D130" s="622">
        <f>DetailsComputUS6!M140</f>
        <v>1.763099810705278</v>
      </c>
      <c r="E130" s="623">
        <f t="shared" si="6"/>
        <v>7.727703211756394E-2</v>
      </c>
      <c r="G130" s="195"/>
    </row>
    <row r="131" spans="1:7" ht="15.6">
      <c r="A131" s="538">
        <v>1992</v>
      </c>
      <c r="B131" s="41">
        <v>3.7862470745056762</v>
      </c>
      <c r="C131" s="429">
        <v>1.1510942091003744E-2</v>
      </c>
      <c r="D131" s="622">
        <f>DetailsComputUS6!M141</f>
        <v>1.7467629153371429</v>
      </c>
      <c r="E131" s="623">
        <f t="shared" si="6"/>
        <v>7.6129641191999137E-2</v>
      </c>
      <c r="G131" s="195"/>
    </row>
    <row r="132" spans="1:7" ht="15.6">
      <c r="A132" s="538">
        <v>1993</v>
      </c>
      <c r="B132" s="41">
        <v>3.8004754680065398</v>
      </c>
      <c r="C132" s="429">
        <v>1.1871451651991275E-2</v>
      </c>
      <c r="D132" s="622">
        <f>DetailsComputUS6!M142</f>
        <v>1.7701698427792782</v>
      </c>
      <c r="E132" s="623">
        <f t="shared" si="6"/>
        <v>7.9865037392221658E-2</v>
      </c>
      <c r="G132" s="195"/>
    </row>
    <row r="133" spans="1:7" ht="15.6">
      <c r="A133" s="538">
        <v>1994</v>
      </c>
      <c r="B133" s="41">
        <v>3.7165334939478742</v>
      </c>
      <c r="C133" s="429">
        <v>1.1806342772839361E-2</v>
      </c>
      <c r="D133" s="622">
        <f>DetailsComputUS6!M143</f>
        <v>1.7935767702214234</v>
      </c>
      <c r="E133" s="623">
        <f t="shared" si="6"/>
        <v>7.8699760272086042E-2</v>
      </c>
      <c r="G133" s="195"/>
    </row>
    <row r="134" spans="1:7" ht="15.6">
      <c r="A134" s="538">
        <v>1995</v>
      </c>
      <c r="B134" s="41">
        <v>3.7760689748010079</v>
      </c>
      <c r="C134" s="429">
        <v>1.1860597858997108E-2</v>
      </c>
      <c r="D134" s="622">
        <f>DetailsComputUS6!M144</f>
        <v>1.8169836976635625</v>
      </c>
      <c r="E134" s="623">
        <f t="shared" si="6"/>
        <v>8.1376223357934624E-2</v>
      </c>
      <c r="G134" s="195"/>
    </row>
    <row r="135" spans="1:7" ht="15.6">
      <c r="A135" s="538">
        <v>1996</v>
      </c>
      <c r="B135" s="41">
        <v>3.8854873001704129</v>
      </c>
      <c r="C135" s="429">
        <v>1.1753866321605057E-2</v>
      </c>
      <c r="D135" s="622">
        <f>DetailsComputUS6!M145</f>
        <v>1.7585288879475354</v>
      </c>
      <c r="E135" s="623">
        <f t="shared" si="6"/>
        <v>8.0311132094665727E-2</v>
      </c>
      <c r="G135" s="195"/>
    </row>
    <row r="136" spans="1:7" ht="15.6">
      <c r="A136" s="538">
        <v>1997</v>
      </c>
      <c r="B136" s="41">
        <v>4.0093141285825782</v>
      </c>
      <c r="C136" s="429">
        <v>1.1615498955900959E-2</v>
      </c>
      <c r="D136" s="622">
        <f>DetailsComputUS6!M146</f>
        <v>1.7000740782315282</v>
      </c>
      <c r="E136" s="623">
        <f t="shared" si="6"/>
        <v>7.917276276340901E-2</v>
      </c>
      <c r="G136" s="195"/>
    </row>
    <row r="137" spans="1:7" ht="15.6">
      <c r="A137" s="538">
        <v>1998</v>
      </c>
      <c r="B137" s="41">
        <v>4.2395115893288189</v>
      </c>
      <c r="C137" s="429">
        <v>1.1596046647526614E-2</v>
      </c>
      <c r="D137" s="622">
        <f>DetailsComputUS6!M147</f>
        <v>1.6416192685155262</v>
      </c>
      <c r="E137" s="623">
        <f t="shared" si="6"/>
        <v>8.0704587399441141E-2</v>
      </c>
      <c r="G137" s="195"/>
    </row>
    <row r="138" spans="1:7" ht="15.6">
      <c r="A138" s="538">
        <v>1999</v>
      </c>
      <c r="B138" s="41">
        <v>4.5210899378064058</v>
      </c>
      <c r="C138" s="429">
        <v>1.172783995382801E-2</v>
      </c>
      <c r="D138" s="622">
        <f>DetailsComputUS6!M148</f>
        <v>1.6503353294840244</v>
      </c>
      <c r="E138" s="623">
        <f t="shared" si="6"/>
        <v>8.7505101739842467E-2</v>
      </c>
      <c r="G138" s="195"/>
    </row>
    <row r="139" spans="1:7" ht="15.6">
      <c r="A139" s="538">
        <v>2000</v>
      </c>
      <c r="B139" s="41">
        <v>4.5034758561165171</v>
      </c>
      <c r="C139" s="429">
        <v>1.1638232234414089E-2</v>
      </c>
      <c r="D139" s="622">
        <f>DetailsComputUS6!M149</f>
        <v>1.6590513904525235</v>
      </c>
      <c r="E139" s="623">
        <f t="shared" si="6"/>
        <v>8.6955027477539137E-2</v>
      </c>
      <c r="G139" s="195"/>
    </row>
    <row r="140" spans="1:7" ht="15.6">
      <c r="A140" s="538">
        <v>2001</v>
      </c>
      <c r="B140" s="41">
        <v>4.3644973440999175</v>
      </c>
      <c r="C140" s="429">
        <v>1.1565458856810051E-2</v>
      </c>
      <c r="D140" s="622">
        <f>DetailsComputUS6!M150</f>
        <v>1.6677674514210221</v>
      </c>
      <c r="E140" s="623">
        <f t="shared" si="6"/>
        <v>8.4184588874688313E-2</v>
      </c>
      <c r="G140" s="195"/>
    </row>
    <row r="141" spans="1:7" ht="15.6">
      <c r="A141" s="538">
        <v>2002</v>
      </c>
      <c r="B141" s="41">
        <v>4.1682991648010974</v>
      </c>
      <c r="C141" s="429">
        <v>1.1554148773344776E-2</v>
      </c>
      <c r="D141" s="622">
        <f>DetailsComputUS6!M151</f>
        <v>1.6796602218796175</v>
      </c>
      <c r="E141" s="623">
        <f t="shared" si="6"/>
        <v>8.0894365681052086E-2</v>
      </c>
      <c r="G141" s="195"/>
    </row>
    <row r="142" spans="1:7" ht="15.6">
      <c r="A142" s="538">
        <v>2003</v>
      </c>
      <c r="B142" s="41">
        <v>4.2115182199503574</v>
      </c>
      <c r="C142" s="429">
        <v>1.1472948411316158E-2</v>
      </c>
      <c r="D142" s="622">
        <f>DetailsComputUS6!M152</f>
        <v>1.691552992338212</v>
      </c>
      <c r="E142" s="623">
        <f t="shared" si="6"/>
        <v>8.1733356156523593E-2</v>
      </c>
      <c r="G142" s="195"/>
    </row>
    <row r="143" spans="1:7" ht="15.6">
      <c r="A143" s="538">
        <v>2004</v>
      </c>
      <c r="B143" s="41">
        <v>4.4712052535142339</v>
      </c>
      <c r="C143" s="429">
        <v>1.1130557439157536E-2</v>
      </c>
      <c r="D143" s="622">
        <f>DetailsComputUS6!M153</f>
        <v>1.7034457627968116</v>
      </c>
      <c r="E143" s="623">
        <f t="shared" si="6"/>
        <v>8.4775397024927923E-2</v>
      </c>
      <c r="G143" s="195"/>
    </row>
    <row r="144" spans="1:7" ht="15.6">
      <c r="A144" s="538">
        <v>2005</v>
      </c>
      <c r="B144" s="41">
        <v>4.6984321330890051</v>
      </c>
      <c r="C144" s="429">
        <v>1.126383567987568E-2</v>
      </c>
      <c r="D144" s="622">
        <f>DetailsComputUS6!M154</f>
        <v>1.7144213946111571</v>
      </c>
      <c r="E144" s="623">
        <f t="shared" si="6"/>
        <v>9.0731239095752481E-2</v>
      </c>
      <c r="G144" s="195"/>
    </row>
    <row r="145" spans="1:7" ht="15.6">
      <c r="A145" s="538">
        <v>2006</v>
      </c>
      <c r="B145" s="41">
        <v>4.8775009383288861</v>
      </c>
      <c r="C145" s="429">
        <v>1.105811263975902E-2</v>
      </c>
      <c r="D145" s="622">
        <f>DetailsComputUS6!M155</f>
        <v>1.7253970264255079</v>
      </c>
      <c r="E145" s="623">
        <f t="shared" si="6"/>
        <v>9.3060935988916502E-2</v>
      </c>
      <c r="G145" s="195"/>
    </row>
    <row r="146" spans="1:7" ht="15.6">
      <c r="A146" s="538">
        <v>2007</v>
      </c>
      <c r="B146" s="41">
        <v>4.940232000007744</v>
      </c>
      <c r="C146" s="429">
        <v>1.0939737156212673E-2</v>
      </c>
      <c r="D146" s="622">
        <f>DetailsComputUS6!M156</f>
        <v>1.7363726582398566</v>
      </c>
      <c r="E146" s="623">
        <f t="shared" si="6"/>
        <v>9.3841981749688885E-2</v>
      </c>
      <c r="G146" s="195"/>
    </row>
    <row r="147" spans="1:7" ht="15.6">
      <c r="A147" s="538">
        <v>2008</v>
      </c>
      <c r="B147" s="41">
        <v>4.3601604779180123</v>
      </c>
      <c r="C147" s="429">
        <v>1.1069329036540719E-2</v>
      </c>
      <c r="D147" s="622">
        <f>DetailsComputUS6!M157</f>
        <v>1.773339365203052</v>
      </c>
      <c r="E147" s="623">
        <f t="shared" si="6"/>
        <v>8.5588541530893625E-2</v>
      </c>
      <c r="G147" s="195"/>
    </row>
    <row r="148" spans="1:7" ht="15.6">
      <c r="A148" s="538">
        <v>2009</v>
      </c>
      <c r="B148" s="41">
        <v>4.0607640596731978</v>
      </c>
      <c r="C148" s="429">
        <v>1.0827100360086155E-2</v>
      </c>
      <c r="D148" s="622">
        <f>DetailsComputUS6!M158</f>
        <v>1.8103060721662412</v>
      </c>
      <c r="E148" s="623">
        <f t="shared" si="6"/>
        <v>7.9592459883696301E-2</v>
      </c>
      <c r="G148" s="195"/>
    </row>
    <row r="149" spans="1:7" ht="15.6">
      <c r="A149" s="538">
        <v>2010</v>
      </c>
      <c r="B149" s="41">
        <v>4.0992189539340229</v>
      </c>
      <c r="C149" s="429">
        <v>1.0892433441718219E-2</v>
      </c>
      <c r="D149" s="622">
        <f>DetailsComputUS6!M159</f>
        <v>1.8472727791294297</v>
      </c>
      <c r="E149" s="623">
        <f t="shared" si="6"/>
        <v>8.2481597102073798E-2</v>
      </c>
      <c r="G149" s="195"/>
    </row>
    <row r="150" spans="1:7" ht="15.6">
      <c r="A150" s="538">
        <v>2011</v>
      </c>
      <c r="B150" s="41">
        <f>B149</f>
        <v>4.0992189539340229</v>
      </c>
      <c r="C150" s="429">
        <v>1.0892433441718219E-2</v>
      </c>
      <c r="D150" s="622">
        <f>DetailsComputUS6!M160</f>
        <v>1.8259330366757398</v>
      </c>
      <c r="E150" s="623">
        <f t="shared" si="6"/>
        <v>8.1528767579973238E-2</v>
      </c>
      <c r="G150" s="195"/>
    </row>
    <row r="151" spans="1:7" ht="15.6">
      <c r="A151" s="538">
        <v>2012</v>
      </c>
      <c r="B151" s="41">
        <f>B150</f>
        <v>4.0992189539340229</v>
      </c>
      <c r="C151" s="429">
        <v>1.0892433441718219E-2</v>
      </c>
      <c r="D151" s="622">
        <f>DetailsComputUS6!M161</f>
        <v>1.8045932942220495</v>
      </c>
      <c r="E151" s="623">
        <f t="shared" si="6"/>
        <v>8.0575938057872665E-2</v>
      </c>
      <c r="G151" s="195"/>
    </row>
    <row r="152" spans="1:7" ht="16.2" thickBot="1">
      <c r="A152" s="539">
        <v>2013</v>
      </c>
      <c r="B152" s="43">
        <f>B151</f>
        <v>4.0992189539340229</v>
      </c>
      <c r="C152" s="689">
        <v>1.0892433441718219E-2</v>
      </c>
      <c r="D152" s="690">
        <f>DetailsComputUS6!M162</f>
        <v>1.7832535517683608</v>
      </c>
      <c r="E152" s="624">
        <f>B152*C152*D152</f>
        <v>7.9623108535772147E-2</v>
      </c>
      <c r="G152" s="195"/>
    </row>
  </sheetData>
  <mergeCells count="6">
    <mergeCell ref="A3:E3"/>
    <mergeCell ref="A5:A7"/>
    <mergeCell ref="B5:B6"/>
    <mergeCell ref="C5:C6"/>
    <mergeCell ref="D5:D6"/>
    <mergeCell ref="E5:E6"/>
  </mergeCells>
  <hyperlinks>
    <hyperlink ref="A1" location="Index!A1" display="Back to index"/>
  </hyperlink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  <pageSetUpPr fitToPage="1"/>
  </sheetPr>
  <dimension ref="A1:C154"/>
  <sheetViews>
    <sheetView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A2" sqref="A2"/>
    </sheetView>
  </sheetViews>
  <sheetFormatPr baseColWidth="10" defaultColWidth="12.6640625" defaultRowHeight="13.2"/>
  <cols>
    <col min="1" max="1" width="20.88671875" style="217" customWidth="1"/>
    <col min="2" max="2" width="15.88671875" style="217" customWidth="1"/>
    <col min="3" max="3" width="40.88671875" style="217" customWidth="1"/>
    <col min="4" max="256" width="12.6640625" style="217"/>
    <col min="257" max="257" width="39.6640625" style="217" customWidth="1"/>
    <col min="258" max="258" width="34.109375" style="217" customWidth="1"/>
    <col min="259" max="512" width="12.6640625" style="217"/>
    <col min="513" max="513" width="39.6640625" style="217" customWidth="1"/>
    <col min="514" max="514" width="34.109375" style="217" customWidth="1"/>
    <col min="515" max="768" width="12.6640625" style="217"/>
    <col min="769" max="769" width="39.6640625" style="217" customWidth="1"/>
    <col min="770" max="770" width="34.109375" style="217" customWidth="1"/>
    <col min="771" max="1024" width="12.6640625" style="217"/>
    <col min="1025" max="1025" width="39.6640625" style="217" customWidth="1"/>
    <col min="1026" max="1026" width="34.109375" style="217" customWidth="1"/>
    <col min="1027" max="1280" width="12.6640625" style="217"/>
    <col min="1281" max="1281" width="39.6640625" style="217" customWidth="1"/>
    <col min="1282" max="1282" width="34.109375" style="217" customWidth="1"/>
    <col min="1283" max="1536" width="12.6640625" style="217"/>
    <col min="1537" max="1537" width="39.6640625" style="217" customWidth="1"/>
    <col min="1538" max="1538" width="34.109375" style="217" customWidth="1"/>
    <col min="1539" max="1792" width="12.6640625" style="217"/>
    <col min="1793" max="1793" width="39.6640625" style="217" customWidth="1"/>
    <col min="1794" max="1794" width="34.109375" style="217" customWidth="1"/>
    <col min="1795" max="2048" width="12.6640625" style="217"/>
    <col min="2049" max="2049" width="39.6640625" style="217" customWidth="1"/>
    <col min="2050" max="2050" width="34.109375" style="217" customWidth="1"/>
    <col min="2051" max="2304" width="12.6640625" style="217"/>
    <col min="2305" max="2305" width="39.6640625" style="217" customWidth="1"/>
    <col min="2306" max="2306" width="34.109375" style="217" customWidth="1"/>
    <col min="2307" max="2560" width="12.6640625" style="217"/>
    <col min="2561" max="2561" width="39.6640625" style="217" customWidth="1"/>
    <col min="2562" max="2562" width="34.109375" style="217" customWidth="1"/>
    <col min="2563" max="2816" width="12.6640625" style="217"/>
    <col min="2817" max="2817" width="39.6640625" style="217" customWidth="1"/>
    <col min="2818" max="2818" width="34.109375" style="217" customWidth="1"/>
    <col min="2819" max="3072" width="12.6640625" style="217"/>
    <col min="3073" max="3073" width="39.6640625" style="217" customWidth="1"/>
    <col min="3074" max="3074" width="34.109375" style="217" customWidth="1"/>
    <col min="3075" max="3328" width="12.6640625" style="217"/>
    <col min="3329" max="3329" width="39.6640625" style="217" customWidth="1"/>
    <col min="3330" max="3330" width="34.109375" style="217" customWidth="1"/>
    <col min="3331" max="3584" width="12.6640625" style="217"/>
    <col min="3585" max="3585" width="39.6640625" style="217" customWidth="1"/>
    <col min="3586" max="3586" width="34.109375" style="217" customWidth="1"/>
    <col min="3587" max="3840" width="12.6640625" style="217"/>
    <col min="3841" max="3841" width="39.6640625" style="217" customWidth="1"/>
    <col min="3842" max="3842" width="34.109375" style="217" customWidth="1"/>
    <col min="3843" max="4096" width="12.6640625" style="217"/>
    <col min="4097" max="4097" width="39.6640625" style="217" customWidth="1"/>
    <col min="4098" max="4098" width="34.109375" style="217" customWidth="1"/>
    <col min="4099" max="4352" width="12.6640625" style="217"/>
    <col min="4353" max="4353" width="39.6640625" style="217" customWidth="1"/>
    <col min="4354" max="4354" width="34.109375" style="217" customWidth="1"/>
    <col min="4355" max="4608" width="12.6640625" style="217"/>
    <col min="4609" max="4609" width="39.6640625" style="217" customWidth="1"/>
    <col min="4610" max="4610" width="34.109375" style="217" customWidth="1"/>
    <col min="4611" max="4864" width="12.6640625" style="217"/>
    <col min="4865" max="4865" width="39.6640625" style="217" customWidth="1"/>
    <col min="4866" max="4866" width="34.109375" style="217" customWidth="1"/>
    <col min="4867" max="5120" width="12.6640625" style="217"/>
    <col min="5121" max="5121" width="39.6640625" style="217" customWidth="1"/>
    <col min="5122" max="5122" width="34.109375" style="217" customWidth="1"/>
    <col min="5123" max="5376" width="12.6640625" style="217"/>
    <col min="5377" max="5377" width="39.6640625" style="217" customWidth="1"/>
    <col min="5378" max="5378" width="34.109375" style="217" customWidth="1"/>
    <col min="5379" max="5632" width="12.6640625" style="217"/>
    <col min="5633" max="5633" width="39.6640625" style="217" customWidth="1"/>
    <col min="5634" max="5634" width="34.109375" style="217" customWidth="1"/>
    <col min="5635" max="5888" width="12.6640625" style="217"/>
    <col min="5889" max="5889" width="39.6640625" style="217" customWidth="1"/>
    <col min="5890" max="5890" width="34.109375" style="217" customWidth="1"/>
    <col min="5891" max="6144" width="12.6640625" style="217"/>
    <col min="6145" max="6145" width="39.6640625" style="217" customWidth="1"/>
    <col min="6146" max="6146" width="34.109375" style="217" customWidth="1"/>
    <col min="6147" max="6400" width="12.6640625" style="217"/>
    <col min="6401" max="6401" width="39.6640625" style="217" customWidth="1"/>
    <col min="6402" max="6402" width="34.109375" style="217" customWidth="1"/>
    <col min="6403" max="6656" width="12.6640625" style="217"/>
    <col min="6657" max="6657" width="39.6640625" style="217" customWidth="1"/>
    <col min="6658" max="6658" width="34.109375" style="217" customWidth="1"/>
    <col min="6659" max="6912" width="12.6640625" style="217"/>
    <col min="6913" max="6913" width="39.6640625" style="217" customWidth="1"/>
    <col min="6914" max="6914" width="34.109375" style="217" customWidth="1"/>
    <col min="6915" max="7168" width="12.6640625" style="217"/>
    <col min="7169" max="7169" width="39.6640625" style="217" customWidth="1"/>
    <col min="7170" max="7170" width="34.109375" style="217" customWidth="1"/>
    <col min="7171" max="7424" width="12.6640625" style="217"/>
    <col min="7425" max="7425" width="39.6640625" style="217" customWidth="1"/>
    <col min="7426" max="7426" width="34.109375" style="217" customWidth="1"/>
    <col min="7427" max="7680" width="12.6640625" style="217"/>
    <col min="7681" max="7681" width="39.6640625" style="217" customWidth="1"/>
    <col min="7682" max="7682" width="34.109375" style="217" customWidth="1"/>
    <col min="7683" max="7936" width="12.6640625" style="217"/>
    <col min="7937" max="7937" width="39.6640625" style="217" customWidth="1"/>
    <col min="7938" max="7938" width="34.109375" style="217" customWidth="1"/>
    <col min="7939" max="8192" width="12.6640625" style="217"/>
    <col min="8193" max="8193" width="39.6640625" style="217" customWidth="1"/>
    <col min="8194" max="8194" width="34.109375" style="217" customWidth="1"/>
    <col min="8195" max="8448" width="12.6640625" style="217"/>
    <col min="8449" max="8449" width="39.6640625" style="217" customWidth="1"/>
    <col min="8450" max="8450" width="34.109375" style="217" customWidth="1"/>
    <col min="8451" max="8704" width="12.6640625" style="217"/>
    <col min="8705" max="8705" width="39.6640625" style="217" customWidth="1"/>
    <col min="8706" max="8706" width="34.109375" style="217" customWidth="1"/>
    <col min="8707" max="8960" width="12.6640625" style="217"/>
    <col min="8961" max="8961" width="39.6640625" style="217" customWidth="1"/>
    <col min="8962" max="8962" width="34.109375" style="217" customWidth="1"/>
    <col min="8963" max="9216" width="12.6640625" style="217"/>
    <col min="9217" max="9217" width="39.6640625" style="217" customWidth="1"/>
    <col min="9218" max="9218" width="34.109375" style="217" customWidth="1"/>
    <col min="9219" max="9472" width="12.6640625" style="217"/>
    <col min="9473" max="9473" width="39.6640625" style="217" customWidth="1"/>
    <col min="9474" max="9474" width="34.109375" style="217" customWidth="1"/>
    <col min="9475" max="9728" width="12.6640625" style="217"/>
    <col min="9729" max="9729" width="39.6640625" style="217" customWidth="1"/>
    <col min="9730" max="9730" width="34.109375" style="217" customWidth="1"/>
    <col min="9731" max="9984" width="12.6640625" style="217"/>
    <col min="9985" max="9985" width="39.6640625" style="217" customWidth="1"/>
    <col min="9986" max="9986" width="34.109375" style="217" customWidth="1"/>
    <col min="9987" max="10240" width="12.6640625" style="217"/>
    <col min="10241" max="10241" width="39.6640625" style="217" customWidth="1"/>
    <col min="10242" max="10242" width="34.109375" style="217" customWidth="1"/>
    <col min="10243" max="10496" width="12.6640625" style="217"/>
    <col min="10497" max="10497" width="39.6640625" style="217" customWidth="1"/>
    <col min="10498" max="10498" width="34.109375" style="217" customWidth="1"/>
    <col min="10499" max="10752" width="12.6640625" style="217"/>
    <col min="10753" max="10753" width="39.6640625" style="217" customWidth="1"/>
    <col min="10754" max="10754" width="34.109375" style="217" customWidth="1"/>
    <col min="10755" max="11008" width="12.6640625" style="217"/>
    <col min="11009" max="11009" width="39.6640625" style="217" customWidth="1"/>
    <col min="11010" max="11010" width="34.109375" style="217" customWidth="1"/>
    <col min="11011" max="11264" width="12.6640625" style="217"/>
    <col min="11265" max="11265" width="39.6640625" style="217" customWidth="1"/>
    <col min="11266" max="11266" width="34.109375" style="217" customWidth="1"/>
    <col min="11267" max="11520" width="12.6640625" style="217"/>
    <col min="11521" max="11521" width="39.6640625" style="217" customWidth="1"/>
    <col min="11522" max="11522" width="34.109375" style="217" customWidth="1"/>
    <col min="11523" max="11776" width="12.6640625" style="217"/>
    <col min="11777" max="11777" width="39.6640625" style="217" customWidth="1"/>
    <col min="11778" max="11778" width="34.109375" style="217" customWidth="1"/>
    <col min="11779" max="12032" width="12.6640625" style="217"/>
    <col min="12033" max="12033" width="39.6640625" style="217" customWidth="1"/>
    <col min="12034" max="12034" width="34.109375" style="217" customWidth="1"/>
    <col min="12035" max="12288" width="12.6640625" style="217"/>
    <col min="12289" max="12289" width="39.6640625" style="217" customWidth="1"/>
    <col min="12290" max="12290" width="34.109375" style="217" customWidth="1"/>
    <col min="12291" max="12544" width="12.6640625" style="217"/>
    <col min="12545" max="12545" width="39.6640625" style="217" customWidth="1"/>
    <col min="12546" max="12546" width="34.109375" style="217" customWidth="1"/>
    <col min="12547" max="12800" width="12.6640625" style="217"/>
    <col min="12801" max="12801" width="39.6640625" style="217" customWidth="1"/>
    <col min="12802" max="12802" width="34.109375" style="217" customWidth="1"/>
    <col min="12803" max="13056" width="12.6640625" style="217"/>
    <col min="13057" max="13057" width="39.6640625" style="217" customWidth="1"/>
    <col min="13058" max="13058" width="34.109375" style="217" customWidth="1"/>
    <col min="13059" max="13312" width="12.6640625" style="217"/>
    <col min="13313" max="13313" width="39.6640625" style="217" customWidth="1"/>
    <col min="13314" max="13314" width="34.109375" style="217" customWidth="1"/>
    <col min="13315" max="13568" width="12.6640625" style="217"/>
    <col min="13569" max="13569" width="39.6640625" style="217" customWidth="1"/>
    <col min="13570" max="13570" width="34.109375" style="217" customWidth="1"/>
    <col min="13571" max="13824" width="12.6640625" style="217"/>
    <col min="13825" max="13825" width="39.6640625" style="217" customWidth="1"/>
    <col min="13826" max="13826" width="34.109375" style="217" customWidth="1"/>
    <col min="13827" max="14080" width="12.6640625" style="217"/>
    <col min="14081" max="14081" width="39.6640625" style="217" customWidth="1"/>
    <col min="14082" max="14082" width="34.109375" style="217" customWidth="1"/>
    <col min="14083" max="14336" width="12.6640625" style="217"/>
    <col min="14337" max="14337" width="39.6640625" style="217" customWidth="1"/>
    <col min="14338" max="14338" width="34.109375" style="217" customWidth="1"/>
    <col min="14339" max="14592" width="12.6640625" style="217"/>
    <col min="14593" max="14593" width="39.6640625" style="217" customWidth="1"/>
    <col min="14594" max="14594" width="34.109375" style="217" customWidth="1"/>
    <col min="14595" max="14848" width="12.6640625" style="217"/>
    <col min="14849" max="14849" width="39.6640625" style="217" customWidth="1"/>
    <col min="14850" max="14850" width="34.109375" style="217" customWidth="1"/>
    <col min="14851" max="15104" width="12.6640625" style="217"/>
    <col min="15105" max="15105" width="39.6640625" style="217" customWidth="1"/>
    <col min="15106" max="15106" width="34.109375" style="217" customWidth="1"/>
    <col min="15107" max="15360" width="12.6640625" style="217"/>
    <col min="15361" max="15361" width="39.6640625" style="217" customWidth="1"/>
    <col min="15362" max="15362" width="34.109375" style="217" customWidth="1"/>
    <col min="15363" max="15616" width="12.6640625" style="217"/>
    <col min="15617" max="15617" width="39.6640625" style="217" customWidth="1"/>
    <col min="15618" max="15618" width="34.109375" style="217" customWidth="1"/>
    <col min="15619" max="15872" width="12.6640625" style="217"/>
    <col min="15873" max="15873" width="39.6640625" style="217" customWidth="1"/>
    <col min="15874" max="15874" width="34.109375" style="217" customWidth="1"/>
    <col min="15875" max="16128" width="12.6640625" style="217"/>
    <col min="16129" max="16129" width="39.6640625" style="217" customWidth="1"/>
    <col min="16130" max="16130" width="34.109375" style="217" customWidth="1"/>
    <col min="16131" max="16384" width="12.6640625" style="217"/>
  </cols>
  <sheetData>
    <row r="1" spans="1:3" ht="15.6">
      <c r="A1" s="523" t="s">
        <v>250</v>
      </c>
      <c r="B1" s="216"/>
    </row>
    <row r="2" spans="1:3" ht="13.8" thickBot="1"/>
    <row r="3" spans="1:3" ht="49.65" customHeight="1" thickTop="1">
      <c r="A3" s="730" t="s">
        <v>146</v>
      </c>
      <c r="B3" s="731"/>
      <c r="C3" s="732"/>
    </row>
    <row r="4" spans="1:3" ht="23.4" thickBot="1">
      <c r="A4" s="218"/>
      <c r="B4" s="225"/>
      <c r="C4" s="219"/>
    </row>
    <row r="5" spans="1:3" ht="99.75" customHeight="1" thickBot="1">
      <c r="A5" s="227"/>
      <c r="B5" s="226"/>
      <c r="C5" s="228" t="s">
        <v>149</v>
      </c>
    </row>
    <row r="6" spans="1:3" ht="30" customHeight="1" thickTop="1" thickBot="1">
      <c r="A6" s="733" t="s">
        <v>148</v>
      </c>
      <c r="B6" s="230">
        <v>2003</v>
      </c>
      <c r="C6" s="231">
        <v>0.28985507246376813</v>
      </c>
    </row>
    <row r="7" spans="1:3" ht="30" customHeight="1" thickBot="1">
      <c r="A7" s="734"/>
      <c r="B7" s="232">
        <v>2009</v>
      </c>
      <c r="C7" s="233">
        <v>0.21268664795336106</v>
      </c>
    </row>
    <row r="8" spans="1:3" ht="30" customHeight="1" thickTop="1" thickBot="1">
      <c r="A8" s="733" t="s">
        <v>147</v>
      </c>
      <c r="B8" s="230">
        <v>1989</v>
      </c>
      <c r="C8" s="234">
        <v>0.44299270811852803</v>
      </c>
    </row>
    <row r="9" spans="1:3" ht="30" customHeight="1" thickBot="1">
      <c r="A9" s="735"/>
      <c r="B9" s="229">
        <v>1992</v>
      </c>
      <c r="C9" s="235">
        <v>0.31101173111368824</v>
      </c>
    </row>
    <row r="10" spans="1:3" ht="30" customHeight="1" thickBot="1">
      <c r="A10" s="735"/>
      <c r="B10" s="229">
        <v>1995</v>
      </c>
      <c r="C10" s="235">
        <v>0.5756244128990754</v>
      </c>
    </row>
    <row r="11" spans="1:3" ht="30" customHeight="1" thickBot="1">
      <c r="A11" s="735"/>
      <c r="B11" s="229">
        <v>1998</v>
      </c>
      <c r="C11" s="235">
        <v>0.25695634134460676</v>
      </c>
    </row>
    <row r="12" spans="1:3" ht="30" customHeight="1" thickBot="1">
      <c r="A12" s="735"/>
      <c r="B12" s="229">
        <v>2001</v>
      </c>
      <c r="C12" s="235">
        <v>0.1958653912748079</v>
      </c>
    </row>
    <row r="13" spans="1:3" ht="30" customHeight="1" thickBot="1">
      <c r="A13" s="735"/>
      <c r="B13" s="229">
        <v>2004</v>
      </c>
      <c r="C13" s="235">
        <v>0.27019751411261883</v>
      </c>
    </row>
    <row r="14" spans="1:3" ht="30" customHeight="1" thickBot="1">
      <c r="A14" s="735"/>
      <c r="B14" s="229">
        <v>2007</v>
      </c>
      <c r="C14" s="235">
        <v>0.19941531827512371</v>
      </c>
    </row>
    <row r="15" spans="1:3" ht="30" customHeight="1" thickBot="1">
      <c r="A15" s="735"/>
      <c r="B15" s="229">
        <v>2010</v>
      </c>
      <c r="C15" s="235">
        <v>0.22075055187637968</v>
      </c>
    </row>
    <row r="16" spans="1:3" ht="30" customHeight="1" thickBot="1">
      <c r="A16" s="734"/>
      <c r="B16" s="232">
        <v>2013</v>
      </c>
      <c r="C16" s="236">
        <v>0.25150025561228478</v>
      </c>
    </row>
    <row r="17" spans="1:3" ht="18.600000000000001" thickTop="1" thickBot="1">
      <c r="A17" s="220"/>
      <c r="B17" s="220"/>
      <c r="C17" s="221"/>
    </row>
    <row r="18" spans="1:3" ht="12.9" customHeight="1" thickTop="1">
      <c r="A18" s="721" t="s">
        <v>150</v>
      </c>
      <c r="B18" s="722"/>
      <c r="C18" s="723"/>
    </row>
    <row r="19" spans="1:3" ht="12.9" customHeight="1">
      <c r="A19" s="724"/>
      <c r="B19" s="725"/>
      <c r="C19" s="726"/>
    </row>
    <row r="20" spans="1:3" ht="12.9" customHeight="1">
      <c r="A20" s="724"/>
      <c r="B20" s="725"/>
      <c r="C20" s="726"/>
    </row>
    <row r="21" spans="1:3" ht="12.9" customHeight="1" thickBot="1">
      <c r="A21" s="727"/>
      <c r="B21" s="728"/>
      <c r="C21" s="729"/>
    </row>
    <row r="22" spans="1:3" ht="14.4" thickTop="1" thickBot="1">
      <c r="A22" s="222"/>
      <c r="B22" s="222"/>
      <c r="C22" s="223"/>
    </row>
    <row r="23" spans="1:3" ht="13.8" thickTop="1">
      <c r="A23" s="721" t="s">
        <v>209</v>
      </c>
      <c r="B23" s="722"/>
      <c r="C23" s="723"/>
    </row>
    <row r="24" spans="1:3">
      <c r="A24" s="724"/>
      <c r="B24" s="725"/>
      <c r="C24" s="726"/>
    </row>
    <row r="25" spans="1:3">
      <c r="A25" s="724"/>
      <c r="B25" s="725"/>
      <c r="C25" s="726"/>
    </row>
    <row r="26" spans="1:3">
      <c r="A26" s="724"/>
      <c r="B26" s="725"/>
      <c r="C26" s="726"/>
    </row>
    <row r="27" spans="1:3">
      <c r="A27" s="724"/>
      <c r="B27" s="725"/>
      <c r="C27" s="726"/>
    </row>
    <row r="28" spans="1:3" ht="13.8" thickBot="1">
      <c r="A28" s="727"/>
      <c r="B28" s="728"/>
      <c r="C28" s="729"/>
    </row>
    <row r="29" spans="1:3" ht="13.8" thickTop="1">
      <c r="A29" s="222"/>
      <c r="B29" s="222"/>
      <c r="C29" s="223"/>
    </row>
    <row r="30" spans="1:3">
      <c r="A30" s="222"/>
      <c r="B30" s="222"/>
      <c r="C30" s="223"/>
    </row>
    <row r="31" spans="1:3">
      <c r="A31" s="222"/>
      <c r="B31" s="222"/>
      <c r="C31" s="223"/>
    </row>
    <row r="32" spans="1:3">
      <c r="A32" s="222"/>
      <c r="B32" s="222"/>
      <c r="C32" s="223"/>
    </row>
    <row r="33" spans="1:3">
      <c r="A33" s="222"/>
      <c r="B33" s="222"/>
      <c r="C33" s="223"/>
    </row>
    <row r="34" spans="1:3">
      <c r="A34" s="222"/>
      <c r="B34" s="222"/>
      <c r="C34" s="223"/>
    </row>
    <row r="35" spans="1:3">
      <c r="A35" s="222"/>
      <c r="B35" s="222"/>
      <c r="C35" s="223"/>
    </row>
    <row r="36" spans="1:3">
      <c r="A36" s="222"/>
      <c r="B36" s="222"/>
      <c r="C36" s="223"/>
    </row>
    <row r="37" spans="1:3">
      <c r="A37" s="222"/>
      <c r="B37" s="222"/>
      <c r="C37" s="223"/>
    </row>
    <row r="38" spans="1:3">
      <c r="A38" s="222"/>
      <c r="B38" s="222"/>
      <c r="C38" s="223"/>
    </row>
    <row r="39" spans="1:3">
      <c r="A39" s="222"/>
      <c r="B39" s="222"/>
      <c r="C39" s="223"/>
    </row>
    <row r="40" spans="1:3">
      <c r="A40" s="222"/>
      <c r="B40" s="222"/>
      <c r="C40" s="223"/>
    </row>
    <row r="41" spans="1:3">
      <c r="A41" s="222"/>
      <c r="B41" s="222"/>
      <c r="C41" s="223"/>
    </row>
    <row r="42" spans="1:3">
      <c r="A42" s="222"/>
      <c r="B42" s="222"/>
      <c r="C42" s="223"/>
    </row>
    <row r="43" spans="1:3">
      <c r="A43" s="222"/>
      <c r="B43" s="222"/>
      <c r="C43" s="223"/>
    </row>
    <row r="44" spans="1:3">
      <c r="A44" s="222"/>
      <c r="B44" s="222"/>
      <c r="C44" s="223"/>
    </row>
    <row r="45" spans="1:3">
      <c r="C45" s="224"/>
    </row>
    <row r="46" spans="1:3">
      <c r="C46" s="224"/>
    </row>
    <row r="47" spans="1:3">
      <c r="C47" s="224"/>
    </row>
    <row r="48" spans="1:3">
      <c r="C48" s="224"/>
    </row>
    <row r="49" spans="3:3">
      <c r="C49" s="224"/>
    </row>
    <row r="50" spans="3:3">
      <c r="C50" s="224"/>
    </row>
    <row r="51" spans="3:3">
      <c r="C51" s="224"/>
    </row>
    <row r="52" spans="3:3">
      <c r="C52" s="224"/>
    </row>
    <row r="53" spans="3:3">
      <c r="C53" s="224"/>
    </row>
    <row r="54" spans="3:3">
      <c r="C54" s="224"/>
    </row>
    <row r="55" spans="3:3">
      <c r="C55" s="224"/>
    </row>
    <row r="56" spans="3:3">
      <c r="C56" s="224"/>
    </row>
    <row r="57" spans="3:3">
      <c r="C57" s="224"/>
    </row>
    <row r="58" spans="3:3">
      <c r="C58" s="224"/>
    </row>
    <row r="59" spans="3:3">
      <c r="C59" s="224"/>
    </row>
    <row r="60" spans="3:3">
      <c r="C60" s="224"/>
    </row>
    <row r="61" spans="3:3">
      <c r="C61" s="224"/>
    </row>
    <row r="62" spans="3:3">
      <c r="C62" s="224"/>
    </row>
    <row r="63" spans="3:3">
      <c r="C63" s="224"/>
    </row>
    <row r="64" spans="3:3">
      <c r="C64" s="224"/>
    </row>
    <row r="65" spans="3:3">
      <c r="C65" s="224"/>
    </row>
    <row r="66" spans="3:3">
      <c r="C66" s="224"/>
    </row>
    <row r="67" spans="3:3">
      <c r="C67" s="224"/>
    </row>
    <row r="68" spans="3:3">
      <c r="C68" s="224"/>
    </row>
    <row r="69" spans="3:3">
      <c r="C69" s="224"/>
    </row>
    <row r="70" spans="3:3">
      <c r="C70" s="224"/>
    </row>
    <row r="71" spans="3:3">
      <c r="C71" s="224"/>
    </row>
    <row r="72" spans="3:3">
      <c r="C72" s="224"/>
    </row>
    <row r="73" spans="3:3">
      <c r="C73" s="224"/>
    </row>
    <row r="74" spans="3:3">
      <c r="C74" s="224"/>
    </row>
    <row r="75" spans="3:3">
      <c r="C75" s="224"/>
    </row>
    <row r="76" spans="3:3">
      <c r="C76" s="224"/>
    </row>
    <row r="77" spans="3:3">
      <c r="C77" s="224"/>
    </row>
    <row r="78" spans="3:3">
      <c r="C78" s="224"/>
    </row>
    <row r="79" spans="3:3">
      <c r="C79" s="224"/>
    </row>
    <row r="80" spans="3:3">
      <c r="C80" s="224"/>
    </row>
    <row r="81" spans="3:3">
      <c r="C81" s="224"/>
    </row>
    <row r="82" spans="3:3">
      <c r="C82" s="224"/>
    </row>
    <row r="83" spans="3:3">
      <c r="C83" s="224"/>
    </row>
    <row r="84" spans="3:3">
      <c r="C84" s="224"/>
    </row>
    <row r="85" spans="3:3">
      <c r="C85" s="224"/>
    </row>
    <row r="86" spans="3:3">
      <c r="C86" s="224"/>
    </row>
    <row r="87" spans="3:3">
      <c r="C87" s="224"/>
    </row>
    <row r="88" spans="3:3">
      <c r="C88" s="224"/>
    </row>
    <row r="89" spans="3:3">
      <c r="C89" s="224"/>
    </row>
    <row r="90" spans="3:3">
      <c r="C90" s="224"/>
    </row>
    <row r="91" spans="3:3">
      <c r="C91" s="224"/>
    </row>
    <row r="92" spans="3:3">
      <c r="C92" s="224"/>
    </row>
    <row r="93" spans="3:3">
      <c r="C93" s="224"/>
    </row>
    <row r="94" spans="3:3">
      <c r="C94" s="224"/>
    </row>
    <row r="95" spans="3:3">
      <c r="C95" s="224"/>
    </row>
    <row r="96" spans="3:3">
      <c r="C96" s="224"/>
    </row>
    <row r="97" spans="3:3">
      <c r="C97" s="224"/>
    </row>
    <row r="98" spans="3:3">
      <c r="C98" s="224"/>
    </row>
    <row r="99" spans="3:3">
      <c r="C99" s="224"/>
    </row>
    <row r="100" spans="3:3">
      <c r="C100" s="224"/>
    </row>
    <row r="101" spans="3:3">
      <c r="C101" s="224"/>
    </row>
    <row r="102" spans="3:3">
      <c r="C102" s="224"/>
    </row>
    <row r="103" spans="3:3">
      <c r="C103" s="224"/>
    </row>
    <row r="104" spans="3:3">
      <c r="C104" s="224"/>
    </row>
    <row r="105" spans="3:3">
      <c r="C105" s="224"/>
    </row>
    <row r="106" spans="3:3">
      <c r="C106" s="224"/>
    </row>
    <row r="107" spans="3:3">
      <c r="C107" s="224"/>
    </row>
    <row r="108" spans="3:3">
      <c r="C108" s="224"/>
    </row>
    <row r="109" spans="3:3">
      <c r="C109" s="224"/>
    </row>
    <row r="110" spans="3:3">
      <c r="C110" s="224"/>
    </row>
    <row r="111" spans="3:3">
      <c r="C111" s="224"/>
    </row>
    <row r="112" spans="3:3">
      <c r="C112" s="224"/>
    </row>
    <row r="113" spans="3:3">
      <c r="C113" s="224"/>
    </row>
    <row r="114" spans="3:3">
      <c r="C114" s="224"/>
    </row>
    <row r="115" spans="3:3">
      <c r="C115" s="224"/>
    </row>
    <row r="116" spans="3:3">
      <c r="C116" s="224"/>
    </row>
    <row r="117" spans="3:3">
      <c r="C117" s="224"/>
    </row>
    <row r="118" spans="3:3">
      <c r="C118" s="224"/>
    </row>
    <row r="119" spans="3:3">
      <c r="C119" s="224"/>
    </row>
    <row r="120" spans="3:3">
      <c r="C120" s="224"/>
    </row>
    <row r="121" spans="3:3">
      <c r="C121" s="224"/>
    </row>
    <row r="122" spans="3:3">
      <c r="C122" s="224"/>
    </row>
    <row r="123" spans="3:3">
      <c r="C123" s="224"/>
    </row>
    <row r="124" spans="3:3">
      <c r="C124" s="224"/>
    </row>
    <row r="125" spans="3:3">
      <c r="C125" s="224"/>
    </row>
    <row r="126" spans="3:3">
      <c r="C126" s="224"/>
    </row>
    <row r="127" spans="3:3">
      <c r="C127" s="224"/>
    </row>
    <row r="128" spans="3:3">
      <c r="C128" s="224"/>
    </row>
    <row r="129" spans="3:3">
      <c r="C129" s="224"/>
    </row>
    <row r="130" spans="3:3">
      <c r="C130" s="224"/>
    </row>
    <row r="131" spans="3:3">
      <c r="C131" s="224"/>
    </row>
    <row r="132" spans="3:3">
      <c r="C132" s="224"/>
    </row>
    <row r="133" spans="3:3">
      <c r="C133" s="224"/>
    </row>
    <row r="134" spans="3:3">
      <c r="C134" s="224"/>
    </row>
    <row r="135" spans="3:3">
      <c r="C135" s="224"/>
    </row>
    <row r="136" spans="3:3">
      <c r="C136" s="224"/>
    </row>
    <row r="137" spans="3:3">
      <c r="C137" s="224"/>
    </row>
    <row r="138" spans="3:3">
      <c r="C138" s="224"/>
    </row>
    <row r="139" spans="3:3">
      <c r="C139" s="224"/>
    </row>
    <row r="140" spans="3:3">
      <c r="C140" s="224"/>
    </row>
    <row r="141" spans="3:3">
      <c r="C141" s="224"/>
    </row>
    <row r="142" spans="3:3">
      <c r="C142" s="224"/>
    </row>
    <row r="143" spans="3:3">
      <c r="C143" s="224"/>
    </row>
    <row r="144" spans="3:3">
      <c r="C144" s="224"/>
    </row>
    <row r="145" spans="3:3">
      <c r="C145" s="224"/>
    </row>
    <row r="146" spans="3:3">
      <c r="C146" s="224"/>
    </row>
    <row r="147" spans="3:3">
      <c r="C147" s="224"/>
    </row>
    <row r="148" spans="3:3">
      <c r="C148" s="224"/>
    </row>
    <row r="149" spans="3:3">
      <c r="C149" s="224"/>
    </row>
    <row r="150" spans="3:3">
      <c r="C150" s="224"/>
    </row>
    <row r="151" spans="3:3">
      <c r="C151" s="224"/>
    </row>
    <row r="152" spans="3:3">
      <c r="C152" s="224"/>
    </row>
    <row r="153" spans="3:3">
      <c r="C153" s="224"/>
    </row>
    <row r="154" spans="3:3">
      <c r="C154" s="224"/>
    </row>
  </sheetData>
  <mergeCells count="5">
    <mergeCell ref="A23:C28"/>
    <mergeCell ref="A3:C3"/>
    <mergeCell ref="A18:C21"/>
    <mergeCell ref="A6:A7"/>
    <mergeCell ref="A8:A16"/>
  </mergeCells>
  <hyperlinks>
    <hyperlink ref="A1" location="Index!A1" display="Back to index"/>
  </hyperlinks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</sheetPr>
  <dimension ref="A36"/>
  <sheetViews>
    <sheetView topLeftCell="A4" workbookViewId="0">
      <selection activeCell="P17" sqref="P17"/>
    </sheetView>
  </sheetViews>
  <sheetFormatPr baseColWidth="10" defaultRowHeight="13.2"/>
  <sheetData>
    <row r="36" spans="1:1">
      <c r="A36" t="s">
        <v>144</v>
      </c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/>
    <pageSetUpPr fitToPage="1"/>
  </sheetPr>
  <dimension ref="A41"/>
  <sheetViews>
    <sheetView workbookViewId="0">
      <selection activeCell="O37" sqref="O37"/>
    </sheetView>
  </sheetViews>
  <sheetFormatPr baseColWidth="10" defaultRowHeight="13.2"/>
  <sheetData>
    <row r="41" spans="1:1">
      <c r="A41" t="s">
        <v>145</v>
      </c>
    </row>
  </sheetData>
  <phoneticPr fontId="13" type="noConversion"/>
  <printOptions horizontalCentered="1" verticalCentered="1"/>
  <pageMargins left="0.75" right="0.75" top="1" bottom="1" header="0.5" footer="0.5"/>
  <pageSetup scale="82" orientation="landscape" horizontalDpi="4294967292" verticalDpi="4294967292" r:id="rId1"/>
  <drawing r:id="rId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40"/>
  <sheetViews>
    <sheetView workbookViewId="0">
      <pane xSplit="1" ySplit="7" topLeftCell="B8" activePane="bottomRight" state="frozen"/>
      <selection pane="topRight" activeCell="B1" sqref="B1"/>
      <selection pane="bottomLeft" activeCell="A10" sqref="A10"/>
      <selection pane="bottomRight" activeCell="E11" sqref="E11"/>
    </sheetView>
  </sheetViews>
  <sheetFormatPr baseColWidth="10" defaultColWidth="10.88671875" defaultRowHeight="13.2"/>
  <cols>
    <col min="1" max="11" width="15.88671875" style="237" customWidth="1"/>
    <col min="12" max="16384" width="10.88671875" style="237"/>
  </cols>
  <sheetData>
    <row r="1" spans="1:19" ht="15">
      <c r="A1" s="523" t="s">
        <v>250</v>
      </c>
    </row>
    <row r="2" spans="1:19" ht="13.8" thickBot="1"/>
    <row r="3" spans="1:19" ht="16.350000000000001" customHeight="1">
      <c r="A3" s="739" t="s">
        <v>239</v>
      </c>
      <c r="B3" s="740"/>
      <c r="C3" s="740"/>
      <c r="D3" s="740"/>
      <c r="E3" s="740"/>
      <c r="F3" s="740"/>
      <c r="G3" s="740"/>
      <c r="H3" s="740"/>
      <c r="I3" s="740"/>
      <c r="J3" s="740"/>
      <c r="K3" s="741"/>
    </row>
    <row r="4" spans="1:19" ht="13.35" customHeight="1">
      <c r="A4" s="742"/>
      <c r="B4" s="743"/>
      <c r="C4" s="743"/>
      <c r="D4" s="743"/>
      <c r="E4" s="743"/>
      <c r="F4" s="743"/>
      <c r="G4" s="743"/>
      <c r="H4" s="743"/>
      <c r="I4" s="743"/>
      <c r="J4" s="743"/>
      <c r="K4" s="744"/>
    </row>
    <row r="5" spans="1:19" ht="13.65" customHeight="1" thickBot="1">
      <c r="A5" s="745"/>
      <c r="B5" s="746"/>
      <c r="C5" s="746"/>
      <c r="D5" s="746"/>
      <c r="E5" s="746"/>
      <c r="F5" s="746"/>
      <c r="G5" s="746"/>
      <c r="H5" s="746"/>
      <c r="I5" s="746"/>
      <c r="J5" s="746"/>
      <c r="K5" s="747"/>
    </row>
    <row r="6" spans="1:19" ht="93.75" customHeight="1" thickBot="1">
      <c r="A6" s="573"/>
      <c r="B6" s="736" t="s">
        <v>212</v>
      </c>
      <c r="C6" s="737"/>
      <c r="D6" s="738"/>
      <c r="E6" s="736" t="s">
        <v>211</v>
      </c>
      <c r="F6" s="737"/>
      <c r="G6" s="737"/>
      <c r="H6" s="737"/>
      <c r="I6" s="737"/>
      <c r="J6" s="738"/>
      <c r="K6" s="673" t="s">
        <v>274</v>
      </c>
    </row>
    <row r="7" spans="1:19" ht="39.9" customHeight="1" thickBot="1">
      <c r="A7" s="674"/>
      <c r="B7" s="571" t="s">
        <v>106</v>
      </c>
      <c r="C7" s="572" t="s">
        <v>107</v>
      </c>
      <c r="D7" s="572" t="s">
        <v>108</v>
      </c>
      <c r="E7" s="571" t="s">
        <v>106</v>
      </c>
      <c r="F7" s="572" t="s">
        <v>107</v>
      </c>
      <c r="G7" s="572" t="s">
        <v>108</v>
      </c>
      <c r="H7" s="572" t="s">
        <v>109</v>
      </c>
      <c r="I7" s="259" t="s">
        <v>214</v>
      </c>
      <c r="J7" s="666" t="s">
        <v>215</v>
      </c>
      <c r="K7" s="667" t="s">
        <v>106</v>
      </c>
      <c r="L7" s="258"/>
      <c r="M7" s="258"/>
      <c r="N7" s="258"/>
      <c r="O7" s="258"/>
      <c r="P7" s="258"/>
      <c r="Q7" s="258"/>
      <c r="R7" s="258"/>
      <c r="S7" s="258"/>
    </row>
    <row r="8" spans="1:19" ht="13.8" thickTop="1">
      <c r="A8" s="675">
        <v>1850</v>
      </c>
      <c r="B8" s="261">
        <f>DataF2FA1!B14</f>
        <v>0.20018939661816892</v>
      </c>
      <c r="C8" s="260"/>
      <c r="D8" s="260"/>
      <c r="E8" s="253">
        <f>AVERAGE(DetailsDataF3F6!F$40:F$49)</f>
        <v>0.7904188577465977</v>
      </c>
      <c r="F8" s="271"/>
      <c r="G8" s="271"/>
      <c r="H8" s="271"/>
      <c r="I8" s="271"/>
      <c r="J8" s="666"/>
      <c r="K8" s="669">
        <v>0.85359179626100512</v>
      </c>
      <c r="L8" s="258"/>
      <c r="M8" s="258"/>
      <c r="N8" s="258"/>
      <c r="O8" s="258"/>
      <c r="P8" s="258"/>
      <c r="Q8" s="258"/>
      <c r="R8" s="258"/>
      <c r="S8" s="258"/>
    </row>
    <row r="9" spans="1:19">
      <c r="A9" s="675">
        <v>1860</v>
      </c>
      <c r="B9" s="261">
        <f>DataF2FA1!B15</f>
        <v>0.20204236609821427</v>
      </c>
      <c r="C9" s="260"/>
      <c r="D9" s="260"/>
      <c r="E9" s="253">
        <f>AVERAGE(DetailsDataF3F6!F$50:F$59)</f>
        <v>0.76894497324587285</v>
      </c>
      <c r="F9" s="271"/>
      <c r="G9" s="271"/>
      <c r="H9" s="271"/>
      <c r="I9" s="271"/>
      <c r="J9" s="666"/>
      <c r="K9" s="670">
        <v>0.84218373786349521</v>
      </c>
      <c r="L9" s="258"/>
      <c r="M9" s="258"/>
      <c r="N9" s="258"/>
      <c r="O9" s="258"/>
      <c r="P9" s="258"/>
      <c r="Q9" s="258"/>
      <c r="R9" s="258"/>
      <c r="S9" s="258"/>
    </row>
    <row r="10" spans="1:19">
      <c r="A10" s="675">
        <v>1870</v>
      </c>
      <c r="B10" s="261">
        <f>DataF2FA1!B16</f>
        <v>0.22256423435450948</v>
      </c>
      <c r="C10" s="260"/>
      <c r="D10" s="260"/>
      <c r="E10" s="253">
        <f>AVERAGE(DetailsDataF3F6!F$60:F$69)</f>
        <v>0.75375901847545146</v>
      </c>
      <c r="F10" s="271"/>
      <c r="G10" s="271"/>
      <c r="H10" s="271"/>
      <c r="I10" s="271"/>
      <c r="J10" s="666"/>
      <c r="K10" s="670">
        <v>0.85755501289922542</v>
      </c>
      <c r="L10" s="258"/>
      <c r="M10" s="258"/>
      <c r="N10" s="258"/>
      <c r="O10" s="258"/>
      <c r="P10" s="258"/>
      <c r="Q10" s="258"/>
      <c r="R10" s="258"/>
      <c r="S10" s="258"/>
    </row>
    <row r="11" spans="1:19">
      <c r="A11" s="675">
        <v>1880</v>
      </c>
      <c r="B11" s="261">
        <f>DataF2FA1!B17</f>
        <v>0.24436789309633253</v>
      </c>
      <c r="C11" s="260"/>
      <c r="D11" s="260"/>
      <c r="E11" s="253">
        <f>AVERAGE(DetailsDataF3F6!F$70:F$79)</f>
        <v>0.75855023137217104</v>
      </c>
      <c r="F11" s="271"/>
      <c r="G11" s="271"/>
      <c r="H11" s="271"/>
      <c r="I11" s="271"/>
      <c r="J11" s="666"/>
      <c r="K11" s="670">
        <v>0.87948207623998376</v>
      </c>
      <c r="L11" s="258"/>
      <c r="M11" s="258"/>
      <c r="N11" s="258"/>
      <c r="O11" s="258"/>
      <c r="P11" s="258"/>
      <c r="Q11" s="258"/>
      <c r="R11" s="258"/>
      <c r="S11" s="258"/>
    </row>
    <row r="12" spans="1:19">
      <c r="A12" s="675">
        <v>1890</v>
      </c>
      <c r="B12" s="261">
        <f>DataF2FA1!B18</f>
        <v>0.23860913449719232</v>
      </c>
      <c r="C12" s="260"/>
      <c r="D12" s="260"/>
      <c r="E12" s="253">
        <f>AVERAGE(DetailsDataF3F6!F$80:F$89)</f>
        <v>0.77087390930600108</v>
      </c>
      <c r="F12" s="271"/>
      <c r="G12" s="271"/>
      <c r="H12" s="271"/>
      <c r="I12" s="271"/>
      <c r="J12" s="666"/>
      <c r="K12" s="670">
        <v>0.87819060362267742</v>
      </c>
      <c r="L12" s="258"/>
      <c r="M12" s="258"/>
      <c r="N12" s="258"/>
      <c r="O12" s="258"/>
      <c r="P12" s="258"/>
      <c r="Q12" s="258"/>
      <c r="R12" s="258"/>
      <c r="S12" s="258"/>
    </row>
    <row r="13" spans="1:19">
      <c r="A13" s="676">
        <v>1900</v>
      </c>
      <c r="B13" s="261">
        <f>DataF2FA1!B19</f>
        <v>0.24104896189101005</v>
      </c>
      <c r="C13" s="253">
        <f>AVERAGE(DetailsDataF3F6!L$86:L$92)</f>
        <v>0.22619736284583872</v>
      </c>
      <c r="D13" s="253">
        <f>0.1441*1.2</f>
        <v>0.17291999999999999</v>
      </c>
      <c r="E13" s="253">
        <f>AVERAGE(DetailsDataF3F6!F$90:F$99)</f>
        <v>0.770021166082407</v>
      </c>
      <c r="F13" s="253">
        <f>AVERAGE(DetailsDataF3F6!M$90:M$99)</f>
        <v>0.75931266818694643</v>
      </c>
      <c r="G13" s="253">
        <f>AVERAGE(DetailsDataF3F6!S$90:S$99)</f>
        <v>0.62844857111405283</v>
      </c>
      <c r="H13" s="253">
        <f>AVERAGE(DetailsDataF3F6!T$90:T$99)</f>
        <v>0.77552094999999988</v>
      </c>
      <c r="I13" s="253">
        <f>AVERAGE(E13:G13)</f>
        <v>0.71926080179446872</v>
      </c>
      <c r="J13" s="668">
        <f>AVERAGE(E13:H13)</f>
        <v>0.73332583884585145</v>
      </c>
      <c r="K13" s="671">
        <v>0.89059564299307359</v>
      </c>
    </row>
    <row r="14" spans="1:19">
      <c r="A14" s="676">
        <v>1910</v>
      </c>
      <c r="B14" s="261">
        <f>DataF2FA1!B20</f>
        <v>0.22663027096073507</v>
      </c>
      <c r="C14" s="253">
        <f>AVERAGE(DetailsDataF3F6!L$94:L$100)</f>
        <v>0.21267431259135189</v>
      </c>
      <c r="D14" s="253">
        <f>0.1441*1.2</f>
        <v>0.17291999999999999</v>
      </c>
      <c r="E14" s="253">
        <f>AVERAGE(DetailsDataF3F6!F$100:F$103)+0.02</f>
        <v>0.78032056729831023</v>
      </c>
      <c r="F14" s="253">
        <f>AVERAGE(DetailsDataF3F6!M$100:M$103)</f>
        <v>0.75706620651954737</v>
      </c>
      <c r="G14" s="253">
        <f>AVERAGE(DetailsDataF3F6!S$100:S$103)</f>
        <v>0.62056124189609652</v>
      </c>
      <c r="H14" s="253">
        <f>AVERAGE(DetailsDataF3F6!T$100:T$103)</f>
        <v>0.75525962499999999</v>
      </c>
      <c r="I14" s="253">
        <f t="shared" ref="I14:I24" si="0">AVERAGE(E14:G14)</f>
        <v>0.71931600523798467</v>
      </c>
      <c r="J14" s="668">
        <f t="shared" ref="J14:J24" si="1">AVERAGE(E14:H14)</f>
        <v>0.72830191017848844</v>
      </c>
      <c r="K14" s="671">
        <v>0.89459671050260814</v>
      </c>
    </row>
    <row r="15" spans="1:19">
      <c r="A15" s="676">
        <v>1920</v>
      </c>
      <c r="B15" s="261">
        <f>DataF2FA1!B21</f>
        <v>9.7956177525158686E-2</v>
      </c>
      <c r="C15" s="253">
        <f>AVERAGE(DetailsDataF3F6!L$110:L$119)</f>
        <v>0.15275918319205545</v>
      </c>
      <c r="D15" s="253"/>
      <c r="E15" s="253">
        <f>AVERAGE(DetailsDataF3F6!F$110:F$119)-0.02</f>
        <v>0.65698350049216492</v>
      </c>
      <c r="F15" s="253">
        <f>AVERAGE(DetailsDataF3F6!M$110:M$119)</f>
        <v>0.6763373911344861</v>
      </c>
      <c r="G15" s="253">
        <f>AVERAGE(DetailsDataF3F6!S$110:S$119)</f>
        <v>0.56988639744809322</v>
      </c>
      <c r="H15" s="253">
        <f>AVERAGE(DetailsDataF3F6!T$110:T$119)</f>
        <v>0.67191946000000002</v>
      </c>
      <c r="I15" s="253">
        <f t="shared" si="0"/>
        <v>0.63440242969158145</v>
      </c>
      <c r="J15" s="668">
        <f t="shared" si="1"/>
        <v>0.64378168726868612</v>
      </c>
      <c r="K15" s="671">
        <v>0.78444536021513045</v>
      </c>
    </row>
    <row r="16" spans="1:19">
      <c r="A16" s="676">
        <v>1930</v>
      </c>
      <c r="B16" s="261">
        <f>DataF2FA1!B22</f>
        <v>0.11036391456259105</v>
      </c>
      <c r="C16" s="253">
        <f>AVERAGE(DetailsDataF3F6!L$120:L$129)</f>
        <v>0.17295640249320449</v>
      </c>
      <c r="D16" s="253"/>
      <c r="E16" s="253">
        <f>AVERAGE(DetailsDataF3F6!F$120:F$129)</f>
        <v>0.62538429936852757</v>
      </c>
      <c r="F16" s="253">
        <f>AVERAGE(DetailsDataF3F6!M$120:M$129)</f>
        <v>0.67490449607634584</v>
      </c>
      <c r="G16" s="253">
        <f>AVERAGE(DetailsDataF3F6!S$120:S$129)</f>
        <v>0.56381429891487433</v>
      </c>
      <c r="H16" s="253">
        <f>AVERAGE(DetailsDataF3F6!T$120:T$129)</f>
        <v>0.6037231500000001</v>
      </c>
      <c r="I16" s="253">
        <f>AVERAGE(E16:G16)</f>
        <v>0.62136769811991588</v>
      </c>
      <c r="J16" s="668">
        <f t="shared" si="1"/>
        <v>0.61695656108993691</v>
      </c>
      <c r="K16" s="671">
        <v>0.69502474792000846</v>
      </c>
    </row>
    <row r="17" spans="1:11">
      <c r="A17" s="676">
        <v>1940</v>
      </c>
      <c r="B17" s="261">
        <f>DataF2FA1!B23</f>
        <v>9.8200969904929852E-2</v>
      </c>
      <c r="C17" s="253">
        <f>AVERAGE(DetailsDataF3F6!L$130:L$139)</f>
        <v>0.12356012314099607</v>
      </c>
      <c r="D17" s="253"/>
      <c r="E17" s="253">
        <f>AVERAGE(DetailsDataF3F6!F$130:F$139)</f>
        <v>0.5676040470785606</v>
      </c>
      <c r="F17" s="253">
        <f>AVERAGE(DetailsDataF3F6!M$130:M$139)</f>
        <v>0.64715145606861868</v>
      </c>
      <c r="G17" s="253">
        <f>AVERAGE(DetailsDataF3F6!S$130:S$139)</f>
        <v>0.52774750532829839</v>
      </c>
      <c r="H17" s="253">
        <f>AVERAGE(DetailsDataF3F6!T$130:T$139)</f>
        <v>0.4980581</v>
      </c>
      <c r="I17" s="253">
        <f t="shared" si="0"/>
        <v>0.58083433615849256</v>
      </c>
      <c r="J17" s="668">
        <f t="shared" si="1"/>
        <v>0.56014027711886949</v>
      </c>
      <c r="K17" s="671">
        <v>0.63784002696652708</v>
      </c>
    </row>
    <row r="18" spans="1:11">
      <c r="A18" s="676">
        <v>1950</v>
      </c>
      <c r="B18" s="261">
        <f>DataF2FA1!B24</f>
        <v>4.3477075397748491E-2</v>
      </c>
      <c r="C18" s="253">
        <f>AVERAGE(DetailsDataF3F6!L$140:L$149)</f>
        <v>8.7150558877027134E-2</v>
      </c>
      <c r="D18" s="253"/>
      <c r="E18" s="253">
        <f>AVERAGE(DetailsDataF3F6!F$140:F$149)</f>
        <v>0.50359237846968286</v>
      </c>
      <c r="F18" s="253">
        <f>AVERAGE(DetailsDataF3F6!M$140:M$149)</f>
        <v>0.68286448936996069</v>
      </c>
      <c r="G18" s="253">
        <f>AVERAGE(DetailsDataF3F6!S$140:S$149)</f>
        <v>0.46926906382398281</v>
      </c>
      <c r="H18" s="253">
        <f>AVERAGE(DetailsDataF3F6!T$140:T$149)</f>
        <v>0.44698503000000001</v>
      </c>
      <c r="I18" s="253">
        <f t="shared" si="0"/>
        <v>0.55190864388787542</v>
      </c>
      <c r="J18" s="668">
        <f t="shared" si="1"/>
        <v>0.52567774041590654</v>
      </c>
      <c r="K18" s="671">
        <v>0.57206391149142577</v>
      </c>
    </row>
    <row r="19" spans="1:11">
      <c r="A19" s="676">
        <v>1960</v>
      </c>
      <c r="B19" s="261">
        <f>DataF2FA1!B25</f>
        <v>5.8520859229230414E-2</v>
      </c>
      <c r="C19" s="253">
        <f>AVERAGE(DetailsDataF3F6!L$150:L$159)</f>
        <v>8.2954224815468089E-2</v>
      </c>
      <c r="D19" s="253">
        <v>1.9099999999999999E-2</v>
      </c>
      <c r="E19" s="253">
        <f>AVERAGE(DetailsDataF3F6!F$150:F$159)</f>
        <v>0.42010183077553787</v>
      </c>
      <c r="F19" s="253">
        <f>AVERAGE(DetailsDataF3F6!M$150:M$159)</f>
        <v>0.63188867807940119</v>
      </c>
      <c r="G19" s="253">
        <f>AVERAGE(DetailsDataF3F6!S$150:S$159)</f>
        <v>0.31110929540232685</v>
      </c>
      <c r="H19" s="253">
        <f>AVERAGE(DetailsDataF3F6!T$150:T$159)</f>
        <v>0.43967358000000001</v>
      </c>
      <c r="I19" s="253">
        <f t="shared" si="0"/>
        <v>0.45436660141908863</v>
      </c>
      <c r="J19" s="668">
        <f t="shared" si="1"/>
        <v>0.45069334606431649</v>
      </c>
      <c r="K19" s="671">
        <v>0.47105099570764458</v>
      </c>
    </row>
    <row r="20" spans="1:11">
      <c r="A20" s="676">
        <v>1970</v>
      </c>
      <c r="B20" s="261">
        <f>DataF2FA1!B26</f>
        <v>6.1890839407825096E-2</v>
      </c>
      <c r="C20" s="253">
        <f>AVERAGE(DetailsDataF3F6!L$160:L$169)</f>
        <v>6.6993677224420373E-2</v>
      </c>
      <c r="D20" s="253">
        <v>3.6499999999999998E-2</v>
      </c>
      <c r="E20" s="253">
        <f>AVERAGE(DetailsDataF3F6!F$160:F$169)</f>
        <v>0.33954465057244398</v>
      </c>
      <c r="F20" s="253">
        <f>AVERAGE(DetailsDataF3F6!M$160:M$169)</f>
        <v>0.64554133993610974</v>
      </c>
      <c r="G20" s="253">
        <f>AVERAGE(DetailsDataF3F6!S$160:S$169)</f>
        <v>0.22284096504887069</v>
      </c>
      <c r="H20" s="253">
        <f>AVERAGE(DetailsDataF3F6!T$160:T$169)</f>
        <v>0.45132437000000003</v>
      </c>
      <c r="I20" s="253">
        <f t="shared" si="0"/>
        <v>0.40264231851914145</v>
      </c>
      <c r="J20" s="668">
        <f t="shared" si="1"/>
        <v>0.4148128313893561</v>
      </c>
      <c r="K20" s="671">
        <v>0.44317130106281399</v>
      </c>
    </row>
    <row r="21" spans="1:11">
      <c r="A21" s="676">
        <v>1980</v>
      </c>
      <c r="B21" s="261">
        <f>DataF2FA1!B27</f>
        <v>6.3599856707011543E-2</v>
      </c>
      <c r="C21" s="253">
        <f>AVERAGE(DetailsDataF3F6!L$170:L$179)</f>
        <v>6.4368517222293586E-2</v>
      </c>
      <c r="D21" s="253">
        <v>3.9899999999999998E-2</v>
      </c>
      <c r="E21" s="253">
        <f>AVERAGE(DetailsDataF3F6!F$170:F$179)</f>
        <v>0.3554849446207714</v>
      </c>
      <c r="F21" s="253">
        <f>AVERAGE(DetailsDataF3F6!M$170:M$179)</f>
        <v>0.57593010659381094</v>
      </c>
      <c r="G21" s="253">
        <f>AVERAGE(DetailsDataF3F6!S$170:S$179)</f>
        <v>0.22828136817932004</v>
      </c>
      <c r="H21" s="253">
        <f>AVERAGE(DetailsDataF3F6!T$170:T$179)</f>
        <v>0.45179457999999995</v>
      </c>
      <c r="I21" s="253">
        <f t="shared" si="0"/>
        <v>0.3865654731313008</v>
      </c>
      <c r="J21" s="668">
        <f t="shared" si="1"/>
        <v>0.40287274984847554</v>
      </c>
      <c r="K21" s="671">
        <v>0.46905754702099239</v>
      </c>
    </row>
    <row r="22" spans="1:11">
      <c r="A22" s="676">
        <v>1990</v>
      </c>
      <c r="B22" s="261">
        <f>DataF2FA1!B28</f>
        <v>7.7253558171756415E-2</v>
      </c>
      <c r="C22" s="253">
        <f>AVERAGE(DetailsDataF3F6!L$180:L$189)</f>
        <v>6.7332210678837087E-2</v>
      </c>
      <c r="D22" s="253">
        <v>7.2900000000000006E-2</v>
      </c>
      <c r="E22" s="253">
        <f>AVERAGE(DetailsDataF3F6!F$180:F$189)</f>
        <v>0.40735641392951366</v>
      </c>
      <c r="F22" s="253">
        <f>AVERAGE(DetailsDataF3F6!M$180:M$189)</f>
        <v>0.55514867642465715</v>
      </c>
      <c r="G22" s="253">
        <f>AVERAGE(DetailsDataF3F6!S$180:S$189)</f>
        <v>0.31823792469206358</v>
      </c>
      <c r="H22" s="253">
        <f>AVERAGE(DetailsDataF3F6!T$180:T$189)</f>
        <v>0.44634424</v>
      </c>
      <c r="I22" s="253">
        <f t="shared" si="0"/>
        <v>0.42691433834874476</v>
      </c>
      <c r="J22" s="668">
        <f t="shared" si="1"/>
        <v>0.43177181376155854</v>
      </c>
      <c r="K22" s="671">
        <v>0.53939158393463227</v>
      </c>
    </row>
    <row r="23" spans="1:11">
      <c r="A23" s="676">
        <v>2000</v>
      </c>
      <c r="B23" s="261">
        <f>DataF2FA1!B29</f>
        <v>0.11386252254021063</v>
      </c>
      <c r="C23" s="253">
        <f>AVERAGE(DetailsDataF3F6!L$190:L$199)</f>
        <v>8.6987538959672844E-2</v>
      </c>
      <c r="D23" s="253">
        <v>9.5299999999999996E-2</v>
      </c>
      <c r="E23" s="253">
        <f>AVERAGE(DetailsDataF3F6!F$190:F$199)</f>
        <v>0.46984846648853196</v>
      </c>
      <c r="F23" s="253">
        <f>AVERAGE(DetailsDataF3F6!M$190:M$199)</f>
        <v>0.55890059276961446</v>
      </c>
      <c r="G23" s="253">
        <f>AVERAGE(DetailsDataF3F6!S$190:S$199)</f>
        <v>0.42753261203630821</v>
      </c>
      <c r="H23" s="253">
        <f>AVERAGE(DetailsDataF3F6!T$190:T$199)</f>
        <v>0.45654620000000001</v>
      </c>
      <c r="I23" s="253">
        <f t="shared" si="0"/>
        <v>0.48542722376481812</v>
      </c>
      <c r="J23" s="668">
        <f t="shared" si="1"/>
        <v>0.4782069678236136</v>
      </c>
      <c r="K23" s="671">
        <v>0.58297607886922198</v>
      </c>
    </row>
    <row r="24" spans="1:11" ht="13.8" thickBot="1">
      <c r="A24" s="677">
        <f>A23+10</f>
        <v>2010</v>
      </c>
      <c r="B24" s="678">
        <f>DataF2FA1!B30</f>
        <v>0.14525069638353741</v>
      </c>
      <c r="C24" s="679">
        <f>DetailsDataF3F6!L199</f>
        <v>9.0225582450443639E-2</v>
      </c>
      <c r="D24" s="679">
        <v>0.1074</v>
      </c>
      <c r="E24" s="679">
        <f>AVERAGE(DetailsDataF3F6!F$200:F$209)</f>
        <v>0.55119046831920326</v>
      </c>
      <c r="F24" s="679">
        <f>AVERAGE(DetailsDataF3F6!M$200:M$209)</f>
        <v>0.58746739921962676</v>
      </c>
      <c r="G24" s="679">
        <f>AVERAGE(DetailsDataF3F6!S$200:S$209)</f>
        <v>0.50534089642200353</v>
      </c>
      <c r="H24" s="679">
        <f>AVERAGE(DetailsDataF3F6!T$200:T$209)</f>
        <v>0.46193919999999999</v>
      </c>
      <c r="I24" s="679">
        <f t="shared" si="0"/>
        <v>0.54799958798694448</v>
      </c>
      <c r="J24" s="680">
        <f t="shared" si="1"/>
        <v>0.52648449099020844</v>
      </c>
      <c r="K24" s="672">
        <v>0.666269033495277</v>
      </c>
    </row>
    <row r="25" spans="1:11">
      <c r="H25" s="242"/>
      <c r="I25" s="242"/>
    </row>
    <row r="26" spans="1:11">
      <c r="A26" s="241" t="s">
        <v>213</v>
      </c>
      <c r="H26" s="242"/>
      <c r="I26" s="242"/>
    </row>
    <row r="27" spans="1:11">
      <c r="A27" s="241" t="s">
        <v>210</v>
      </c>
      <c r="H27" s="242"/>
      <c r="I27" s="242"/>
    </row>
    <row r="28" spans="1:11">
      <c r="A28" s="241" t="s">
        <v>275</v>
      </c>
      <c r="H28" s="242"/>
      <c r="I28" s="242"/>
    </row>
    <row r="29" spans="1:11">
      <c r="A29" s="270"/>
      <c r="H29" s="242"/>
      <c r="I29" s="242"/>
    </row>
    <row r="30" spans="1:11">
      <c r="H30" s="242"/>
      <c r="I30" s="242"/>
    </row>
    <row r="31" spans="1:11">
      <c r="H31" s="242"/>
      <c r="I31" s="242"/>
    </row>
    <row r="32" spans="1:11">
      <c r="H32" s="242"/>
      <c r="I32" s="242"/>
    </row>
    <row r="33" spans="8:9">
      <c r="H33" s="242"/>
      <c r="I33" s="242"/>
    </row>
    <row r="39" spans="8:9" ht="27" customHeight="1">
      <c r="H39" s="240"/>
      <c r="I39" s="240"/>
    </row>
    <row r="40" spans="8:9" ht="15" customHeight="1">
      <c r="H40" s="240"/>
      <c r="I40" s="240"/>
    </row>
  </sheetData>
  <mergeCells count="3">
    <mergeCell ref="B6:D6"/>
    <mergeCell ref="E6:J6"/>
    <mergeCell ref="A3:K5"/>
  </mergeCells>
  <hyperlinks>
    <hyperlink ref="A1" location="Index!A1" display="Back to index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0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M49"/>
  <sheetViews>
    <sheetView workbookViewId="0">
      <pane xSplit="1" ySplit="7" topLeftCell="B11" activePane="bottomRight" state="frozen"/>
      <selection pane="topRight" activeCell="B1" sqref="B1"/>
      <selection pane="bottomLeft" activeCell="A10" sqref="A10"/>
      <selection pane="bottomRight" activeCell="A43" sqref="A43"/>
    </sheetView>
  </sheetViews>
  <sheetFormatPr baseColWidth="10" defaultColWidth="10.88671875" defaultRowHeight="13.2"/>
  <cols>
    <col min="1" max="15" width="10.88671875" style="237" customWidth="1"/>
    <col min="16" max="16" width="16.88671875" style="237" customWidth="1"/>
    <col min="17" max="17" width="10.88671875" style="237" customWidth="1"/>
    <col min="18" max="20" width="20.88671875" style="237" customWidth="1"/>
    <col min="21" max="22" width="10.88671875" style="237" customWidth="1"/>
    <col min="23" max="24" width="20.88671875" style="237" customWidth="1"/>
    <col min="25" max="25" width="10.88671875" style="237" customWidth="1"/>
    <col min="26" max="16384" width="10.88671875" style="237"/>
  </cols>
  <sheetData>
    <row r="1" spans="1:39" ht="15">
      <c r="A1" s="523" t="s">
        <v>250</v>
      </c>
    </row>
    <row r="2" spans="1:39" ht="16.2" thickBot="1">
      <c r="A2" s="269"/>
    </row>
    <row r="3" spans="1:39" ht="16.350000000000001" customHeight="1" thickTop="1">
      <c r="A3" s="750" t="s">
        <v>257</v>
      </c>
      <c r="B3" s="751"/>
      <c r="C3" s="751"/>
      <c r="D3" s="751"/>
      <c r="E3" s="751"/>
      <c r="F3" s="751"/>
      <c r="G3" s="751"/>
      <c r="H3" s="751"/>
      <c r="I3" s="751"/>
      <c r="J3" s="751"/>
      <c r="K3" s="751"/>
      <c r="L3" s="751"/>
      <c r="M3" s="752"/>
      <c r="N3" s="268"/>
      <c r="O3" s="758" t="s">
        <v>258</v>
      </c>
      <c r="P3" s="758"/>
      <c r="Q3" s="758"/>
      <c r="R3" s="758"/>
      <c r="S3" s="758"/>
      <c r="T3" s="758"/>
      <c r="U3" s="758"/>
      <c r="V3" s="758"/>
      <c r="W3" s="758"/>
      <c r="X3" s="758"/>
      <c r="Y3" s="267"/>
    </row>
    <row r="4" spans="1:39" ht="15.6">
      <c r="A4" s="753"/>
      <c r="B4" s="743"/>
      <c r="C4" s="743"/>
      <c r="D4" s="743"/>
      <c r="E4" s="743"/>
      <c r="F4" s="743"/>
      <c r="G4" s="743"/>
      <c r="H4" s="743"/>
      <c r="I4" s="743"/>
      <c r="J4" s="743"/>
      <c r="K4" s="743"/>
      <c r="L4" s="743"/>
      <c r="M4" s="754"/>
      <c r="N4" s="268"/>
      <c r="O4" s="759"/>
      <c r="P4" s="759"/>
      <c r="Q4" s="759"/>
      <c r="R4" s="759"/>
      <c r="S4" s="759"/>
      <c r="T4" s="759"/>
      <c r="U4" s="759"/>
      <c r="V4" s="759"/>
      <c r="W4" s="759"/>
      <c r="X4" s="759"/>
      <c r="Y4" s="267"/>
    </row>
    <row r="5" spans="1:39" ht="16.2" thickBot="1">
      <c r="A5" s="755"/>
      <c r="B5" s="756"/>
      <c r="C5" s="756"/>
      <c r="D5" s="756"/>
      <c r="E5" s="756"/>
      <c r="F5" s="756"/>
      <c r="G5" s="756"/>
      <c r="H5" s="756"/>
      <c r="I5" s="756"/>
      <c r="J5" s="756"/>
      <c r="K5" s="756"/>
      <c r="L5" s="756"/>
      <c r="M5" s="757"/>
      <c r="N5" s="268"/>
      <c r="O5" s="760"/>
      <c r="P5" s="760"/>
      <c r="Q5" s="760"/>
      <c r="R5" s="760"/>
      <c r="S5" s="760"/>
      <c r="T5" s="760"/>
      <c r="U5" s="760"/>
      <c r="V5" s="760"/>
      <c r="W5" s="760"/>
      <c r="X5" s="760"/>
      <c r="Y5" s="267"/>
    </row>
    <row r="6" spans="1:39" ht="14.4" thickTop="1" thickBot="1">
      <c r="O6" s="266"/>
      <c r="P6" s="266"/>
      <c r="Q6" s="266"/>
      <c r="R6" s="266"/>
      <c r="S6" s="266"/>
      <c r="T6" s="266"/>
      <c r="U6" s="266"/>
      <c r="V6" s="266"/>
      <c r="W6" s="266"/>
      <c r="X6" s="266"/>
    </row>
    <row r="7" spans="1:39" ht="106.8" thickTop="1" thickBot="1">
      <c r="A7" s="264"/>
      <c r="B7" s="263" t="s">
        <v>208</v>
      </c>
      <c r="C7" s="263" t="s">
        <v>207</v>
      </c>
      <c r="D7" s="263" t="s">
        <v>206</v>
      </c>
      <c r="E7" s="263" t="s">
        <v>205</v>
      </c>
      <c r="F7" s="263" t="s">
        <v>204</v>
      </c>
      <c r="G7" s="263" t="s">
        <v>203</v>
      </c>
      <c r="H7" s="263" t="s">
        <v>202</v>
      </c>
      <c r="I7" s="263" t="s">
        <v>201</v>
      </c>
      <c r="J7" s="263" t="s">
        <v>200</v>
      </c>
      <c r="K7" s="263" t="s">
        <v>199</v>
      </c>
      <c r="L7" s="263" t="s">
        <v>198</v>
      </c>
      <c r="M7" s="263" t="s">
        <v>197</v>
      </c>
      <c r="N7" s="265"/>
      <c r="O7" s="264"/>
      <c r="P7" s="262" t="s">
        <v>196</v>
      </c>
      <c r="Q7" s="262" t="s">
        <v>195</v>
      </c>
      <c r="R7" s="263" t="s">
        <v>194</v>
      </c>
      <c r="S7" s="263" t="s">
        <v>193</v>
      </c>
      <c r="T7" s="262" t="s">
        <v>192</v>
      </c>
      <c r="U7" s="262" t="s">
        <v>191</v>
      </c>
      <c r="V7" s="262" t="s">
        <v>190</v>
      </c>
      <c r="W7" s="263" t="s">
        <v>189</v>
      </c>
      <c r="X7" s="262" t="s">
        <v>188</v>
      </c>
      <c r="Z7" s="258"/>
      <c r="AA7" s="258"/>
      <c r="AB7" s="258" t="s">
        <v>187</v>
      </c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</row>
    <row r="8" spans="1:39" ht="12" customHeight="1" thickTop="1">
      <c r="A8" s="260">
        <v>1790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40"/>
      <c r="O8" s="260">
        <v>1790</v>
      </c>
      <c r="P8" s="261">
        <f>AVERAGE(P9:P10)</f>
        <v>0.24229771156269736</v>
      </c>
      <c r="Q8" s="261">
        <f>AVERAGE(Q9:Q10)</f>
        <v>0.31999168701752057</v>
      </c>
      <c r="R8" s="261">
        <f>AVERAGE(R9:R10)</f>
        <v>26.665973918126713</v>
      </c>
      <c r="S8" s="261">
        <f>AVERAGE(S9:S10)</f>
        <v>10.517906382410423</v>
      </c>
      <c r="T8" s="261">
        <f>AVERAGE(T9:T10)</f>
        <v>9.5062790611939701E-2</v>
      </c>
      <c r="U8" s="259"/>
      <c r="V8" s="259"/>
      <c r="W8" s="259"/>
      <c r="X8" s="259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</row>
    <row r="9" spans="1:39" ht="12" customHeight="1">
      <c r="A9" s="260">
        <v>1800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40"/>
      <c r="O9" s="260">
        <v>1800</v>
      </c>
      <c r="P9" s="253">
        <v>0.23438437885917449</v>
      </c>
      <c r="Q9" s="253">
        <v>0.3062334141866031</v>
      </c>
      <c r="R9" s="253">
        <v>25.519451182216923</v>
      </c>
      <c r="S9" s="253">
        <f>AVERAGE(S10:S11)</f>
        <v>10.456382032718061</v>
      </c>
      <c r="T9" s="253">
        <v>8.9961576261860743E-2</v>
      </c>
      <c r="U9" s="253"/>
      <c r="V9" s="259"/>
      <c r="W9" s="259"/>
      <c r="X9" s="259"/>
      <c r="Z9" s="258"/>
      <c r="AA9" s="258"/>
      <c r="AB9" s="258"/>
      <c r="AC9" s="258"/>
      <c r="AD9" s="258"/>
      <c r="AE9" s="258"/>
      <c r="AF9" s="258"/>
      <c r="AG9" s="258"/>
      <c r="AH9" s="258"/>
      <c r="AI9" s="258"/>
      <c r="AJ9" s="258"/>
      <c r="AK9" s="258"/>
      <c r="AL9" s="258"/>
      <c r="AM9" s="258"/>
    </row>
    <row r="10" spans="1:39" ht="12" customHeight="1">
      <c r="A10" s="260">
        <v>1810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40"/>
      <c r="O10" s="260">
        <v>1810</v>
      </c>
      <c r="P10" s="253">
        <v>0.25021104426622026</v>
      </c>
      <c r="Q10" s="253">
        <v>0.33374995984843803</v>
      </c>
      <c r="R10" s="253">
        <v>27.812496654036504</v>
      </c>
      <c r="S10" s="253">
        <f>AVERAGE(S11:S12)</f>
        <v>10.579430732102786</v>
      </c>
      <c r="T10" s="253">
        <v>0.10016400496201867</v>
      </c>
      <c r="U10" s="253"/>
      <c r="V10" s="259"/>
      <c r="W10" s="259"/>
      <c r="X10" s="259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</row>
    <row r="11" spans="1:39">
      <c r="A11" s="250">
        <f t="shared" ref="A11:A18" si="0">A12-10</f>
        <v>1820</v>
      </c>
      <c r="B11" s="249">
        <v>0.20316205670968063</v>
      </c>
      <c r="C11" s="249">
        <v>0.18854336550786979</v>
      </c>
      <c r="D11" s="249">
        <v>0.21385479653650594</v>
      </c>
      <c r="E11" s="249">
        <v>0.19846670053459978</v>
      </c>
      <c r="F11" s="249">
        <v>2.2240744674995646E-2</v>
      </c>
      <c r="G11" s="251">
        <v>56.752039999999987</v>
      </c>
      <c r="H11" s="251">
        <v>25.540395</v>
      </c>
      <c r="I11" s="253">
        <v>1.2325176638874071</v>
      </c>
      <c r="J11" s="253">
        <v>1.6647937834380944</v>
      </c>
      <c r="K11" s="249">
        <v>3.7026253473966653E-2</v>
      </c>
      <c r="L11" s="249">
        <v>0.21011101999999998</v>
      </c>
      <c r="M11" s="249"/>
      <c r="N11" s="246"/>
      <c r="O11" s="250">
        <f t="shared" ref="O11:O18" si="1">O12-10</f>
        <v>1820</v>
      </c>
      <c r="P11" s="253">
        <v>0.24189399939931727</v>
      </c>
      <c r="Q11" s="253">
        <v>0.31908679469432827</v>
      </c>
      <c r="R11" s="253">
        <v>26.590566224527358</v>
      </c>
      <c r="S11" s="253">
        <f>100*AB17/0.6</f>
        <v>10.333333333333334</v>
      </c>
      <c r="T11" s="253">
        <v>9.4688325753061589E-2</v>
      </c>
      <c r="U11" s="253"/>
      <c r="V11" s="253"/>
      <c r="W11" s="253"/>
      <c r="X11" s="253"/>
    </row>
    <row r="12" spans="1:39">
      <c r="A12" s="250">
        <f t="shared" si="0"/>
        <v>1830</v>
      </c>
      <c r="B12" s="249">
        <v>0.20807016774725709</v>
      </c>
      <c r="C12" s="249">
        <v>0.18139630210652424</v>
      </c>
      <c r="D12" s="249">
        <v>0.21902122920763906</v>
      </c>
      <c r="E12" s="249">
        <v>0.19094347590160449</v>
      </c>
      <c r="F12" s="249">
        <v>2.2083348748568016E-2</v>
      </c>
      <c r="G12" s="251">
        <v>56.76591599999999</v>
      </c>
      <c r="H12" s="251">
        <v>25.610977999999999</v>
      </c>
      <c r="I12" s="253">
        <v>1.1671525309030093</v>
      </c>
      <c r="J12" s="253">
        <v>1.593677617800443</v>
      </c>
      <c r="K12" s="249">
        <v>3.519373862667427E-2</v>
      </c>
      <c r="L12" s="249">
        <v>0.21958146000000003</v>
      </c>
      <c r="M12" s="249"/>
      <c r="N12" s="246"/>
      <c r="O12" s="250">
        <f t="shared" si="1"/>
        <v>1830</v>
      </c>
      <c r="P12" s="253">
        <v>0.24971686057724041</v>
      </c>
      <c r="Q12" s="253">
        <v>0.33286163292914517</v>
      </c>
      <c r="R12" s="253">
        <v>27.7384694107621</v>
      </c>
      <c r="S12" s="253">
        <f>100*AB18/0.6</f>
        <v>10.825528130872236</v>
      </c>
      <c r="T12" s="253">
        <v>9.9829048497333081E-2</v>
      </c>
      <c r="U12" s="253"/>
      <c r="V12" s="253"/>
      <c r="W12" s="253"/>
      <c r="X12" s="253"/>
    </row>
    <row r="13" spans="1:39">
      <c r="A13" s="250">
        <f t="shared" si="0"/>
        <v>1840</v>
      </c>
      <c r="B13" s="249">
        <v>0.21054078168770771</v>
      </c>
      <c r="C13" s="249">
        <v>0.18445186150603113</v>
      </c>
      <c r="D13" s="249">
        <v>0.22162187546074497</v>
      </c>
      <c r="E13" s="249">
        <v>0.19415985421687487</v>
      </c>
      <c r="F13" s="249">
        <v>2.213264424778684E-2</v>
      </c>
      <c r="G13" s="251">
        <v>56.853713000000006</v>
      </c>
      <c r="H13" s="251">
        <v>25.721309999999999</v>
      </c>
      <c r="I13" s="253">
        <v>1.1852887413863078</v>
      </c>
      <c r="J13" s="253">
        <v>1.6482958661198626</v>
      </c>
      <c r="K13" s="249">
        <v>3.6481146019928599E-2</v>
      </c>
      <c r="L13" s="249">
        <v>0.19830101999999999</v>
      </c>
      <c r="M13" s="249"/>
      <c r="N13" s="246"/>
      <c r="O13" s="250">
        <f t="shared" si="1"/>
        <v>1840</v>
      </c>
      <c r="P13" s="253">
        <v>0.24403926382085928</v>
      </c>
      <c r="Q13" s="253">
        <v>0.32288644532798455</v>
      </c>
      <c r="R13" s="253">
        <v>26.907203777332047</v>
      </c>
      <c r="S13" s="253">
        <f t="shared" ref="S13:S31" si="2">100*AVERAGE(AB16:AB19)/0.6</f>
        <v>10.661463198359268</v>
      </c>
      <c r="T13" s="253">
        <v>9.6110545593841704E-2</v>
      </c>
      <c r="U13" s="253"/>
      <c r="V13" s="253"/>
      <c r="W13" s="253"/>
      <c r="X13" s="253"/>
    </row>
    <row r="14" spans="1:39">
      <c r="A14" s="250">
        <f t="shared" si="0"/>
        <v>1850</v>
      </c>
      <c r="B14" s="249">
        <v>0.20018939661816892</v>
      </c>
      <c r="C14" s="249">
        <v>0.1596638956027748</v>
      </c>
      <c r="D14" s="249">
        <v>0.21072568065070413</v>
      </c>
      <c r="E14" s="249">
        <v>0.16806725852923665</v>
      </c>
      <c r="F14" s="249">
        <v>2.1031000747484981E-2</v>
      </c>
      <c r="G14" s="251">
        <v>57.826382000000002</v>
      </c>
      <c r="H14" s="251">
        <v>26.696758999999997</v>
      </c>
      <c r="I14" s="253">
        <v>1.203128115017176</v>
      </c>
      <c r="J14" s="253">
        <v>1.6061822563419896</v>
      </c>
      <c r="K14" s="249">
        <v>3.3779620233725501E-2</v>
      </c>
      <c r="L14" s="249">
        <v>0.17017180999999998</v>
      </c>
      <c r="M14" s="249"/>
      <c r="N14" s="246"/>
      <c r="O14" s="250">
        <f t="shared" si="1"/>
        <v>1850</v>
      </c>
      <c r="P14" s="253">
        <v>0.23368816830313949</v>
      </c>
      <c r="Q14" s="253">
        <v>0.30505471902631925</v>
      </c>
      <c r="R14" s="253">
        <v>25.421226585526604</v>
      </c>
      <c r="S14" s="253">
        <f t="shared" si="2"/>
        <v>10.258415247035813</v>
      </c>
      <c r="T14" s="253">
        <v>8.9530662658941357E-2</v>
      </c>
      <c r="U14" s="253"/>
      <c r="V14" s="253"/>
      <c r="W14" s="253"/>
      <c r="X14" s="253"/>
    </row>
    <row r="15" spans="1:39">
      <c r="A15" s="250">
        <f t="shared" si="0"/>
        <v>1860</v>
      </c>
      <c r="B15" s="249">
        <v>0.20204236609821427</v>
      </c>
      <c r="C15" s="249">
        <v>0.17166993344819401</v>
      </c>
      <c r="D15" s="249">
        <v>0.21267617484022555</v>
      </c>
      <c r="E15" s="249">
        <v>0.18070519310336211</v>
      </c>
      <c r="F15" s="249">
        <v>2.1550260924712187E-2</v>
      </c>
      <c r="G15" s="251">
        <v>58.756908999999993</v>
      </c>
      <c r="H15" s="251">
        <v>27.613289999999999</v>
      </c>
      <c r="I15" s="253">
        <v>1.1365306690368353</v>
      </c>
      <c r="J15" s="253">
        <v>1.4822498500595414</v>
      </c>
      <c r="K15" s="249">
        <v>3.1942871024398634E-2</v>
      </c>
      <c r="L15" s="249">
        <v>0.18642998999999999</v>
      </c>
      <c r="M15" s="249"/>
      <c r="N15" s="246"/>
      <c r="O15" s="250">
        <f t="shared" si="1"/>
        <v>1860</v>
      </c>
      <c r="P15" s="253">
        <v>0.22041203826556516</v>
      </c>
      <c r="Q15" s="253">
        <v>0.28274123483107533</v>
      </c>
      <c r="R15" s="253">
        <v>23.561769569256285</v>
      </c>
      <c r="S15" s="253">
        <f t="shared" si="2"/>
        <v>10.381463946420538</v>
      </c>
      <c r="T15" s="253">
        <v>8.1405067961907621E-2</v>
      </c>
      <c r="U15" s="253"/>
      <c r="V15" s="253"/>
      <c r="W15" s="253"/>
      <c r="X15" s="253"/>
    </row>
    <row r="16" spans="1:39">
      <c r="A16" s="250">
        <f t="shared" si="0"/>
        <v>1870</v>
      </c>
      <c r="B16" s="249">
        <v>0.22256423435450948</v>
      </c>
      <c r="C16" s="249">
        <v>0.1977626408250984</v>
      </c>
      <c r="D16" s="249">
        <v>0.23427814142579945</v>
      </c>
      <c r="E16" s="249">
        <v>0.20817120086852464</v>
      </c>
      <c r="F16" s="249">
        <v>2.1725639317292766E-2</v>
      </c>
      <c r="G16" s="251">
        <v>59.573201000000005</v>
      </c>
      <c r="H16" s="251">
        <v>28.416322999999998</v>
      </c>
      <c r="I16" s="253">
        <v>1.2795444446729485</v>
      </c>
      <c r="J16" s="253">
        <v>1.5913002895874748</v>
      </c>
      <c r="K16" s="249">
        <v>3.457201613708101E-2</v>
      </c>
      <c r="L16" s="249">
        <v>0.19901934000000002</v>
      </c>
      <c r="M16" s="249"/>
      <c r="N16" s="246"/>
      <c r="O16" s="250">
        <f t="shared" si="1"/>
        <v>1870</v>
      </c>
      <c r="P16" s="253">
        <v>0.21315735942854408</v>
      </c>
      <c r="Q16" s="253">
        <v>0.27118270410447293</v>
      </c>
      <c r="R16" s="253">
        <v>21.610319859750909</v>
      </c>
      <c r="S16" s="253">
        <f t="shared" si="2"/>
        <v>10.392832837137551</v>
      </c>
      <c r="T16" s="253">
        <v>7.7850166714496766E-2</v>
      </c>
      <c r="U16" s="253"/>
      <c r="V16" s="253"/>
      <c r="W16" s="253"/>
      <c r="X16" s="253"/>
    </row>
    <row r="17" spans="1:28">
      <c r="A17" s="250">
        <f t="shared" si="0"/>
        <v>1880</v>
      </c>
      <c r="B17" s="249">
        <v>0.24436789309633253</v>
      </c>
      <c r="C17" s="249">
        <v>0.23272681413986851</v>
      </c>
      <c r="D17" s="249">
        <v>0.25722936115403428</v>
      </c>
      <c r="E17" s="249">
        <v>0.24497559383144055</v>
      </c>
      <c r="F17" s="249">
        <v>2.1892821878877856E-2</v>
      </c>
      <c r="G17" s="251">
        <v>60.121746999999992</v>
      </c>
      <c r="H17" s="251">
        <v>28.947234999999999</v>
      </c>
      <c r="I17" s="253">
        <v>1.3157446357816744</v>
      </c>
      <c r="J17" s="253">
        <v>1.5890395463055742</v>
      </c>
      <c r="K17" s="249">
        <v>3.4788559745760818E-2</v>
      </c>
      <c r="L17" s="249">
        <v>0.21681877000000002</v>
      </c>
      <c r="M17" s="249"/>
      <c r="N17" s="246"/>
      <c r="O17" s="250">
        <f t="shared" si="1"/>
        <v>1880</v>
      </c>
      <c r="P17" s="253">
        <v>0.19495547668892554</v>
      </c>
      <c r="Q17" s="253">
        <v>0.24230182213485835</v>
      </c>
      <c r="R17" s="253">
        <v>17.294624272416801</v>
      </c>
      <c r="S17" s="253">
        <f t="shared" si="2"/>
        <v>10.122543016071218</v>
      </c>
      <c r="T17" s="253">
        <v>6.8525914113367017E-2</v>
      </c>
      <c r="U17" s="253"/>
      <c r="V17" s="253"/>
      <c r="W17" s="253"/>
      <c r="X17" s="253"/>
      <c r="AA17" s="252">
        <v>1880</v>
      </c>
      <c r="AB17" s="239">
        <v>6.2E-2</v>
      </c>
    </row>
    <row r="18" spans="1:28">
      <c r="A18" s="250">
        <f t="shared" si="0"/>
        <v>1890</v>
      </c>
      <c r="B18" s="249">
        <v>0.23860913449719232</v>
      </c>
      <c r="C18" s="249">
        <v>0.23119855444836415</v>
      </c>
      <c r="D18" s="249">
        <v>0.25116750999704457</v>
      </c>
      <c r="E18" s="249">
        <v>0.24336689941933071</v>
      </c>
      <c r="F18" s="249">
        <v>2.2002880248547872E-2</v>
      </c>
      <c r="G18" s="251">
        <v>60.568403000000004</v>
      </c>
      <c r="H18" s="251">
        <v>29.383887000000005</v>
      </c>
      <c r="I18" s="253">
        <v>1.3647675718020258</v>
      </c>
      <c r="J18" s="253">
        <v>1.608733118636088</v>
      </c>
      <c r="K18" s="249">
        <v>3.5396762161222804E-2</v>
      </c>
      <c r="L18" s="249">
        <v>0.21605051</v>
      </c>
      <c r="M18" s="249"/>
      <c r="N18" s="246"/>
      <c r="O18" s="250">
        <f t="shared" si="1"/>
        <v>1890</v>
      </c>
      <c r="P18" s="253">
        <v>0.1501627721217606</v>
      </c>
      <c r="Q18" s="253">
        <v>0.17776881155112711</v>
      </c>
      <c r="R18" s="253">
        <v>11.268299417420355</v>
      </c>
      <c r="S18" s="253">
        <f t="shared" si="2"/>
        <v>10.916618129137714</v>
      </c>
      <c r="T18" s="253">
        <v>4.6447947424024541E-2</v>
      </c>
      <c r="U18" s="253"/>
      <c r="V18" s="253"/>
      <c r="W18" s="253"/>
      <c r="X18" s="253"/>
      <c r="AA18" s="252">
        <v>1890</v>
      </c>
      <c r="AB18" s="239">
        <f>AB19</f>
        <v>6.4953168785233412E-2</v>
      </c>
    </row>
    <row r="19" spans="1:28">
      <c r="A19" s="250">
        <v>1900</v>
      </c>
      <c r="B19" s="249">
        <v>0.24104896189101005</v>
      </c>
      <c r="C19" s="249">
        <v>0.23336506442688359</v>
      </c>
      <c r="D19" s="249">
        <v>0.25482893959798603</v>
      </c>
      <c r="E19" s="249">
        <v>0.24670577894463985</v>
      </c>
      <c r="F19" s="249">
        <v>2.2403370357432225E-2</v>
      </c>
      <c r="G19" s="251">
        <v>60.836117999999985</v>
      </c>
      <c r="H19" s="251">
        <v>29.647517000000001</v>
      </c>
      <c r="I19" s="253">
        <v>1.3446964842959512</v>
      </c>
      <c r="J19" s="253">
        <v>1.5942943162129068</v>
      </c>
      <c r="K19" s="249">
        <v>3.5717566024866913E-2</v>
      </c>
      <c r="L19" s="249">
        <v>0.23735855</v>
      </c>
      <c r="M19" s="249"/>
      <c r="N19" s="246"/>
      <c r="O19" s="250">
        <v>1900</v>
      </c>
      <c r="P19" s="253">
        <v>0.1057169092307858</v>
      </c>
      <c r="Q19" s="253">
        <v>0.1182157004676176</v>
      </c>
      <c r="R19" s="253">
        <v>6.4539217763302048</v>
      </c>
      <c r="S19" s="253">
        <f t="shared" si="2"/>
        <v>11.464600790031129</v>
      </c>
      <c r="T19" s="253">
        <v>2.6353191939623676E-2</v>
      </c>
      <c r="U19" s="253"/>
      <c r="V19" s="253"/>
      <c r="W19" s="253"/>
      <c r="X19" s="253"/>
      <c r="AA19" s="252">
        <v>1900</v>
      </c>
      <c r="AB19" s="239">
        <f>AB21</f>
        <v>6.4953168785233412E-2</v>
      </c>
    </row>
    <row r="20" spans="1:28">
      <c r="A20" s="250">
        <v>1910</v>
      </c>
      <c r="B20" s="249">
        <v>0.22663027096073507</v>
      </c>
      <c r="C20" s="249">
        <v>0.2034910446832276</v>
      </c>
      <c r="D20" s="249">
        <v>0.23958597944861024</v>
      </c>
      <c r="E20" s="249">
        <v>0.21512395957863378</v>
      </c>
      <c r="F20" s="249">
        <v>2.1313480341917327E-2</v>
      </c>
      <c r="G20" s="251">
        <v>61.125920000000008</v>
      </c>
      <c r="H20" s="251">
        <v>29.948932500000002</v>
      </c>
      <c r="I20" s="253">
        <v>1.3594136263181791</v>
      </c>
      <c r="J20" s="253">
        <v>1.6247826850308609</v>
      </c>
      <c r="K20" s="249">
        <v>3.4629773817292903E-2</v>
      </c>
      <c r="L20" s="249">
        <v>0.21461619999999998</v>
      </c>
      <c r="M20" s="249"/>
      <c r="N20" s="246"/>
      <c r="O20" s="250">
        <v>1910</v>
      </c>
      <c r="P20" s="253">
        <v>0.10335365304513325</v>
      </c>
      <c r="Q20" s="253">
        <v>0.11527892558039705</v>
      </c>
      <c r="R20" s="253">
        <v>5.3382663925000902</v>
      </c>
      <c r="S20" s="253">
        <f t="shared" si="2"/>
        <v>11.348905827876688</v>
      </c>
      <c r="T20" s="253">
        <v>2.4814461807720716E-2</v>
      </c>
      <c r="U20" s="253"/>
      <c r="V20" s="253"/>
      <c r="W20" s="253"/>
      <c r="X20" s="253"/>
      <c r="AA20" s="257">
        <v>1910</v>
      </c>
      <c r="AB20" s="256">
        <v>5.4295628358392689E-2</v>
      </c>
    </row>
    <row r="21" spans="1:28">
      <c r="A21" s="250">
        <v>1920</v>
      </c>
      <c r="B21" s="249">
        <v>9.7956177525158686E-2</v>
      </c>
      <c r="C21" s="249">
        <v>7.0355212142747828E-2</v>
      </c>
      <c r="D21" s="249">
        <v>0.10229958382015741</v>
      </c>
      <c r="E21" s="249">
        <v>7.3474783353336334E-2</v>
      </c>
      <c r="F21" s="249">
        <v>2.0557902854581513E-2</v>
      </c>
      <c r="G21" s="251">
        <v>62.340939999999989</v>
      </c>
      <c r="H21" s="251">
        <v>31.260555</v>
      </c>
      <c r="I21" s="253">
        <v>1.2082849554256514</v>
      </c>
      <c r="J21" s="253">
        <v>1.5103561942820645</v>
      </c>
      <c r="K21" s="249">
        <v>3.1049622922224445E-2</v>
      </c>
      <c r="L21" s="249">
        <v>8.5486800000000002E-2</v>
      </c>
      <c r="M21" s="249"/>
      <c r="N21" s="246"/>
      <c r="O21" s="250">
        <v>1920</v>
      </c>
      <c r="P21" s="253">
        <v>9.705791598825049E-2</v>
      </c>
      <c r="Q21" s="253">
        <v>0.1075095234410095</v>
      </c>
      <c r="R21" s="253">
        <v>4.4795634767087291</v>
      </c>
      <c r="S21" s="253">
        <f t="shared" si="2"/>
        <v>11.34696330558193</v>
      </c>
      <c r="T21" s="253">
        <v>2.3116096909133976E-2</v>
      </c>
      <c r="U21" s="253"/>
      <c r="V21" s="253"/>
      <c r="W21" s="253"/>
      <c r="X21" s="253"/>
      <c r="AA21" s="257">
        <v>1920</v>
      </c>
      <c r="AB21" s="256">
        <v>6.4953168785233412E-2</v>
      </c>
    </row>
    <row r="22" spans="1:28">
      <c r="A22" s="250">
        <v>1930</v>
      </c>
      <c r="B22" s="249">
        <v>0.11036391456259105</v>
      </c>
      <c r="C22" s="249">
        <v>8.1257195003040059E-2</v>
      </c>
      <c r="D22" s="249">
        <v>0.11827518971417005</v>
      </c>
      <c r="E22" s="249">
        <v>8.7081997704741787E-2</v>
      </c>
      <c r="F22" s="249">
        <v>1.9682599002575497E-2</v>
      </c>
      <c r="G22" s="251">
        <v>63.467601000000002</v>
      </c>
      <c r="H22" s="251">
        <v>32.393624000000003</v>
      </c>
      <c r="I22" s="253">
        <v>1.1350466934936079</v>
      </c>
      <c r="J22" s="253">
        <v>1.41880836686701</v>
      </c>
      <c r="K22" s="249">
        <v>2.7919653544071759E-2</v>
      </c>
      <c r="L22" s="249">
        <v>9.9979430000000008E-2</v>
      </c>
      <c r="M22" s="249"/>
      <c r="N22" s="246"/>
      <c r="O22" s="250">
        <v>1930</v>
      </c>
      <c r="P22" s="253">
        <v>0.11971688174774978</v>
      </c>
      <c r="Q22" s="253">
        <v>0.13619456114671075</v>
      </c>
      <c r="R22" s="253">
        <v>5.6747733811129493</v>
      </c>
      <c r="S22" s="253">
        <f t="shared" si="2"/>
        <v>10.700354422443754</v>
      </c>
      <c r="T22" s="253">
        <v>3.6581455802701779E-2</v>
      </c>
      <c r="U22" s="253"/>
      <c r="V22" s="253"/>
      <c r="W22" s="253"/>
      <c r="X22" s="253"/>
      <c r="AA22" s="257">
        <v>1930</v>
      </c>
      <c r="AB22" s="256">
        <v>6.5226022162441694E-2</v>
      </c>
    </row>
    <row r="23" spans="1:28">
      <c r="A23" s="250">
        <v>1940</v>
      </c>
      <c r="B23" s="249">
        <v>9.8200969904929852E-2</v>
      </c>
      <c r="C23" s="249">
        <v>6.7402934146429672E-2</v>
      </c>
      <c r="D23" s="249">
        <v>0.11495059749596764</v>
      </c>
      <c r="E23" s="249">
        <v>7.889950130446205E-2</v>
      </c>
      <c r="F23" s="249">
        <v>1.7356242891208948E-2</v>
      </c>
      <c r="G23" s="251">
        <v>66.173079999999999</v>
      </c>
      <c r="H23" s="251">
        <v>35.307389999999998</v>
      </c>
      <c r="I23" s="253">
        <v>0.94230876475697245</v>
      </c>
      <c r="J23" s="253">
        <v>1.2179677535894542</v>
      </c>
      <c r="K23" s="249">
        <v>2.5943399805025004E-2</v>
      </c>
      <c r="L23" s="249">
        <v>0.1028621</v>
      </c>
      <c r="M23" s="249"/>
      <c r="N23" s="246"/>
      <c r="O23" s="250">
        <v>1940</v>
      </c>
      <c r="P23" s="253">
        <v>0.13651358293377619</v>
      </c>
      <c r="Q23" s="253">
        <v>0.15844534978514735</v>
      </c>
      <c r="R23" s="253">
        <v>6.6018895743811399</v>
      </c>
      <c r="S23" s="253">
        <f t="shared" si="2"/>
        <v>10.184278776460932</v>
      </c>
      <c r="T23" s="253">
        <v>4.7181709370174796E-2</v>
      </c>
      <c r="U23" s="253"/>
      <c r="V23" s="253"/>
      <c r="W23" s="253"/>
      <c r="X23" s="253"/>
      <c r="AA23" s="257">
        <v>1940</v>
      </c>
      <c r="AB23" s="256">
        <v>5.8466213079641463E-2</v>
      </c>
    </row>
    <row r="24" spans="1:28">
      <c r="A24" s="250">
        <v>1950</v>
      </c>
      <c r="B24" s="249">
        <v>4.3477075397748491E-2</v>
      </c>
      <c r="C24" s="249">
        <v>2.9282852427015942E-2</v>
      </c>
      <c r="D24" s="249">
        <v>5.6934076487468399E-2</v>
      </c>
      <c r="E24" s="249">
        <v>3.8346465225609742E-2</v>
      </c>
      <c r="F24" s="249">
        <v>1.6313283950340242E-2</v>
      </c>
      <c r="G24" s="251">
        <v>68.815818000000007</v>
      </c>
      <c r="H24" s="251">
        <v>38.013644000000006</v>
      </c>
      <c r="I24" s="253">
        <v>0.96932237821780143</v>
      </c>
      <c r="J24" s="253">
        <v>1.2417336422715839</v>
      </c>
      <c r="K24" s="249">
        <v>2.0257274556418341E-2</v>
      </c>
      <c r="L24" s="249">
        <v>5.2854029999999996E-2</v>
      </c>
      <c r="M24" s="249"/>
      <c r="N24" s="246"/>
      <c r="O24" s="250">
        <v>1950</v>
      </c>
      <c r="P24" s="253">
        <v>0.14399067461122131</v>
      </c>
      <c r="Q24" s="253">
        <v>0.16841472675870489</v>
      </c>
      <c r="R24" s="253">
        <v>7.0172802816127016</v>
      </c>
      <c r="S24" s="253">
        <f t="shared" si="2"/>
        <v>10.563357462778317</v>
      </c>
      <c r="T24" s="253">
        <v>5.2009336233601301E-2</v>
      </c>
      <c r="U24" s="253">
        <f>P24</f>
        <v>0.14399067461122131</v>
      </c>
      <c r="V24" s="253">
        <f>Q24</f>
        <v>0.16841472675870489</v>
      </c>
      <c r="W24" s="253">
        <f>R24</f>
        <v>7.0172802816127016</v>
      </c>
      <c r="X24" s="253">
        <f>T24</f>
        <v>5.2009336233601301E-2</v>
      </c>
      <c r="AA24" s="257">
        <v>1950</v>
      </c>
      <c r="AB24" s="256">
        <v>7.3353431071988551E-2</v>
      </c>
    </row>
    <row r="25" spans="1:28">
      <c r="A25" s="250">
        <v>1960</v>
      </c>
      <c r="B25" s="249">
        <v>5.8520859229230414E-2</v>
      </c>
      <c r="C25" s="249">
        <v>3.4620888647105684E-2</v>
      </c>
      <c r="D25" s="249">
        <v>7.936074760098899E-2</v>
      </c>
      <c r="E25" s="249">
        <v>4.6949748206576887E-2</v>
      </c>
      <c r="F25" s="249">
        <v>1.5931659442654567E-2</v>
      </c>
      <c r="G25" s="251">
        <v>70.269300999999999</v>
      </c>
      <c r="H25" s="251">
        <v>39.596710000000002</v>
      </c>
      <c r="I25" s="253">
        <v>1.0926023714695456</v>
      </c>
      <c r="J25" s="253">
        <v>1.383814607768469</v>
      </c>
      <c r="K25" s="249">
        <v>2.2051136418508886E-2</v>
      </c>
      <c r="L25" s="249">
        <v>6.2776350000000009E-2</v>
      </c>
      <c r="M25" s="249"/>
      <c r="N25" s="246"/>
      <c r="O25" s="250">
        <v>1960</v>
      </c>
      <c r="P25" s="253">
        <v>0.18134430716029593</v>
      </c>
      <c r="Q25" s="253">
        <v>0.2217377263450806</v>
      </c>
      <c r="R25" s="253">
        <v>9.2390719310450233</v>
      </c>
      <c r="S25" s="253">
        <f t="shared" si="2"/>
        <v>10.86749682105</v>
      </c>
      <c r="T25" s="253">
        <v>8.2130102002138813E-2</v>
      </c>
      <c r="U25" s="253">
        <v>0.20074841075237168</v>
      </c>
      <c r="V25" s="253">
        <v>0.25165910621012694</v>
      </c>
      <c r="W25" s="253">
        <v>10.485796092088624</v>
      </c>
      <c r="X25" s="253">
        <v>7.7109735012179909E-2</v>
      </c>
      <c r="AA25" s="257">
        <v>1960</v>
      </c>
      <c r="AB25" s="256">
        <v>7.8104752646675393E-2</v>
      </c>
    </row>
    <row r="26" spans="1:28">
      <c r="A26" s="250">
        <v>1970</v>
      </c>
      <c r="B26" s="249">
        <v>6.1890839407825096E-2</v>
      </c>
      <c r="C26" s="249">
        <v>4.6495953682376225E-2</v>
      </c>
      <c r="D26" s="249">
        <v>8.5901369363887675E-2</v>
      </c>
      <c r="E26" s="249">
        <v>6.4534042992653737E-2</v>
      </c>
      <c r="F26" s="249">
        <v>1.4921947188241491E-2</v>
      </c>
      <c r="G26" s="251">
        <v>71.388851000000003</v>
      </c>
      <c r="H26" s="251">
        <v>40.871994000000001</v>
      </c>
      <c r="I26" s="253">
        <v>1.1327640440521467</v>
      </c>
      <c r="J26" s="253">
        <v>1.4498331288620749</v>
      </c>
      <c r="K26" s="249">
        <v>2.1632723533288632E-2</v>
      </c>
      <c r="L26" s="249">
        <v>6.7808289999999993E-2</v>
      </c>
      <c r="M26" s="249"/>
      <c r="N26" s="246"/>
      <c r="O26" s="250">
        <v>1970</v>
      </c>
      <c r="P26" s="253">
        <v>0.2159821506283317</v>
      </c>
      <c r="Q26" s="253">
        <v>0.27586204146271348</v>
      </c>
      <c r="R26" s="253">
        <v>11.494251727613063</v>
      </c>
      <c r="S26" s="253">
        <f t="shared" si="2"/>
        <v>11.196001790483972</v>
      </c>
      <c r="T26" s="253">
        <v>0.11824659410696695</v>
      </c>
      <c r="U26" s="253">
        <v>0.25576915676766832</v>
      </c>
      <c r="V26" s="253">
        <v>0.34468785085014103</v>
      </c>
      <c r="W26" s="253">
        <v>14.361993785422545</v>
      </c>
      <c r="X26" s="253">
        <v>0.12368815322242535</v>
      </c>
      <c r="AA26" s="257">
        <v>1970</v>
      </c>
      <c r="AB26" s="256">
        <v>6.2449343070735144E-2</v>
      </c>
    </row>
    <row r="27" spans="1:28">
      <c r="A27" s="250">
        <v>1980</v>
      </c>
      <c r="B27" s="249">
        <v>6.3599856707011543E-2</v>
      </c>
      <c r="C27" s="249">
        <v>5.6507297501599982E-2</v>
      </c>
      <c r="D27" s="249">
        <v>9.0766686138157401E-2</v>
      </c>
      <c r="E27" s="249">
        <v>8.0644523469150672E-2</v>
      </c>
      <c r="F27" s="249">
        <v>1.3614787624706994E-2</v>
      </c>
      <c r="G27" s="251">
        <v>72.976038999999986</v>
      </c>
      <c r="H27" s="251">
        <v>42.698419999999999</v>
      </c>
      <c r="I27" s="253">
        <v>1.1472781516103756</v>
      </c>
      <c r="J27" s="253">
        <v>1.5562477820648808</v>
      </c>
      <c r="K27" s="249">
        <v>2.1123254972340522E-2</v>
      </c>
      <c r="L27" s="249">
        <v>7.3693929999999991E-2</v>
      </c>
      <c r="M27" s="249"/>
      <c r="N27" s="246"/>
      <c r="O27" s="250">
        <v>1980</v>
      </c>
      <c r="P27" s="253">
        <v>0.22201708449590854</v>
      </c>
      <c r="Q27" s="253">
        <v>0.28540265910646323</v>
      </c>
      <c r="R27" s="253">
        <v>11.891777462769301</v>
      </c>
      <c r="S27" s="253">
        <f t="shared" si="2"/>
        <v>11.196001790483972</v>
      </c>
      <c r="T27" s="253">
        <v>0.12472906311732759</v>
      </c>
      <c r="U27" s="253">
        <v>0.28388414114438393</v>
      </c>
      <c r="V27" s="253">
        <v>0.39665711761156941</v>
      </c>
      <c r="W27" s="253">
        <v>16.52737990048206</v>
      </c>
      <c r="X27" s="253">
        <v>0.15215269739645004</v>
      </c>
      <c r="AA27" s="257">
        <v>1980</v>
      </c>
      <c r="AB27" s="256">
        <v>5.8419592544567231E-2</v>
      </c>
    </row>
    <row r="28" spans="1:28">
      <c r="A28" s="250">
        <v>1990</v>
      </c>
      <c r="B28" s="249">
        <v>7.7253558171756415E-2</v>
      </c>
      <c r="C28" s="249">
        <v>6.7384880411084203E-2</v>
      </c>
      <c r="D28" s="249">
        <v>0.10966702680177279</v>
      </c>
      <c r="E28" s="249">
        <v>9.565772322935337E-2</v>
      </c>
      <c r="F28" s="249">
        <v>1.2291322380605218E-2</v>
      </c>
      <c r="G28" s="251">
        <v>74.418030000000016</v>
      </c>
      <c r="H28" s="251">
        <v>44.455695999999996</v>
      </c>
      <c r="I28" s="253">
        <v>1.1621859524466314</v>
      </c>
      <c r="J28" s="253">
        <v>1.9184412191457956</v>
      </c>
      <c r="K28" s="249">
        <v>2.3568246480563958E-2</v>
      </c>
      <c r="L28" s="249">
        <v>9.1296969999999991E-2</v>
      </c>
      <c r="M28" s="249"/>
      <c r="N28" s="246"/>
      <c r="O28" s="250">
        <v>1990</v>
      </c>
      <c r="P28" s="253">
        <v>0.22737779909506867</v>
      </c>
      <c r="Q28" s="253">
        <v>0.29432298289195141</v>
      </c>
      <c r="R28" s="253">
        <v>12.263457620497975</v>
      </c>
      <c r="S28" s="253">
        <f t="shared" si="2"/>
        <v>10.95315619051461</v>
      </c>
      <c r="T28" s="253">
        <v>0.13129437982265033</v>
      </c>
      <c r="U28" s="253">
        <v>0.31469532571939585</v>
      </c>
      <c r="V28" s="253">
        <v>0.45935062657845205</v>
      </c>
      <c r="W28" s="253">
        <v>19.139609440768833</v>
      </c>
      <c r="X28" s="253">
        <v>0.18953869621719277</v>
      </c>
      <c r="AA28" s="257">
        <v>1990</v>
      </c>
      <c r="AB28" s="256">
        <v>5.7834817876672315E-2</v>
      </c>
    </row>
    <row r="29" spans="1:28">
      <c r="A29" s="250">
        <v>2000</v>
      </c>
      <c r="B29" s="249">
        <v>0.11386252254021063</v>
      </c>
      <c r="C29" s="249">
        <v>9.9752276105067011E-2</v>
      </c>
      <c r="D29" s="249">
        <v>0.16424549327526491</v>
      </c>
      <c r="E29" s="249">
        <v>0.14389161094179323</v>
      </c>
      <c r="F29" s="249">
        <v>1.158315711641757E-2</v>
      </c>
      <c r="G29" s="251">
        <v>76.007470000000012</v>
      </c>
      <c r="H29" s="251">
        <v>46.402583</v>
      </c>
      <c r="I29" s="253">
        <v>1.2186634641997722</v>
      </c>
      <c r="J29" s="253">
        <v>2.200312836494148</v>
      </c>
      <c r="K29" s="249">
        <v>2.5642714912834982E-2</v>
      </c>
      <c r="L29" s="249">
        <v>0.12673929</v>
      </c>
      <c r="M29" s="249"/>
      <c r="N29" s="246"/>
      <c r="O29" s="250">
        <v>2000</v>
      </c>
      <c r="P29" s="253">
        <v>0.21959722359251663</v>
      </c>
      <c r="Q29" s="253">
        <v>0.281396710684231</v>
      </c>
      <c r="R29" s="253">
        <v>11.724862945176291</v>
      </c>
      <c r="S29" s="253">
        <f t="shared" si="2"/>
        <v>10.95315619051461</v>
      </c>
      <c r="T29" s="253">
        <v>0.1218034046782122</v>
      </c>
      <c r="U29" s="253">
        <v>0.32177323386215828</v>
      </c>
      <c r="V29" s="253">
        <v>0.47457019643761755</v>
      </c>
      <c r="W29" s="253">
        <v>19.773758184900732</v>
      </c>
      <c r="X29" s="253">
        <v>0.19902834537560521</v>
      </c>
      <c r="AA29" s="257">
        <v>2000</v>
      </c>
      <c r="AB29" s="256">
        <v>6.5718937143087658E-2</v>
      </c>
    </row>
    <row r="30" spans="1:28">
      <c r="A30" s="250">
        <f t="shared" ref="A30:A39" si="3">A29+10</f>
        <v>2010</v>
      </c>
      <c r="B30" s="249">
        <v>0.14525069638353741</v>
      </c>
      <c r="C30" s="249">
        <v>0.12638893626139119</v>
      </c>
      <c r="D30" s="249">
        <v>0.20880510817415057</v>
      </c>
      <c r="E30" s="249">
        <v>0.18169038885975836</v>
      </c>
      <c r="F30" s="249">
        <v>1.192261305034149E-2</v>
      </c>
      <c r="G30" s="251">
        <v>78.009685000000005</v>
      </c>
      <c r="H30" s="251">
        <v>48.810143000000004</v>
      </c>
      <c r="I30" s="253">
        <v>1.2274229508443919</v>
      </c>
      <c r="J30" s="253">
        <v>2.2284154387306088</v>
      </c>
      <c r="K30" s="249">
        <v>2.5811342324733248E-2</v>
      </c>
      <c r="L30" s="249">
        <v>0.14448923999999999</v>
      </c>
      <c r="M30" s="249">
        <v>0.14899999999999999</v>
      </c>
      <c r="N30" s="246"/>
      <c r="O30" s="250">
        <f t="shared" ref="O30:O39" si="4">O29+10</f>
        <v>2010</v>
      </c>
      <c r="P30" s="253">
        <v>0.22714331881862973</v>
      </c>
      <c r="Q30" s="253">
        <v>0.29392383582455145</v>
      </c>
      <c r="R30" s="253">
        <v>12.246826492689644</v>
      </c>
      <c r="S30" s="253">
        <f t="shared" si="2"/>
        <v>10.95315619051461</v>
      </c>
      <c r="T30" s="253">
        <v>0.13099077447149529</v>
      </c>
      <c r="U30" s="253">
        <v>0.3452600038372684</v>
      </c>
      <c r="V30" s="253">
        <v>0.52753144554412335</v>
      </c>
      <c r="W30" s="253">
        <v>21.980476897671807</v>
      </c>
      <c r="X30" s="253">
        <v>0.22327938981092399</v>
      </c>
      <c r="AA30" s="257">
        <v>2010</v>
      </c>
      <c r="AB30" s="256">
        <v>7.1547231542352374E-2</v>
      </c>
    </row>
    <row r="31" spans="1:28">
      <c r="A31" s="250">
        <f t="shared" si="3"/>
        <v>2020</v>
      </c>
      <c r="B31" s="249"/>
      <c r="C31" s="249"/>
      <c r="D31" s="249"/>
      <c r="E31" s="249"/>
      <c r="F31" s="249">
        <v>1.211967086295038E-2</v>
      </c>
      <c r="G31" s="251">
        <v>79.779358000000016</v>
      </c>
      <c r="H31" s="251">
        <v>50.953618000000006</v>
      </c>
      <c r="I31" s="248"/>
      <c r="J31" s="248"/>
      <c r="K31" s="248"/>
      <c r="L31" s="249">
        <v>0.14054280999999999</v>
      </c>
      <c r="M31" s="249">
        <v>0.15502182</v>
      </c>
      <c r="N31" s="246"/>
      <c r="O31" s="250">
        <f t="shared" si="4"/>
        <v>2020</v>
      </c>
      <c r="P31" s="253">
        <v>0.23829708224830098</v>
      </c>
      <c r="Q31" s="253">
        <v>0.31285943230992486</v>
      </c>
      <c r="R31" s="253">
        <v>13.035809679580202</v>
      </c>
      <c r="S31" s="253">
        <f t="shared" si="2"/>
        <v>10.95315619051461</v>
      </c>
      <c r="T31" s="253">
        <v>0.14534039710595192</v>
      </c>
      <c r="U31" s="253">
        <v>0.37164958228910139</v>
      </c>
      <c r="V31" s="253">
        <v>0.59162739298607481</v>
      </c>
      <c r="W31" s="253">
        <v>24.651141374419787</v>
      </c>
      <c r="X31" s="253">
        <v>0.257017916039947</v>
      </c>
      <c r="AA31" s="255">
        <v>2020</v>
      </c>
      <c r="AB31" s="254">
        <f>AB29</f>
        <v>6.5718937143087658E-2</v>
      </c>
    </row>
    <row r="32" spans="1:28">
      <c r="A32" s="250">
        <f t="shared" si="3"/>
        <v>2030</v>
      </c>
      <c r="B32" s="248"/>
      <c r="C32" s="248"/>
      <c r="D32" s="248"/>
      <c r="E32" s="248"/>
      <c r="F32" s="249">
        <v>1.2657687984886503E-2</v>
      </c>
      <c r="G32" s="251">
        <v>81.384535999999997</v>
      </c>
      <c r="H32" s="251">
        <v>52.619263000000004</v>
      </c>
      <c r="I32" s="248"/>
      <c r="J32" s="248"/>
      <c r="K32" s="248"/>
      <c r="L32" s="249">
        <v>0.14549105000000001</v>
      </c>
      <c r="M32" s="249">
        <v>0.17037009</v>
      </c>
      <c r="N32" s="246"/>
      <c r="O32" s="250">
        <f t="shared" si="4"/>
        <v>2030</v>
      </c>
      <c r="P32" s="253">
        <v>0.2406174622952312</v>
      </c>
      <c r="Q32" s="253">
        <v>0.31685935658001391</v>
      </c>
      <c r="R32" s="253">
        <v>13.202473190833913</v>
      </c>
      <c r="S32" s="253">
        <f>S31</f>
        <v>10.95315619051461</v>
      </c>
      <c r="T32" s="253">
        <v>0.14843769854152888</v>
      </c>
      <c r="U32" s="253">
        <v>0.38124094047201668</v>
      </c>
      <c r="V32" s="253">
        <v>0.61613795321695009</v>
      </c>
      <c r="W32" s="253">
        <v>25.67241471737292</v>
      </c>
      <c r="X32" s="253">
        <v>0.29433035905113109</v>
      </c>
      <c r="AA32" s="252">
        <v>2030</v>
      </c>
      <c r="AB32" s="239">
        <f>AB31</f>
        <v>6.5718937143087658E-2</v>
      </c>
    </row>
    <row r="33" spans="1:28">
      <c r="A33" s="250">
        <f t="shared" si="3"/>
        <v>2040</v>
      </c>
      <c r="B33" s="248"/>
      <c r="C33" s="248"/>
      <c r="D33" s="248"/>
      <c r="E33" s="248"/>
      <c r="F33" s="249">
        <v>1.3906278972444999E-2</v>
      </c>
      <c r="G33" s="251">
        <v>83.856235999999996</v>
      </c>
      <c r="H33" s="251">
        <v>54.560160999999994</v>
      </c>
      <c r="I33" s="248"/>
      <c r="J33" s="248"/>
      <c r="K33" s="248"/>
      <c r="L33" s="249">
        <v>0.15666079999999999</v>
      </c>
      <c r="M33" s="249">
        <v>0.19323868999999999</v>
      </c>
      <c r="N33" s="246"/>
      <c r="O33" s="250">
        <f t="shared" si="4"/>
        <v>2040</v>
      </c>
      <c r="P33" s="249"/>
      <c r="Q33" s="248"/>
      <c r="R33" s="248"/>
      <c r="S33" s="253"/>
      <c r="T33" s="248"/>
      <c r="U33" s="248"/>
      <c r="V33" s="253"/>
      <c r="W33" s="253"/>
      <c r="X33" s="253"/>
      <c r="AA33" s="252">
        <v>2040</v>
      </c>
      <c r="AB33" s="239">
        <f>AB32</f>
        <v>6.5718937143087658E-2</v>
      </c>
    </row>
    <row r="34" spans="1:28">
      <c r="A34" s="250">
        <f t="shared" si="3"/>
        <v>2050</v>
      </c>
      <c r="B34" s="248"/>
      <c r="C34" s="248"/>
      <c r="D34" s="248"/>
      <c r="E34" s="248"/>
      <c r="F34" s="249">
        <v>1.4324972185500421E-2</v>
      </c>
      <c r="G34" s="251">
        <v>84.689028000000008</v>
      </c>
      <c r="H34" s="251">
        <v>54.179035999999996</v>
      </c>
      <c r="I34" s="248"/>
      <c r="J34" s="248"/>
      <c r="K34" s="248"/>
      <c r="L34" s="249">
        <v>0.16033744999999999</v>
      </c>
      <c r="M34" s="249">
        <v>0.20687364999999999</v>
      </c>
      <c r="N34" s="246"/>
      <c r="O34" s="250">
        <f t="shared" si="4"/>
        <v>2050</v>
      </c>
      <c r="P34" s="249"/>
      <c r="Q34" s="248"/>
      <c r="R34" s="248"/>
      <c r="S34" s="253"/>
      <c r="T34" s="248"/>
      <c r="U34" s="248"/>
      <c r="V34" s="253"/>
      <c r="W34" s="253"/>
      <c r="X34" s="253"/>
      <c r="AA34" s="252">
        <v>2050</v>
      </c>
      <c r="AB34" s="239">
        <f>AB33</f>
        <v>6.5718937143087658E-2</v>
      </c>
    </row>
    <row r="35" spans="1:28">
      <c r="A35" s="250">
        <f t="shared" si="3"/>
        <v>2060</v>
      </c>
      <c r="B35" s="248"/>
      <c r="C35" s="248"/>
      <c r="D35" s="248"/>
      <c r="E35" s="248"/>
      <c r="F35" s="249">
        <v>1.4517755649945516E-2</v>
      </c>
      <c r="G35" s="251">
        <v>84.906287000000006</v>
      </c>
      <c r="H35" s="251">
        <v>53.150240999999994</v>
      </c>
      <c r="I35" s="248"/>
      <c r="J35" s="248"/>
      <c r="K35" s="248"/>
      <c r="L35" s="249">
        <v>0.16504480999999999</v>
      </c>
      <c r="M35" s="249">
        <v>0.22091080999999999</v>
      </c>
      <c r="N35" s="246"/>
      <c r="O35" s="250">
        <f t="shared" si="4"/>
        <v>2060</v>
      </c>
      <c r="P35" s="249"/>
      <c r="Q35" s="248"/>
      <c r="R35" s="248"/>
      <c r="S35" s="248"/>
      <c r="T35" s="248"/>
      <c r="U35" s="248"/>
      <c r="V35" s="248"/>
      <c r="W35" s="248"/>
      <c r="X35" s="248"/>
    </row>
    <row r="36" spans="1:28">
      <c r="A36" s="250">
        <f t="shared" si="3"/>
        <v>2070</v>
      </c>
      <c r="B36" s="248"/>
      <c r="C36" s="248"/>
      <c r="D36" s="248"/>
      <c r="E36" s="248"/>
      <c r="F36" s="249">
        <v>1.434141166326448E-2</v>
      </c>
      <c r="G36" s="251">
        <v>84.792817999999997</v>
      </c>
      <c r="H36" s="251">
        <v>52.343966000000002</v>
      </c>
      <c r="I36" s="248"/>
      <c r="J36" s="248"/>
      <c r="K36" s="248"/>
      <c r="L36" s="249">
        <v>0.16340126999999999</v>
      </c>
      <c r="M36" s="249">
        <v>0.22491348999999999</v>
      </c>
      <c r="N36" s="246"/>
      <c r="O36" s="250">
        <f t="shared" si="4"/>
        <v>2070</v>
      </c>
      <c r="P36" s="249"/>
      <c r="Q36" s="248"/>
      <c r="R36" s="248"/>
      <c r="S36" s="248"/>
      <c r="T36" s="248"/>
      <c r="U36" s="248"/>
      <c r="V36" s="248"/>
      <c r="W36" s="248"/>
      <c r="X36" s="248"/>
    </row>
    <row r="37" spans="1:28">
      <c r="A37" s="250">
        <f t="shared" si="3"/>
        <v>2080</v>
      </c>
      <c r="B37" s="248"/>
      <c r="C37" s="248"/>
      <c r="D37" s="248"/>
      <c r="E37" s="248"/>
      <c r="F37" s="249">
        <v>1.4292009050276114E-2</v>
      </c>
      <c r="G37" s="251">
        <v>84.765495000000016</v>
      </c>
      <c r="H37" s="251">
        <v>52.184798999999998</v>
      </c>
      <c r="I37" s="248"/>
      <c r="J37" s="248"/>
      <c r="K37" s="248"/>
      <c r="L37" s="249">
        <v>0.16088838999999999</v>
      </c>
      <c r="M37" s="249">
        <v>0.22677048999999999</v>
      </c>
      <c r="N37" s="246"/>
      <c r="O37" s="250">
        <f t="shared" si="4"/>
        <v>2080</v>
      </c>
      <c r="P37" s="249"/>
      <c r="Q37" s="248"/>
      <c r="R37" s="248"/>
      <c r="S37" s="248"/>
      <c r="T37" s="248"/>
      <c r="U37" s="248"/>
      <c r="V37" s="248"/>
      <c r="W37" s="248"/>
      <c r="X37" s="248"/>
    </row>
    <row r="38" spans="1:28">
      <c r="A38" s="250">
        <f t="shared" si="3"/>
        <v>2090</v>
      </c>
      <c r="B38" s="248"/>
      <c r="C38" s="248"/>
      <c r="D38" s="248"/>
      <c r="E38" s="248"/>
      <c r="F38" s="249">
        <v>1.4417814300218781E-2</v>
      </c>
      <c r="G38" s="251">
        <v>84.840647000000004</v>
      </c>
      <c r="H38" s="251">
        <v>52.256128999999987</v>
      </c>
      <c r="I38" s="248"/>
      <c r="J38" s="248"/>
      <c r="K38" s="248"/>
      <c r="L38" s="249">
        <v>0.15953690000000001</v>
      </c>
      <c r="M38" s="249">
        <v>0.22945034</v>
      </c>
      <c r="N38" s="246"/>
      <c r="O38" s="250">
        <f t="shared" si="4"/>
        <v>2090</v>
      </c>
      <c r="P38" s="249"/>
      <c r="Q38" s="248"/>
      <c r="R38" s="248"/>
      <c r="S38" s="248"/>
      <c r="T38" s="248"/>
      <c r="U38" s="248"/>
      <c r="V38" s="248"/>
      <c r="W38" s="248"/>
      <c r="X38" s="248"/>
    </row>
    <row r="39" spans="1:28" ht="13.8" thickBot="1">
      <c r="A39" s="245">
        <f t="shared" si="3"/>
        <v>2100</v>
      </c>
      <c r="B39" s="243"/>
      <c r="C39" s="243"/>
      <c r="D39" s="243"/>
      <c r="E39" s="243"/>
      <c r="F39" s="244">
        <v>1.4460925420245484E-2</v>
      </c>
      <c r="G39" s="247">
        <v>84.934880000000007</v>
      </c>
      <c r="H39" s="247">
        <v>52.354149999999997</v>
      </c>
      <c r="I39" s="243"/>
      <c r="J39" s="243"/>
      <c r="K39" s="243"/>
      <c r="L39" s="244">
        <f>AVERAGE(L36:L38)</f>
        <v>0.16127552000000001</v>
      </c>
      <c r="M39" s="244">
        <f>AVERAGE(M36:M38)</f>
        <v>0.22704477333333331</v>
      </c>
      <c r="N39" s="246"/>
      <c r="O39" s="245">
        <f t="shared" si="4"/>
        <v>2100</v>
      </c>
      <c r="P39" s="244"/>
      <c r="Q39" s="243"/>
      <c r="R39" s="243"/>
      <c r="S39" s="243"/>
      <c r="T39" s="243"/>
      <c r="U39" s="243"/>
      <c r="V39" s="243"/>
      <c r="W39" s="243"/>
      <c r="X39" s="243"/>
    </row>
    <row r="40" spans="1:28" ht="13.8" thickTop="1">
      <c r="O40" s="242"/>
    </row>
    <row r="41" spans="1:28">
      <c r="A41" s="241" t="s">
        <v>238</v>
      </c>
    </row>
    <row r="42" spans="1:28">
      <c r="A42" s="241" t="s">
        <v>186</v>
      </c>
    </row>
    <row r="43" spans="1:28">
      <c r="A43" s="241" t="s">
        <v>185</v>
      </c>
    </row>
    <row r="44" spans="1:28" ht="13.8" thickBot="1"/>
    <row r="45" spans="1:28" ht="105.6">
      <c r="A45" s="748" t="s">
        <v>184</v>
      </c>
      <c r="B45" s="639" t="s">
        <v>183</v>
      </c>
      <c r="C45" s="639" t="s">
        <v>182</v>
      </c>
      <c r="D45" s="639" t="s">
        <v>181</v>
      </c>
      <c r="E45" s="639" t="s">
        <v>180</v>
      </c>
      <c r="F45" s="639" t="s">
        <v>56</v>
      </c>
      <c r="G45" s="639" t="s">
        <v>179</v>
      </c>
      <c r="H45" s="639" t="s">
        <v>178</v>
      </c>
      <c r="I45" s="639" t="s">
        <v>58</v>
      </c>
      <c r="J45" s="639" t="s">
        <v>177</v>
      </c>
      <c r="K45" s="639" t="s">
        <v>176</v>
      </c>
      <c r="L45" s="639" t="s">
        <v>175</v>
      </c>
      <c r="M45" s="639" t="s">
        <v>175</v>
      </c>
      <c r="N45" s="639"/>
      <c r="O45" s="639"/>
      <c r="P45" s="639" t="s">
        <v>174</v>
      </c>
      <c r="Q45" s="639" t="s">
        <v>173</v>
      </c>
      <c r="R45" s="639" t="s">
        <v>172</v>
      </c>
      <c r="S45" s="639" t="s">
        <v>171</v>
      </c>
      <c r="T45" s="639" t="s">
        <v>170</v>
      </c>
      <c r="U45" s="639" t="s">
        <v>169</v>
      </c>
      <c r="V45" s="639" t="s">
        <v>168</v>
      </c>
      <c r="W45" s="639" t="s">
        <v>167</v>
      </c>
      <c r="X45" s="640" t="s">
        <v>166</v>
      </c>
    </row>
    <row r="46" spans="1:28" ht="15" customHeight="1" thickBot="1">
      <c r="A46" s="749"/>
      <c r="B46" s="641" t="s">
        <v>162</v>
      </c>
      <c r="C46" s="641" t="s">
        <v>165</v>
      </c>
      <c r="D46" s="641" t="s">
        <v>165</v>
      </c>
      <c r="E46" s="641" t="s">
        <v>165</v>
      </c>
      <c r="F46" s="641" t="s">
        <v>164</v>
      </c>
      <c r="G46" s="641" t="s">
        <v>164</v>
      </c>
      <c r="H46" s="641" t="s">
        <v>164</v>
      </c>
      <c r="I46" s="641" t="s">
        <v>163</v>
      </c>
      <c r="J46" s="641" t="s">
        <v>163</v>
      </c>
      <c r="K46" s="641" t="s">
        <v>162</v>
      </c>
      <c r="L46" s="641" t="s">
        <v>161</v>
      </c>
      <c r="M46" s="641" t="s">
        <v>160</v>
      </c>
      <c r="N46" s="641"/>
      <c r="O46" s="641"/>
      <c r="P46" s="641" t="s">
        <v>159</v>
      </c>
      <c r="Q46" s="641" t="s">
        <v>158</v>
      </c>
      <c r="R46" s="641" t="s">
        <v>157</v>
      </c>
      <c r="S46" s="641" t="s">
        <v>156</v>
      </c>
      <c r="T46" s="641" t="s">
        <v>155</v>
      </c>
      <c r="U46" s="641" t="s">
        <v>154</v>
      </c>
      <c r="V46" s="641" t="s">
        <v>153</v>
      </c>
      <c r="W46" s="641" t="s">
        <v>152</v>
      </c>
      <c r="X46" s="642" t="s">
        <v>151</v>
      </c>
    </row>
    <row r="49" spans="6:8">
      <c r="F49" s="239"/>
      <c r="G49" s="238"/>
      <c r="H49" s="238"/>
    </row>
  </sheetData>
  <mergeCells count="3">
    <mergeCell ref="A45:A46"/>
    <mergeCell ref="A3:M5"/>
    <mergeCell ref="O3:X5"/>
  </mergeCells>
  <hyperlinks>
    <hyperlink ref="A1" location="Index!A1" display="Back to index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6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416"/>
  <sheetViews>
    <sheetView workbookViewId="0">
      <pane xSplit="1" ySplit="8" topLeftCell="B231" activePane="bottomRight" state="frozen"/>
      <selection activeCell="Q55" sqref="Q55"/>
      <selection pane="topRight" activeCell="Q55" sqref="Q55"/>
      <selection pane="bottomLeft" activeCell="Q55" sqref="Q55"/>
      <selection pane="bottomRight" activeCell="A3" sqref="A3:T3"/>
    </sheetView>
  </sheetViews>
  <sheetFormatPr baseColWidth="10" defaultColWidth="10.88671875" defaultRowHeight="15"/>
  <cols>
    <col min="1" max="14" width="12.88671875" style="317" customWidth="1"/>
    <col min="15" max="19" width="10.88671875" style="317"/>
    <col min="20" max="20" width="12.44140625" style="317" customWidth="1"/>
    <col min="21" max="16384" width="10.88671875" style="317"/>
  </cols>
  <sheetData>
    <row r="1" spans="1:20">
      <c r="A1" s="523" t="s">
        <v>250</v>
      </c>
    </row>
    <row r="2" spans="1:20" ht="16.2" thickBot="1">
      <c r="A2" s="269"/>
    </row>
    <row r="3" spans="1:20" ht="39.6" customHeight="1" thickBot="1">
      <c r="A3" s="736" t="s">
        <v>281</v>
      </c>
      <c r="B3" s="737"/>
      <c r="C3" s="737"/>
      <c r="D3" s="737"/>
      <c r="E3" s="737"/>
      <c r="F3" s="737"/>
      <c r="G3" s="737"/>
      <c r="H3" s="737"/>
      <c r="I3" s="737"/>
      <c r="J3" s="737"/>
      <c r="K3" s="737"/>
      <c r="L3" s="737"/>
      <c r="M3" s="737"/>
      <c r="N3" s="737"/>
      <c r="O3" s="737"/>
      <c r="P3" s="737"/>
      <c r="Q3" s="737"/>
      <c r="R3" s="737"/>
      <c r="S3" s="737"/>
      <c r="T3" s="738"/>
    </row>
    <row r="4" spans="1:20" ht="15.6" thickBot="1">
      <c r="A4" s="498"/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499"/>
    </row>
    <row r="5" spans="1:20" ht="24.9" customHeight="1" thickTop="1" thickBot="1">
      <c r="A5" s="500"/>
      <c r="B5" s="764" t="s">
        <v>106</v>
      </c>
      <c r="C5" s="764"/>
      <c r="D5" s="764"/>
      <c r="E5" s="764"/>
      <c r="F5" s="764"/>
      <c r="G5" s="272"/>
      <c r="H5" s="272"/>
      <c r="I5" s="764" t="s">
        <v>107</v>
      </c>
      <c r="J5" s="764"/>
      <c r="K5" s="764"/>
      <c r="L5" s="764"/>
      <c r="M5" s="764"/>
      <c r="N5" s="764"/>
      <c r="O5" s="764" t="s">
        <v>108</v>
      </c>
      <c r="P5" s="764"/>
      <c r="Q5" s="764"/>
      <c r="R5" s="764"/>
      <c r="S5" s="764"/>
      <c r="T5" s="501" t="s">
        <v>109</v>
      </c>
    </row>
    <row r="6" spans="1:20" s="334" customFormat="1" ht="39.75" customHeight="1" thickTop="1" thickBot="1">
      <c r="A6" s="763"/>
      <c r="B6" s="761" t="s">
        <v>234</v>
      </c>
      <c r="C6" s="761" t="s">
        <v>232</v>
      </c>
      <c r="D6" s="761" t="s">
        <v>112</v>
      </c>
      <c r="E6" s="761" t="s">
        <v>113</v>
      </c>
      <c r="F6" s="762" t="s">
        <v>114</v>
      </c>
      <c r="G6" s="761" t="s">
        <v>113</v>
      </c>
      <c r="H6" s="765" t="s">
        <v>115</v>
      </c>
      <c r="I6" s="761" t="s">
        <v>234</v>
      </c>
      <c r="J6" s="761" t="s">
        <v>232</v>
      </c>
      <c r="K6" s="761" t="s">
        <v>112</v>
      </c>
      <c r="L6" s="761" t="s">
        <v>113</v>
      </c>
      <c r="M6" s="762" t="s">
        <v>114</v>
      </c>
      <c r="N6" s="761" t="s">
        <v>116</v>
      </c>
      <c r="O6" s="761" t="s">
        <v>234</v>
      </c>
      <c r="P6" s="761" t="s">
        <v>232</v>
      </c>
      <c r="Q6" s="761" t="s">
        <v>112</v>
      </c>
      <c r="R6" s="761" t="s">
        <v>113</v>
      </c>
      <c r="S6" s="762" t="s">
        <v>114</v>
      </c>
      <c r="T6" s="767" t="s">
        <v>114</v>
      </c>
    </row>
    <row r="7" spans="1:20" s="334" customFormat="1" ht="49.65" customHeight="1" thickTop="1" thickBot="1">
      <c r="A7" s="763"/>
      <c r="B7" s="761"/>
      <c r="C7" s="761"/>
      <c r="D7" s="761"/>
      <c r="E7" s="761"/>
      <c r="F7" s="762"/>
      <c r="G7" s="761"/>
      <c r="H7" s="766"/>
      <c r="I7" s="761"/>
      <c r="J7" s="761"/>
      <c r="K7" s="761"/>
      <c r="L7" s="761"/>
      <c r="M7" s="762"/>
      <c r="N7" s="761"/>
      <c r="O7" s="761"/>
      <c r="P7" s="761"/>
      <c r="Q7" s="761"/>
      <c r="R7" s="761"/>
      <c r="S7" s="762"/>
      <c r="T7" s="767"/>
    </row>
    <row r="8" spans="1:20" s="333" customFormat="1" ht="69.900000000000006" customHeight="1" thickTop="1" thickBot="1">
      <c r="A8" s="763"/>
      <c r="B8" s="332" t="s">
        <v>60</v>
      </c>
      <c r="C8" s="332" t="s">
        <v>61</v>
      </c>
      <c r="D8" s="580" t="s">
        <v>233</v>
      </c>
      <c r="E8" s="332" t="s">
        <v>118</v>
      </c>
      <c r="F8" s="582" t="s">
        <v>119</v>
      </c>
      <c r="G8" s="332" t="s">
        <v>120</v>
      </c>
      <c r="H8" s="332"/>
      <c r="I8" s="332" t="s">
        <v>60</v>
      </c>
      <c r="J8" s="332" t="s">
        <v>61</v>
      </c>
      <c r="K8" s="580" t="s">
        <v>233</v>
      </c>
      <c r="L8" s="584" t="s">
        <v>121</v>
      </c>
      <c r="M8" s="582" t="s">
        <v>119</v>
      </c>
      <c r="N8" s="332" t="s">
        <v>120</v>
      </c>
      <c r="O8" s="332" t="s">
        <v>60</v>
      </c>
      <c r="P8" s="332" t="s">
        <v>61</v>
      </c>
      <c r="Q8" s="586" t="s">
        <v>233</v>
      </c>
      <c r="R8" s="332" t="s">
        <v>118</v>
      </c>
      <c r="S8" s="582" t="s">
        <v>119</v>
      </c>
      <c r="T8" s="587" t="s">
        <v>119</v>
      </c>
    </row>
    <row r="9" spans="1:20" ht="80.25" customHeight="1" thickTop="1" thickBot="1">
      <c r="A9" s="502"/>
      <c r="B9" s="320" t="s">
        <v>122</v>
      </c>
      <c r="C9" s="320" t="s">
        <v>123</v>
      </c>
      <c r="D9" s="579"/>
      <c r="E9" s="320" t="s">
        <v>124</v>
      </c>
      <c r="F9" s="581"/>
      <c r="G9" s="320" t="s">
        <v>125</v>
      </c>
      <c r="H9" s="319"/>
      <c r="I9" s="320" t="s">
        <v>126</v>
      </c>
      <c r="J9" s="320" t="s">
        <v>127</v>
      </c>
      <c r="K9" s="579"/>
      <c r="L9" s="583"/>
      <c r="M9" s="581"/>
      <c r="N9" s="321" t="s">
        <v>128</v>
      </c>
      <c r="O9" s="320" t="s">
        <v>129</v>
      </c>
      <c r="P9" s="320" t="s">
        <v>130</v>
      </c>
      <c r="Q9" s="585"/>
      <c r="R9" s="320" t="s">
        <v>131</v>
      </c>
      <c r="S9" s="581"/>
      <c r="T9" s="693" t="s">
        <v>280</v>
      </c>
    </row>
    <row r="10" spans="1:20" ht="13.35" customHeight="1" thickTop="1">
      <c r="A10" s="503">
        <f t="shared" ref="A10:A41" si="0">A11-1</f>
        <v>1820</v>
      </c>
      <c r="B10" s="322">
        <v>7.6994933766378004E-2</v>
      </c>
      <c r="C10" s="323">
        <v>0.31963999423136458</v>
      </c>
      <c r="D10" s="323">
        <f t="shared" ref="D10:D41" si="1">B10*(1-C10)</f>
        <v>5.2384273581448641E-2</v>
      </c>
      <c r="E10" s="323">
        <v>0.20316205670968063</v>
      </c>
      <c r="F10" s="323">
        <f>AVERAGE(E9:E$10)/(AVERAGE(E9:E$10)+AVERAGE(D9:D$10))</f>
        <v>0.79501066001703002</v>
      </c>
      <c r="G10" s="323">
        <v>0.18854336550786979</v>
      </c>
      <c r="H10" s="323">
        <f>E10/G10</f>
        <v>1.0775349011217297</v>
      </c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504"/>
    </row>
    <row r="11" spans="1:20" ht="13.35" customHeight="1">
      <c r="A11" s="505">
        <f t="shared" si="0"/>
        <v>1821</v>
      </c>
      <c r="B11" s="325">
        <v>7.6994933766378004E-2</v>
      </c>
      <c r="C11" s="326">
        <v>0.31963999423136458</v>
      </c>
      <c r="D11" s="326">
        <f t="shared" si="1"/>
        <v>5.2384273581448641E-2</v>
      </c>
      <c r="E11" s="326">
        <v>0.20316205670968063</v>
      </c>
      <c r="F11" s="326">
        <f>AVERAGE(E$10:E10)/(AVERAGE(E$10:E10)+AVERAGE(D$10:D10))</f>
        <v>0.79501066001703002</v>
      </c>
      <c r="G11" s="326"/>
      <c r="H11" s="326"/>
      <c r="I11" s="327"/>
      <c r="J11" s="327"/>
      <c r="K11" s="327"/>
      <c r="L11" s="327"/>
      <c r="M11" s="327"/>
      <c r="N11" s="327"/>
      <c r="O11" s="327"/>
      <c r="P11" s="327"/>
      <c r="Q11" s="327"/>
      <c r="R11" s="327"/>
      <c r="S11" s="327"/>
      <c r="T11" s="506"/>
    </row>
    <row r="12" spans="1:20" ht="13.35" customHeight="1">
      <c r="A12" s="505">
        <f t="shared" si="0"/>
        <v>1822</v>
      </c>
      <c r="B12" s="325">
        <v>7.6994933766378004E-2</v>
      </c>
      <c r="C12" s="326">
        <v>0.31963999423136458</v>
      </c>
      <c r="D12" s="326">
        <f t="shared" si="1"/>
        <v>5.2384273581448641E-2</v>
      </c>
      <c r="E12" s="326">
        <v>0.20316205670968063</v>
      </c>
      <c r="F12" s="326">
        <f>AVERAGE(E$10:E11)/(AVERAGE(E$10:E11)+AVERAGE(D$10:D11))</f>
        <v>0.79501066001703002</v>
      </c>
      <c r="G12" s="326"/>
      <c r="H12" s="326"/>
      <c r="I12" s="327"/>
      <c r="J12" s="327"/>
      <c r="K12" s="327"/>
      <c r="L12" s="327"/>
      <c r="M12" s="327"/>
      <c r="N12" s="327"/>
      <c r="O12" s="327"/>
      <c r="P12" s="327"/>
      <c r="Q12" s="327"/>
      <c r="R12" s="327"/>
      <c r="S12" s="327"/>
      <c r="T12" s="506"/>
    </row>
    <row r="13" spans="1:20" ht="13.35" customHeight="1">
      <c r="A13" s="505">
        <f t="shared" si="0"/>
        <v>1823</v>
      </c>
      <c r="B13" s="325">
        <v>7.6994933766378004E-2</v>
      </c>
      <c r="C13" s="326">
        <v>0.31963999423136458</v>
      </c>
      <c r="D13" s="326">
        <f t="shared" si="1"/>
        <v>5.2384273581448641E-2</v>
      </c>
      <c r="E13" s="326">
        <v>0.20316205670968063</v>
      </c>
      <c r="F13" s="326">
        <f>AVERAGE(E$10:E12)/(AVERAGE(E$10:E12)+AVERAGE(D$10:D12))</f>
        <v>0.79501066001703014</v>
      </c>
      <c r="G13" s="326"/>
      <c r="H13" s="326"/>
      <c r="I13" s="327"/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506"/>
    </row>
    <row r="14" spans="1:20" ht="13.35" customHeight="1">
      <c r="A14" s="505">
        <f t="shared" si="0"/>
        <v>1824</v>
      </c>
      <c r="B14" s="325">
        <v>7.6994933766378004E-2</v>
      </c>
      <c r="C14" s="326">
        <v>0.31963999423136458</v>
      </c>
      <c r="D14" s="326">
        <f t="shared" si="1"/>
        <v>5.2384273581448641E-2</v>
      </c>
      <c r="E14" s="326">
        <v>0.20316205670968063</v>
      </c>
      <c r="F14" s="326">
        <f>AVERAGE(E$10:E13)/(AVERAGE(E$10:E13)+AVERAGE(D$10:D13))</f>
        <v>0.79501066001703002</v>
      </c>
      <c r="G14" s="326"/>
      <c r="H14" s="326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506"/>
    </row>
    <row r="15" spans="1:20" ht="13.35" customHeight="1">
      <c r="A15" s="505">
        <f t="shared" si="0"/>
        <v>1825</v>
      </c>
      <c r="B15" s="325">
        <v>7.6994933766378004E-2</v>
      </c>
      <c r="C15" s="326">
        <v>0.31963999423136458</v>
      </c>
      <c r="D15" s="326">
        <f t="shared" si="1"/>
        <v>5.2384273581448641E-2</v>
      </c>
      <c r="E15" s="326">
        <v>0.20316205670968063</v>
      </c>
      <c r="F15" s="326">
        <f>AVERAGE(E$10:E14)/(AVERAGE(E$10:E14)+AVERAGE(D$10:D14))</f>
        <v>0.79501066001703002</v>
      </c>
      <c r="G15" s="326"/>
      <c r="H15" s="326"/>
      <c r="I15" s="327"/>
      <c r="J15" s="327"/>
      <c r="K15" s="327"/>
      <c r="L15" s="327"/>
      <c r="M15" s="327"/>
      <c r="N15" s="327"/>
      <c r="O15" s="327"/>
      <c r="P15" s="327"/>
      <c r="Q15" s="327"/>
      <c r="R15" s="327"/>
      <c r="S15" s="327"/>
      <c r="T15" s="506"/>
    </row>
    <row r="16" spans="1:20" ht="13.35" customHeight="1">
      <c r="A16" s="505">
        <f t="shared" si="0"/>
        <v>1826</v>
      </c>
      <c r="B16" s="325">
        <v>7.6994933766378004E-2</v>
      </c>
      <c r="C16" s="326">
        <v>0.31963999423136458</v>
      </c>
      <c r="D16" s="326">
        <f t="shared" si="1"/>
        <v>5.2384273581448641E-2</v>
      </c>
      <c r="E16" s="326">
        <v>0.20316205670968063</v>
      </c>
      <c r="F16" s="326">
        <f>AVERAGE(E$10:E15)/(AVERAGE(E$10:E15)+AVERAGE(D$10:D15))</f>
        <v>0.79501066001703002</v>
      </c>
      <c r="G16" s="326"/>
      <c r="H16" s="326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506"/>
    </row>
    <row r="17" spans="1:20" ht="13.35" customHeight="1">
      <c r="A17" s="505">
        <f t="shared" si="0"/>
        <v>1827</v>
      </c>
      <c r="B17" s="325">
        <v>7.6994933766378004E-2</v>
      </c>
      <c r="C17" s="326">
        <v>0.31963999423136458</v>
      </c>
      <c r="D17" s="326">
        <f t="shared" si="1"/>
        <v>5.2384273581448641E-2</v>
      </c>
      <c r="E17" s="326">
        <v>0.20316205670968063</v>
      </c>
      <c r="F17" s="326">
        <f>AVERAGE(E$10:E16)/(AVERAGE(E$10:E16)+AVERAGE(D$10:D16))</f>
        <v>0.79501066001703002</v>
      </c>
      <c r="G17" s="326"/>
      <c r="H17" s="326"/>
      <c r="I17" s="327"/>
      <c r="J17" s="327"/>
      <c r="K17" s="327"/>
      <c r="L17" s="327"/>
      <c r="M17" s="327"/>
      <c r="N17" s="327"/>
      <c r="O17" s="327"/>
      <c r="P17" s="327"/>
      <c r="Q17" s="327"/>
      <c r="R17" s="327"/>
      <c r="S17" s="327"/>
      <c r="T17" s="506"/>
    </row>
    <row r="18" spans="1:20" ht="13.35" customHeight="1">
      <c r="A18" s="505">
        <f t="shared" si="0"/>
        <v>1828</v>
      </c>
      <c r="B18" s="325">
        <v>7.6994933766378004E-2</v>
      </c>
      <c r="C18" s="326">
        <v>0.31963999423136458</v>
      </c>
      <c r="D18" s="326">
        <f t="shared" si="1"/>
        <v>5.2384273581448641E-2</v>
      </c>
      <c r="E18" s="326">
        <v>0.20316205670968063</v>
      </c>
      <c r="F18" s="326">
        <f>AVERAGE(E$10:E17)/(AVERAGE(E$10:E17)+AVERAGE(D$10:D17))</f>
        <v>0.79501066001703002</v>
      </c>
      <c r="G18" s="326"/>
      <c r="H18" s="326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506"/>
    </row>
    <row r="19" spans="1:20" ht="13.35" customHeight="1">
      <c r="A19" s="505">
        <f t="shared" si="0"/>
        <v>1829</v>
      </c>
      <c r="B19" s="325">
        <v>7.6994933766378004E-2</v>
      </c>
      <c r="C19" s="326">
        <v>0.31963999423136458</v>
      </c>
      <c r="D19" s="326">
        <f t="shared" si="1"/>
        <v>5.2384273581448641E-2</v>
      </c>
      <c r="E19" s="326">
        <v>0.20316205670968063</v>
      </c>
      <c r="F19" s="326">
        <f>AVERAGE(E$10:E18)/(AVERAGE(E$10:E18)+AVERAGE(D$10:D18))</f>
        <v>0.79501066001703002</v>
      </c>
      <c r="G19" s="326"/>
      <c r="H19" s="326"/>
      <c r="I19" s="327"/>
      <c r="J19" s="327"/>
      <c r="K19" s="327"/>
      <c r="L19" s="327"/>
      <c r="M19" s="327"/>
      <c r="N19" s="327"/>
      <c r="O19" s="327"/>
      <c r="P19" s="327"/>
      <c r="Q19" s="327"/>
      <c r="R19" s="327"/>
      <c r="S19" s="327"/>
      <c r="T19" s="506"/>
    </row>
    <row r="20" spans="1:20" ht="13.35" customHeight="1">
      <c r="A20" s="505">
        <f t="shared" si="0"/>
        <v>1830</v>
      </c>
      <c r="B20" s="325">
        <v>7.0251131126956398E-2</v>
      </c>
      <c r="C20" s="326">
        <v>0.36386113274766108</v>
      </c>
      <c r="D20" s="326">
        <f t="shared" si="1"/>
        <v>4.4689474978297568E-2</v>
      </c>
      <c r="E20" s="326">
        <v>0.20807016774725709</v>
      </c>
      <c r="F20" s="326">
        <f>AVERAGE(E$10:E19)/(AVERAGE(E$10:E19)+AVERAGE(D$10:D19))</f>
        <v>0.79501066001703002</v>
      </c>
      <c r="G20" s="326">
        <v>0.18139630210652424</v>
      </c>
      <c r="H20" s="326">
        <f>E20/G20</f>
        <v>1.1470474608962464</v>
      </c>
      <c r="I20" s="327"/>
      <c r="J20" s="327"/>
      <c r="K20" s="327"/>
      <c r="L20" s="327"/>
      <c r="M20" s="327"/>
      <c r="N20" s="327"/>
      <c r="O20" s="327"/>
      <c r="P20" s="327"/>
      <c r="Q20" s="327"/>
      <c r="R20" s="327"/>
      <c r="S20" s="327"/>
      <c r="T20" s="506"/>
    </row>
    <row r="21" spans="1:20" ht="13.35" customHeight="1">
      <c r="A21" s="505">
        <f t="shared" si="0"/>
        <v>1831</v>
      </c>
      <c r="B21" s="325">
        <v>7.0251131126956398E-2</v>
      </c>
      <c r="C21" s="326">
        <v>0.36386113274766108</v>
      </c>
      <c r="D21" s="326">
        <f t="shared" si="1"/>
        <v>4.4689474978297568E-2</v>
      </c>
      <c r="E21" s="326">
        <v>0.20807016774725709</v>
      </c>
      <c r="F21" s="326">
        <f>AVERAGE(E$10:E20)/(AVERAGE(E$10:E20)+AVERAGE(D$10:D20))</f>
        <v>0.79754733801455613</v>
      </c>
      <c r="G21" s="326"/>
      <c r="H21" s="326"/>
      <c r="I21" s="327"/>
      <c r="J21" s="327"/>
      <c r="K21" s="327"/>
      <c r="L21" s="327"/>
      <c r="M21" s="327"/>
      <c r="N21" s="327"/>
      <c r="O21" s="327"/>
      <c r="P21" s="327"/>
      <c r="Q21" s="327"/>
      <c r="R21" s="327"/>
      <c r="S21" s="327"/>
      <c r="T21" s="506"/>
    </row>
    <row r="22" spans="1:20" ht="13.35" customHeight="1">
      <c r="A22" s="505">
        <f t="shared" si="0"/>
        <v>1832</v>
      </c>
      <c r="B22" s="325">
        <v>7.0251131126956398E-2</v>
      </c>
      <c r="C22" s="326">
        <v>0.36386113274766108</v>
      </c>
      <c r="D22" s="326">
        <f t="shared" si="1"/>
        <v>4.4689474978297568E-2</v>
      </c>
      <c r="E22" s="326">
        <v>0.20807016774725709</v>
      </c>
      <c r="F22" s="326">
        <f>AVERAGE(E$10:E21)/(AVERAGE(E$10:E21)+AVERAGE(D$10:D21))</f>
        <v>0.7996650852891164</v>
      </c>
      <c r="G22" s="326"/>
      <c r="H22" s="326"/>
      <c r="I22" s="327"/>
      <c r="J22" s="327"/>
      <c r="K22" s="327"/>
      <c r="L22" s="327"/>
      <c r="M22" s="327"/>
      <c r="N22" s="327"/>
      <c r="O22" s="327"/>
      <c r="P22" s="327"/>
      <c r="Q22" s="327"/>
      <c r="R22" s="327"/>
      <c r="S22" s="327"/>
      <c r="T22" s="506"/>
    </row>
    <row r="23" spans="1:20" ht="13.35" customHeight="1">
      <c r="A23" s="505">
        <f t="shared" si="0"/>
        <v>1833</v>
      </c>
      <c r="B23" s="325">
        <v>7.0251131126956398E-2</v>
      </c>
      <c r="C23" s="326">
        <v>0.36386113274766108</v>
      </c>
      <c r="D23" s="326">
        <f t="shared" si="1"/>
        <v>4.4689474978297568E-2</v>
      </c>
      <c r="E23" s="326">
        <v>0.20807016774725709</v>
      </c>
      <c r="F23" s="326">
        <f>AVERAGE(E$10:E22)/(AVERAGE(E$10:E22)+AVERAGE(D$10:D22))</f>
        <v>0.80145976516303263</v>
      </c>
      <c r="G23" s="326"/>
      <c r="H23" s="326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506"/>
    </row>
    <row r="24" spans="1:20" ht="13.35" customHeight="1">
      <c r="A24" s="505">
        <f t="shared" si="0"/>
        <v>1834</v>
      </c>
      <c r="B24" s="325">
        <v>7.0251131126956398E-2</v>
      </c>
      <c r="C24" s="326">
        <v>0.36386113274766108</v>
      </c>
      <c r="D24" s="326">
        <f t="shared" si="1"/>
        <v>4.4689474978297568E-2</v>
      </c>
      <c r="E24" s="326">
        <v>0.20807016774725709</v>
      </c>
      <c r="F24" s="326">
        <f>AVERAGE(E$10:E23)/(AVERAGE(E$10:E23)+AVERAGE(D$10:D23))</f>
        <v>0.80300006544608515</v>
      </c>
      <c r="G24" s="326"/>
      <c r="H24" s="326"/>
      <c r="I24" s="327"/>
      <c r="J24" s="327"/>
      <c r="K24" s="327"/>
      <c r="L24" s="327"/>
      <c r="M24" s="327"/>
      <c r="N24" s="327"/>
      <c r="O24" s="327"/>
      <c r="P24" s="327"/>
      <c r="Q24" s="327"/>
      <c r="R24" s="327"/>
      <c r="S24" s="327"/>
      <c r="T24" s="506"/>
    </row>
    <row r="25" spans="1:20" ht="13.35" customHeight="1">
      <c r="A25" s="505">
        <f t="shared" si="0"/>
        <v>1835</v>
      </c>
      <c r="B25" s="325">
        <v>7.0251131126956398E-2</v>
      </c>
      <c r="C25" s="326">
        <v>0.36386113274766108</v>
      </c>
      <c r="D25" s="326">
        <f t="shared" si="1"/>
        <v>4.4689474978297568E-2</v>
      </c>
      <c r="E25" s="326">
        <v>0.20807016774725709</v>
      </c>
      <c r="F25" s="326">
        <f>AVERAGE(E$10:E24)/(AVERAGE(E$10:E24)+AVERAGE(D$10:D24))</f>
        <v>0.80433649084518499</v>
      </c>
      <c r="G25" s="326"/>
      <c r="H25" s="326"/>
      <c r="I25" s="327"/>
      <c r="J25" s="327"/>
      <c r="K25" s="327"/>
      <c r="L25" s="327"/>
      <c r="M25" s="327"/>
      <c r="N25" s="327"/>
      <c r="O25" s="327"/>
      <c r="P25" s="327"/>
      <c r="Q25" s="327"/>
      <c r="R25" s="327"/>
      <c r="S25" s="327"/>
      <c r="T25" s="506"/>
    </row>
    <row r="26" spans="1:20" ht="13.35" customHeight="1">
      <c r="A26" s="505">
        <f t="shared" si="0"/>
        <v>1836</v>
      </c>
      <c r="B26" s="325">
        <v>7.0251131126956398E-2</v>
      </c>
      <c r="C26" s="326">
        <v>0.36386113274766108</v>
      </c>
      <c r="D26" s="326">
        <f t="shared" si="1"/>
        <v>4.4689474978297568E-2</v>
      </c>
      <c r="E26" s="326">
        <v>0.20807016774725709</v>
      </c>
      <c r="F26" s="326">
        <f>AVERAGE(E$10:E25)/(AVERAGE(E$10:E25)+AVERAGE(D$10:D25))</f>
        <v>0.80550700629775274</v>
      </c>
      <c r="G26" s="326"/>
      <c r="H26" s="326"/>
      <c r="I26" s="327"/>
      <c r="J26" s="327"/>
      <c r="K26" s="327"/>
      <c r="L26" s="327"/>
      <c r="M26" s="327"/>
      <c r="N26" s="327"/>
      <c r="O26" s="327"/>
      <c r="P26" s="327"/>
      <c r="Q26" s="327"/>
      <c r="R26" s="327"/>
      <c r="S26" s="327"/>
      <c r="T26" s="506"/>
    </row>
    <row r="27" spans="1:20" ht="13.35" customHeight="1">
      <c r="A27" s="505">
        <f t="shared" si="0"/>
        <v>1837</v>
      </c>
      <c r="B27" s="325">
        <v>7.0251131126956398E-2</v>
      </c>
      <c r="C27" s="326">
        <v>0.36386113274766108</v>
      </c>
      <c r="D27" s="326">
        <f t="shared" si="1"/>
        <v>4.4689474978297568E-2</v>
      </c>
      <c r="E27" s="326">
        <v>0.20807016774725709</v>
      </c>
      <c r="F27" s="326">
        <f>AVERAGE(E$10:E26)/(AVERAGE(E$10:E26)+AVERAGE(D$10:D26))</f>
        <v>0.80654070137437928</v>
      </c>
      <c r="G27" s="326"/>
      <c r="H27" s="326"/>
      <c r="I27" s="327"/>
      <c r="J27" s="327"/>
      <c r="K27" s="327"/>
      <c r="L27" s="327"/>
      <c r="M27" s="327"/>
      <c r="N27" s="327"/>
      <c r="O27" s="327"/>
      <c r="P27" s="327"/>
      <c r="Q27" s="327"/>
      <c r="R27" s="327"/>
      <c r="S27" s="327"/>
      <c r="T27" s="506"/>
    </row>
    <row r="28" spans="1:20" ht="13.35" customHeight="1">
      <c r="A28" s="505">
        <f t="shared" si="0"/>
        <v>1838</v>
      </c>
      <c r="B28" s="325">
        <v>7.0251131126956398E-2</v>
      </c>
      <c r="C28" s="326">
        <v>0.36386113274766108</v>
      </c>
      <c r="D28" s="326">
        <f t="shared" si="1"/>
        <v>4.4689474978297568E-2</v>
      </c>
      <c r="E28" s="326">
        <v>0.20807016774725709</v>
      </c>
      <c r="F28" s="326">
        <f>AVERAGE(E$10:E27)/(AVERAGE(E$10:E27)+AVERAGE(D$10:D27))</f>
        <v>0.80746024064991073</v>
      </c>
      <c r="G28" s="326"/>
      <c r="H28" s="326"/>
      <c r="I28" s="327"/>
      <c r="J28" s="327"/>
      <c r="K28" s="327"/>
      <c r="L28" s="327"/>
      <c r="M28" s="327"/>
      <c r="N28" s="327"/>
      <c r="O28" s="327"/>
      <c r="P28" s="327"/>
      <c r="Q28" s="327"/>
      <c r="R28" s="327"/>
      <c r="S28" s="327"/>
      <c r="T28" s="506"/>
    </row>
    <row r="29" spans="1:20" ht="13.35" customHeight="1">
      <c r="A29" s="505">
        <f t="shared" si="0"/>
        <v>1839</v>
      </c>
      <c r="B29" s="325">
        <v>7.0251131126956398E-2</v>
      </c>
      <c r="C29" s="326">
        <v>0.36386113274766108</v>
      </c>
      <c r="D29" s="326">
        <f t="shared" si="1"/>
        <v>4.4689474978297568E-2</v>
      </c>
      <c r="E29" s="326">
        <v>0.20807016774725709</v>
      </c>
      <c r="F29" s="326">
        <f>AVERAGE(E$10:E28)/(AVERAGE(E$10:E28)+AVERAGE(D$10:D28))</f>
        <v>0.80828354473733899</v>
      </c>
      <c r="G29" s="326"/>
      <c r="H29" s="326"/>
      <c r="I29" s="327"/>
      <c r="J29" s="327"/>
      <c r="K29" s="327"/>
      <c r="L29" s="327"/>
      <c r="M29" s="327"/>
      <c r="N29" s="327"/>
      <c r="O29" s="327"/>
      <c r="P29" s="327"/>
      <c r="Q29" s="327"/>
      <c r="R29" s="327"/>
      <c r="S29" s="327"/>
      <c r="T29" s="506"/>
    </row>
    <row r="30" spans="1:20" ht="13.35" customHeight="1">
      <c r="A30" s="505">
        <f t="shared" si="0"/>
        <v>1840</v>
      </c>
      <c r="B30" s="325">
        <v>9.6492254635659053E-2</v>
      </c>
      <c r="C30" s="326">
        <v>0.38143900996783453</v>
      </c>
      <c r="D30" s="326">
        <f t="shared" si="1"/>
        <v>5.9686344557869073E-2</v>
      </c>
      <c r="E30" s="326">
        <v>0.21054078168770771</v>
      </c>
      <c r="F30" s="326">
        <f>AVERAGE(E$10:E29)/(AVERAGE(E$10:E29)+AVERAGE(D$10:D29))</f>
        <v>0.80902496977630445</v>
      </c>
      <c r="G30" s="326">
        <v>0.18445186150603113</v>
      </c>
      <c r="H30" s="326">
        <f>E30/G30</f>
        <v>1.1414402650570352</v>
      </c>
      <c r="I30" s="327"/>
      <c r="J30" s="327"/>
      <c r="K30" s="327"/>
      <c r="L30" s="327"/>
      <c r="M30" s="327"/>
      <c r="N30" s="327"/>
      <c r="O30" s="327"/>
      <c r="P30" s="327"/>
      <c r="Q30" s="327"/>
      <c r="R30" s="327"/>
      <c r="S30" s="327"/>
      <c r="T30" s="506"/>
    </row>
    <row r="31" spans="1:20" ht="13.35" customHeight="1">
      <c r="A31" s="505">
        <f t="shared" si="0"/>
        <v>1841</v>
      </c>
      <c r="B31" s="325">
        <v>9.6492254635659053E-2</v>
      </c>
      <c r="C31" s="326">
        <v>0.38143900996783453</v>
      </c>
      <c r="D31" s="326">
        <f t="shared" si="1"/>
        <v>5.9686344557869073E-2</v>
      </c>
      <c r="E31" s="326">
        <v>0.21054078168770771</v>
      </c>
      <c r="F31" s="326">
        <f>AVERAGE(E$10:E30)/(AVERAGE(E$10:E30)+AVERAGE(D$10:D30))</f>
        <v>0.80751567069098096</v>
      </c>
      <c r="G31" s="326"/>
      <c r="H31" s="326"/>
      <c r="I31" s="327"/>
      <c r="J31" s="327"/>
      <c r="K31" s="327"/>
      <c r="L31" s="327"/>
      <c r="M31" s="327"/>
      <c r="N31" s="327"/>
      <c r="O31" s="327"/>
      <c r="P31" s="327"/>
      <c r="Q31" s="327"/>
      <c r="R31" s="327"/>
      <c r="S31" s="327"/>
      <c r="T31" s="506"/>
    </row>
    <row r="32" spans="1:20" ht="13.35" customHeight="1">
      <c r="A32" s="505">
        <f t="shared" si="0"/>
        <v>1842</v>
      </c>
      <c r="B32" s="325">
        <v>9.6492254635659053E-2</v>
      </c>
      <c r="C32" s="326">
        <v>0.38143900996783453</v>
      </c>
      <c r="D32" s="326">
        <f t="shared" si="1"/>
        <v>5.9686344557869073E-2</v>
      </c>
      <c r="E32" s="326">
        <v>0.21054078168770771</v>
      </c>
      <c r="F32" s="326">
        <f>AVERAGE(E$10:E31)/(AVERAGE(E$10:E31)+AVERAGE(D$10:D31))</f>
        <v>0.80615142452300759</v>
      </c>
      <c r="G32" s="326"/>
      <c r="H32" s="326"/>
      <c r="I32" s="327"/>
      <c r="J32" s="327"/>
      <c r="K32" s="327"/>
      <c r="L32" s="327"/>
      <c r="M32" s="327"/>
      <c r="N32" s="327"/>
      <c r="O32" s="327"/>
      <c r="P32" s="327"/>
      <c r="Q32" s="327"/>
      <c r="R32" s="327"/>
      <c r="S32" s="327"/>
      <c r="T32" s="506"/>
    </row>
    <row r="33" spans="1:20" ht="13.35" customHeight="1">
      <c r="A33" s="505">
        <f t="shared" si="0"/>
        <v>1843</v>
      </c>
      <c r="B33" s="325">
        <v>9.6492254635659053E-2</v>
      </c>
      <c r="C33" s="326">
        <v>0.38143900996783453</v>
      </c>
      <c r="D33" s="326">
        <f t="shared" si="1"/>
        <v>5.9686344557869073E-2</v>
      </c>
      <c r="E33" s="326">
        <v>0.21054078168770771</v>
      </c>
      <c r="F33" s="326">
        <f>AVERAGE(E$10:E32)/(AVERAGE(E$10:E32)+AVERAGE(D$10:D32))</f>
        <v>0.80491227931031928</v>
      </c>
      <c r="G33" s="326"/>
      <c r="H33" s="326"/>
      <c r="I33" s="327"/>
      <c r="J33" s="327"/>
      <c r="K33" s="327"/>
      <c r="L33" s="327"/>
      <c r="M33" s="327"/>
      <c r="N33" s="327"/>
      <c r="O33" s="327"/>
      <c r="P33" s="327"/>
      <c r="Q33" s="327"/>
      <c r="R33" s="327"/>
      <c r="S33" s="327"/>
      <c r="T33" s="506"/>
    </row>
    <row r="34" spans="1:20" ht="13.35" customHeight="1">
      <c r="A34" s="505">
        <f t="shared" si="0"/>
        <v>1844</v>
      </c>
      <c r="B34" s="325">
        <v>9.6492254635659053E-2</v>
      </c>
      <c r="C34" s="326">
        <v>0.38143900996783453</v>
      </c>
      <c r="D34" s="326">
        <f t="shared" si="1"/>
        <v>5.9686344557869073E-2</v>
      </c>
      <c r="E34" s="326">
        <v>0.21054078168770771</v>
      </c>
      <c r="F34" s="326">
        <f>AVERAGE(E$10:E33)/(AVERAGE(E$10:E33)+AVERAGE(D$10:D33))</f>
        <v>0.80378178185084814</v>
      </c>
      <c r="G34" s="326"/>
      <c r="H34" s="326"/>
      <c r="I34" s="327"/>
      <c r="J34" s="327"/>
      <c r="K34" s="327"/>
      <c r="L34" s="327"/>
      <c r="M34" s="327"/>
      <c r="N34" s="327"/>
      <c r="O34" s="327"/>
      <c r="P34" s="327"/>
      <c r="Q34" s="327"/>
      <c r="R34" s="327"/>
      <c r="S34" s="327"/>
      <c r="T34" s="506"/>
    </row>
    <row r="35" spans="1:20" ht="13.35" customHeight="1">
      <c r="A35" s="505">
        <f t="shared" si="0"/>
        <v>1845</v>
      </c>
      <c r="B35" s="325">
        <v>9.6492254635659053E-2</v>
      </c>
      <c r="C35" s="326">
        <v>0.38143900996783453</v>
      </c>
      <c r="D35" s="326">
        <f t="shared" si="1"/>
        <v>5.9686344557869073E-2</v>
      </c>
      <c r="E35" s="326">
        <v>0.21054078168770771</v>
      </c>
      <c r="F35" s="326">
        <f>AVERAGE(E$10:E34)/(AVERAGE(E$10:E34)+AVERAGE(D$10:D34))</f>
        <v>0.8027462429876091</v>
      </c>
      <c r="G35" s="326"/>
      <c r="H35" s="326"/>
      <c r="I35" s="327"/>
      <c r="J35" s="327"/>
      <c r="K35" s="327"/>
      <c r="L35" s="327"/>
      <c r="M35" s="327"/>
      <c r="N35" s="327"/>
      <c r="O35" s="327"/>
      <c r="P35" s="327"/>
      <c r="Q35" s="327"/>
      <c r="R35" s="327"/>
      <c r="S35" s="327"/>
      <c r="T35" s="506"/>
    </row>
    <row r="36" spans="1:20" ht="13.35" customHeight="1">
      <c r="A36" s="505">
        <f t="shared" si="0"/>
        <v>1846</v>
      </c>
      <c r="B36" s="325">
        <v>9.6492254635659053E-2</v>
      </c>
      <c r="C36" s="326">
        <v>0.38143900996783453</v>
      </c>
      <c r="D36" s="326">
        <f t="shared" si="1"/>
        <v>5.9686344557869073E-2</v>
      </c>
      <c r="E36" s="326">
        <v>0.21054078168770771</v>
      </c>
      <c r="F36" s="326">
        <f>AVERAGE(E$10:E35)/(AVERAGE(E$10:E35)+AVERAGE(D$10:D35))</f>
        <v>0.80179418057342888</v>
      </c>
      <c r="G36" s="326"/>
      <c r="H36" s="326"/>
      <c r="I36" s="327"/>
      <c r="J36" s="327"/>
      <c r="K36" s="327"/>
      <c r="L36" s="327"/>
      <c r="M36" s="327"/>
      <c r="N36" s="327"/>
      <c r="O36" s="327"/>
      <c r="P36" s="327"/>
      <c r="Q36" s="327"/>
      <c r="R36" s="327"/>
      <c r="S36" s="327"/>
      <c r="T36" s="506"/>
    </row>
    <row r="37" spans="1:20" ht="13.35" customHeight="1">
      <c r="A37" s="505">
        <f t="shared" si="0"/>
        <v>1847</v>
      </c>
      <c r="B37" s="325">
        <v>9.6492254635659053E-2</v>
      </c>
      <c r="C37" s="326">
        <v>0.38143900996783453</v>
      </c>
      <c r="D37" s="326">
        <f t="shared" si="1"/>
        <v>5.9686344557869073E-2</v>
      </c>
      <c r="E37" s="326">
        <v>0.21054078168770771</v>
      </c>
      <c r="F37" s="326">
        <f>AVERAGE(E$10:E36)/(AVERAGE(E$10:E36)+AVERAGE(D$10:D36))</f>
        <v>0.80091589192694523</v>
      </c>
      <c r="G37" s="326"/>
      <c r="H37" s="326"/>
      <c r="I37" s="327"/>
      <c r="J37" s="327"/>
      <c r="K37" s="327"/>
      <c r="L37" s="327"/>
      <c r="M37" s="327"/>
      <c r="N37" s="327"/>
      <c r="O37" s="327"/>
      <c r="P37" s="327"/>
      <c r="Q37" s="327"/>
      <c r="R37" s="327"/>
      <c r="S37" s="327"/>
      <c r="T37" s="506"/>
    </row>
    <row r="38" spans="1:20" ht="13.35" customHeight="1">
      <c r="A38" s="505">
        <f t="shared" si="0"/>
        <v>1848</v>
      </c>
      <c r="B38" s="325">
        <v>9.6492254635659053E-2</v>
      </c>
      <c r="C38" s="326">
        <v>0.38143900996783453</v>
      </c>
      <c r="D38" s="326">
        <f t="shared" si="1"/>
        <v>5.9686344557869073E-2</v>
      </c>
      <c r="E38" s="326">
        <v>0.21054078168770771</v>
      </c>
      <c r="F38" s="326">
        <f>AVERAGE(E$10:E37)/(AVERAGE(E$10:E37)+AVERAGE(D$10:D37))</f>
        <v>0.80010312197055589</v>
      </c>
      <c r="G38" s="326"/>
      <c r="H38" s="326"/>
      <c r="I38" s="327"/>
      <c r="J38" s="327"/>
      <c r="K38" s="327"/>
      <c r="L38" s="327"/>
      <c r="M38" s="327"/>
      <c r="N38" s="327"/>
      <c r="O38" s="327"/>
      <c r="P38" s="327"/>
      <c r="Q38" s="327"/>
      <c r="R38" s="327"/>
      <c r="S38" s="327"/>
      <c r="T38" s="506"/>
    </row>
    <row r="39" spans="1:20" ht="13.35" customHeight="1">
      <c r="A39" s="505">
        <f t="shared" si="0"/>
        <v>1849</v>
      </c>
      <c r="B39" s="325">
        <v>9.6492254635659053E-2</v>
      </c>
      <c r="C39" s="326">
        <v>0.38143900996783453</v>
      </c>
      <c r="D39" s="326">
        <f t="shared" si="1"/>
        <v>5.9686344557869073E-2</v>
      </c>
      <c r="E39" s="326">
        <v>0.21054078168770771</v>
      </c>
      <c r="F39" s="326">
        <f>AVERAGE(E$10:E38)/(AVERAGE(E$10:E38)+AVERAGE(D$10:D38))</f>
        <v>0.79934880296667976</v>
      </c>
      <c r="G39" s="326"/>
      <c r="H39" s="326"/>
      <c r="I39" s="327"/>
      <c r="J39" s="327"/>
      <c r="K39" s="327"/>
      <c r="L39" s="327"/>
      <c r="M39" s="327"/>
      <c r="N39" s="327"/>
      <c r="O39" s="327"/>
      <c r="P39" s="327"/>
      <c r="Q39" s="327"/>
      <c r="R39" s="327"/>
      <c r="S39" s="327"/>
      <c r="T39" s="506"/>
    </row>
    <row r="40" spans="1:20" ht="13.35" customHeight="1">
      <c r="A40" s="505">
        <f t="shared" si="0"/>
        <v>1850</v>
      </c>
      <c r="B40" s="325">
        <v>0.12856452058555085</v>
      </c>
      <c r="C40" s="326">
        <v>0.45812474962814798</v>
      </c>
      <c r="D40" s="326">
        <f t="shared" si="1"/>
        <v>6.9665931781232482E-2</v>
      </c>
      <c r="E40" s="326">
        <v>0.20018939661816892</v>
      </c>
      <c r="F40" s="326">
        <f t="shared" ref="F40:F71" si="2">AVERAGE(E10:E39)/(AVERAGE(E10:E39)+AVERAGE(D10:D39))</f>
        <v>0.79864684845620393</v>
      </c>
      <c r="G40" s="326">
        <v>0.1596638956027748</v>
      </c>
      <c r="H40" s="326">
        <f>E40/G40</f>
        <v>1.2538175638418396</v>
      </c>
      <c r="I40" s="327"/>
      <c r="J40" s="327"/>
      <c r="K40" s="327"/>
      <c r="L40" s="327"/>
      <c r="M40" s="327"/>
      <c r="N40" s="327"/>
      <c r="O40" s="327"/>
      <c r="P40" s="327"/>
      <c r="Q40" s="327"/>
      <c r="R40" s="327"/>
      <c r="S40" s="327"/>
      <c r="T40" s="507">
        <v>0.84253270000000002</v>
      </c>
    </row>
    <row r="41" spans="1:20" ht="13.35" customHeight="1">
      <c r="A41" s="505">
        <f t="shared" si="0"/>
        <v>1851</v>
      </c>
      <c r="B41" s="325">
        <v>0.12856452058555085</v>
      </c>
      <c r="C41" s="326">
        <v>0.45812474962814798</v>
      </c>
      <c r="D41" s="326">
        <f t="shared" si="1"/>
        <v>6.9665931781232482E-2</v>
      </c>
      <c r="E41" s="326">
        <v>0.20018939661816892</v>
      </c>
      <c r="F41" s="326">
        <f t="shared" si="2"/>
        <v>0.79680054576116122</v>
      </c>
      <c r="G41" s="326"/>
      <c r="H41" s="326"/>
      <c r="I41" s="327"/>
      <c r="J41" s="327"/>
      <c r="K41" s="327"/>
      <c r="L41" s="327"/>
      <c r="M41" s="327"/>
      <c r="N41" s="327"/>
      <c r="O41" s="327"/>
      <c r="P41" s="327"/>
      <c r="Q41" s="327"/>
      <c r="R41" s="327"/>
      <c r="S41" s="327"/>
      <c r="T41" s="507">
        <v>0.83546969999999998</v>
      </c>
    </row>
    <row r="42" spans="1:20" ht="13.35" customHeight="1">
      <c r="A42" s="505">
        <f t="shared" ref="A42:A73" si="3">A43-1</f>
        <v>1852</v>
      </c>
      <c r="B42" s="325">
        <v>0.12856452058555085</v>
      </c>
      <c r="C42" s="326">
        <v>0.45812474962814798</v>
      </c>
      <c r="D42" s="326">
        <f t="shared" ref="D42:D73" si="4">B42*(1-C42)</f>
        <v>6.9665931781232482E-2</v>
      </c>
      <c r="E42" s="326">
        <v>0.20018939661816892</v>
      </c>
      <c r="F42" s="326">
        <f t="shared" si="2"/>
        <v>0.79496100500987021</v>
      </c>
      <c r="G42" s="326"/>
      <c r="H42" s="326"/>
      <c r="I42" s="327"/>
      <c r="J42" s="327"/>
      <c r="K42" s="327"/>
      <c r="L42" s="327"/>
      <c r="M42" s="327"/>
      <c r="N42" s="327"/>
      <c r="O42" s="327"/>
      <c r="P42" s="327"/>
      <c r="Q42" s="327"/>
      <c r="R42" s="327"/>
      <c r="S42" s="327"/>
      <c r="T42" s="507">
        <v>0.83651979999999992</v>
      </c>
    </row>
    <row r="43" spans="1:20" ht="13.35" customHeight="1">
      <c r="A43" s="505">
        <f t="shared" si="3"/>
        <v>1853</v>
      </c>
      <c r="B43" s="325">
        <v>0.12856452058555085</v>
      </c>
      <c r="C43" s="326">
        <v>0.45812474962814798</v>
      </c>
      <c r="D43" s="326">
        <f t="shared" si="4"/>
        <v>6.9665931781232482E-2</v>
      </c>
      <c r="E43" s="326">
        <v>0.20018939661816892</v>
      </c>
      <c r="F43" s="326">
        <f t="shared" si="2"/>
        <v>0.79312818912257188</v>
      </c>
      <c r="G43" s="326"/>
      <c r="H43" s="326"/>
      <c r="I43" s="327"/>
      <c r="J43" s="327"/>
      <c r="K43" s="327"/>
      <c r="L43" s="327"/>
      <c r="M43" s="327"/>
      <c r="N43" s="327"/>
      <c r="O43" s="327"/>
      <c r="P43" s="327"/>
      <c r="Q43" s="327"/>
      <c r="R43" s="327"/>
      <c r="S43" s="327"/>
      <c r="T43" s="507">
        <v>0.83620310000000009</v>
      </c>
    </row>
    <row r="44" spans="1:20" ht="13.35" customHeight="1">
      <c r="A44" s="505">
        <f t="shared" si="3"/>
        <v>1854</v>
      </c>
      <c r="B44" s="325">
        <v>0.12856452058555085</v>
      </c>
      <c r="C44" s="326">
        <v>0.45812474962814798</v>
      </c>
      <c r="D44" s="326">
        <f t="shared" si="4"/>
        <v>6.9665931781232482E-2</v>
      </c>
      <c r="E44" s="326">
        <v>0.20018939661816892</v>
      </c>
      <c r="F44" s="326">
        <f t="shared" si="2"/>
        <v>0.79130206129011926</v>
      </c>
      <c r="G44" s="326"/>
      <c r="H44" s="326"/>
      <c r="I44" s="327"/>
      <c r="J44" s="327"/>
      <c r="K44" s="327"/>
      <c r="L44" s="327"/>
      <c r="M44" s="327"/>
      <c r="N44" s="327"/>
      <c r="O44" s="327"/>
      <c r="P44" s="327"/>
      <c r="Q44" s="327"/>
      <c r="R44" s="327"/>
      <c r="S44" s="327"/>
      <c r="T44" s="507">
        <v>0.83139819999999998</v>
      </c>
    </row>
    <row r="45" spans="1:20" ht="13.35" customHeight="1">
      <c r="A45" s="505">
        <f t="shared" si="3"/>
        <v>1855</v>
      </c>
      <c r="B45" s="325">
        <v>0.12856452058555085</v>
      </c>
      <c r="C45" s="326">
        <v>0.45812474962814798</v>
      </c>
      <c r="D45" s="326">
        <f t="shared" si="4"/>
        <v>6.9665931781232482E-2</v>
      </c>
      <c r="E45" s="326">
        <v>0.20018939661816892</v>
      </c>
      <c r="F45" s="326">
        <f t="shared" si="2"/>
        <v>0.78948258497151425</v>
      </c>
      <c r="G45" s="326"/>
      <c r="H45" s="326"/>
      <c r="I45" s="326">
        <v>0.10418779753563946</v>
      </c>
      <c r="J45" s="326">
        <v>0.3547801806019048</v>
      </c>
      <c r="K45" s="326">
        <f t="shared" ref="K45:K76" si="5">(1-J45)*I45</f>
        <v>6.722403190943059E-2</v>
      </c>
      <c r="L45" s="326">
        <f t="shared" ref="L45:L85" si="6">AVERAGE(L46:L55)</f>
        <v>0.22457566660986911</v>
      </c>
      <c r="M45" s="326"/>
      <c r="N45" s="327"/>
      <c r="O45" s="327"/>
      <c r="P45" s="327"/>
      <c r="Q45" s="327"/>
      <c r="R45" s="327"/>
      <c r="S45" s="327"/>
      <c r="T45" s="507">
        <v>0.82719949999999998</v>
      </c>
    </row>
    <row r="46" spans="1:20" ht="13.35" customHeight="1">
      <c r="A46" s="505">
        <f t="shared" si="3"/>
        <v>1856</v>
      </c>
      <c r="B46" s="325">
        <v>0.12856452058555085</v>
      </c>
      <c r="C46" s="326">
        <v>0.45812474962814798</v>
      </c>
      <c r="D46" s="326">
        <f t="shared" si="4"/>
        <v>6.9665931781232482E-2</v>
      </c>
      <c r="E46" s="326">
        <v>0.20018939661816892</v>
      </c>
      <c r="F46" s="326">
        <f t="shared" si="2"/>
        <v>0.78766972389146928</v>
      </c>
      <c r="G46" s="326"/>
      <c r="H46" s="326"/>
      <c r="I46" s="326">
        <v>7.4856846308447245E-2</v>
      </c>
      <c r="J46" s="326">
        <v>0.36802322116185054</v>
      </c>
      <c r="K46" s="326">
        <f t="shared" si="5"/>
        <v>4.7307788603994906E-2</v>
      </c>
      <c r="L46" s="326">
        <f t="shared" si="6"/>
        <v>0.22457627885183901</v>
      </c>
      <c r="M46" s="326"/>
      <c r="N46" s="327"/>
      <c r="O46" s="327"/>
      <c r="P46" s="327"/>
      <c r="Q46" s="327"/>
      <c r="R46" s="327"/>
      <c r="S46" s="327"/>
      <c r="T46" s="507">
        <v>0.82446089999999994</v>
      </c>
    </row>
    <row r="47" spans="1:20" ht="13.35" customHeight="1">
      <c r="A47" s="505">
        <f t="shared" si="3"/>
        <v>1857</v>
      </c>
      <c r="B47" s="325">
        <v>0.12856452058555085</v>
      </c>
      <c r="C47" s="326">
        <v>0.45812474962814798</v>
      </c>
      <c r="D47" s="326">
        <f t="shared" si="4"/>
        <v>6.9665931781232482E-2</v>
      </c>
      <c r="E47" s="326">
        <v>0.20018939661816892</v>
      </c>
      <c r="F47" s="326">
        <f t="shared" si="2"/>
        <v>0.7858634420379973</v>
      </c>
      <c r="G47" s="326"/>
      <c r="H47" s="326"/>
      <c r="I47" s="326">
        <v>5.8282179873712661E-2</v>
      </c>
      <c r="J47" s="326">
        <v>0.38347067907008092</v>
      </c>
      <c r="K47" s="326">
        <f t="shared" si="5"/>
        <v>3.5932672779855464E-2</v>
      </c>
      <c r="L47" s="326">
        <f t="shared" si="6"/>
        <v>0.22457600316793241</v>
      </c>
      <c r="M47" s="326"/>
      <c r="N47" s="327"/>
      <c r="O47" s="327"/>
      <c r="P47" s="327"/>
      <c r="Q47" s="327"/>
      <c r="R47" s="327"/>
      <c r="S47" s="327"/>
      <c r="T47" s="507">
        <v>0.81572169999999999</v>
      </c>
    </row>
    <row r="48" spans="1:20" ht="13.35" customHeight="1">
      <c r="A48" s="505">
        <f t="shared" si="3"/>
        <v>1858</v>
      </c>
      <c r="B48" s="325">
        <v>0.12856452058555085</v>
      </c>
      <c r="C48" s="326">
        <v>0.45812474962814798</v>
      </c>
      <c r="D48" s="326">
        <f t="shared" si="4"/>
        <v>6.9665931781232482E-2</v>
      </c>
      <c r="E48" s="326">
        <v>0.20018939661816892</v>
      </c>
      <c r="F48" s="326">
        <f t="shared" si="2"/>
        <v>0.78406370366002665</v>
      </c>
      <c r="G48" s="326"/>
      <c r="H48" s="326"/>
      <c r="I48" s="326">
        <v>7.1225814761880168E-2</v>
      </c>
      <c r="J48" s="326">
        <v>0.39691059212672586</v>
      </c>
      <c r="K48" s="326">
        <f t="shared" si="5"/>
        <v>4.2955534450033819E-2</v>
      </c>
      <c r="L48" s="326">
        <f t="shared" si="6"/>
        <v>0.22457440040139418</v>
      </c>
      <c r="M48" s="326"/>
      <c r="N48" s="327"/>
      <c r="O48" s="327"/>
      <c r="P48" s="327"/>
      <c r="Q48" s="327"/>
      <c r="R48" s="327"/>
      <c r="S48" s="327"/>
      <c r="T48" s="507">
        <v>0.8051315</v>
      </c>
    </row>
    <row r="49" spans="1:20" ht="13.35" customHeight="1">
      <c r="A49" s="505">
        <f t="shared" si="3"/>
        <v>1859</v>
      </c>
      <c r="B49" s="325">
        <v>0.12856452058555085</v>
      </c>
      <c r="C49" s="326">
        <v>0.45812474962814798</v>
      </c>
      <c r="D49" s="326">
        <f t="shared" si="4"/>
        <v>6.9665931781232482E-2</v>
      </c>
      <c r="E49" s="326">
        <v>0.20018939661816892</v>
      </c>
      <c r="F49" s="326">
        <f t="shared" si="2"/>
        <v>0.78227047326504262</v>
      </c>
      <c r="G49" s="326"/>
      <c r="H49" s="326"/>
      <c r="I49" s="326">
        <v>7.9825530591179888E-2</v>
      </c>
      <c r="J49" s="326">
        <v>0.36349009706004465</v>
      </c>
      <c r="K49" s="326">
        <f t="shared" si="5"/>
        <v>5.0809740728722345E-2</v>
      </c>
      <c r="L49" s="326">
        <f t="shared" si="6"/>
        <v>0.2245726791833636</v>
      </c>
      <c r="M49" s="326"/>
      <c r="N49" s="327"/>
      <c r="O49" s="327"/>
      <c r="P49" s="327"/>
      <c r="Q49" s="327"/>
      <c r="R49" s="327"/>
      <c r="S49" s="327"/>
      <c r="T49" s="507">
        <v>0.79900119999999997</v>
      </c>
    </row>
    <row r="50" spans="1:20" ht="13.35" customHeight="1">
      <c r="A50" s="505">
        <f t="shared" si="3"/>
        <v>1860</v>
      </c>
      <c r="B50" s="325">
        <v>0.12812377645649869</v>
      </c>
      <c r="C50" s="326">
        <v>0.45809863011322771</v>
      </c>
      <c r="D50" s="326">
        <f t="shared" si="4"/>
        <v>6.9430449976843223E-2</v>
      </c>
      <c r="E50" s="326">
        <v>0.20204236609821427</v>
      </c>
      <c r="F50" s="326">
        <f t="shared" si="2"/>
        <v>0.78048371561675411</v>
      </c>
      <c r="G50" s="326">
        <v>0.17166993344819401</v>
      </c>
      <c r="H50" s="326">
        <f>E50/G50</f>
        <v>1.1769234253194718</v>
      </c>
      <c r="I50" s="326">
        <v>7.1458039418447472E-2</v>
      </c>
      <c r="J50" s="326">
        <v>0.36111225169046079</v>
      </c>
      <c r="K50" s="326">
        <f t="shared" si="5"/>
        <v>4.5653665902666202E-2</v>
      </c>
      <c r="L50" s="326">
        <f t="shared" si="6"/>
        <v>0.22457099863732838</v>
      </c>
      <c r="M50" s="326"/>
      <c r="N50" s="327"/>
      <c r="O50" s="327"/>
      <c r="P50" s="327"/>
      <c r="Q50" s="327"/>
      <c r="R50" s="327"/>
      <c r="S50" s="327"/>
      <c r="T50" s="507">
        <v>0.79489329999999991</v>
      </c>
    </row>
    <row r="51" spans="1:20" ht="13.35" customHeight="1">
      <c r="A51" s="505">
        <f t="shared" si="3"/>
        <v>1861</v>
      </c>
      <c r="B51" s="325">
        <v>0.12812377645649869</v>
      </c>
      <c r="C51" s="326">
        <v>0.45809863011322771</v>
      </c>
      <c r="D51" s="326">
        <f t="shared" si="4"/>
        <v>6.9430449976843223E-2</v>
      </c>
      <c r="E51" s="326">
        <v>0.20204236609821427</v>
      </c>
      <c r="F51" s="326">
        <f t="shared" si="2"/>
        <v>0.77788741758855373</v>
      </c>
      <c r="G51" s="326"/>
      <c r="H51" s="326"/>
      <c r="I51" s="326">
        <v>6.9912669717826365E-2</v>
      </c>
      <c r="J51" s="326">
        <v>0.38891806825987257</v>
      </c>
      <c r="K51" s="326">
        <f t="shared" si="5"/>
        <v>4.2722369264278845E-2</v>
      </c>
      <c r="L51" s="326">
        <f t="shared" si="6"/>
        <v>0.22457054050870706</v>
      </c>
      <c r="M51" s="326"/>
      <c r="N51" s="327"/>
      <c r="O51" s="327"/>
      <c r="P51" s="327"/>
      <c r="Q51" s="327"/>
      <c r="R51" s="327"/>
      <c r="S51" s="327"/>
      <c r="T51" s="507">
        <v>0.7946120000000001</v>
      </c>
    </row>
    <row r="52" spans="1:20" ht="13.35" customHeight="1">
      <c r="A52" s="505">
        <f t="shared" si="3"/>
        <v>1862</v>
      </c>
      <c r="B52" s="325">
        <v>0.12812377645649869</v>
      </c>
      <c r="C52" s="326">
        <v>0.45809863011322771</v>
      </c>
      <c r="D52" s="326">
        <f t="shared" si="4"/>
        <v>6.9430449976843223E-2</v>
      </c>
      <c r="E52" s="326">
        <v>0.20204236609821427</v>
      </c>
      <c r="F52" s="326">
        <f t="shared" si="2"/>
        <v>0.77530331787978224</v>
      </c>
      <c r="G52" s="326"/>
      <c r="H52" s="326"/>
      <c r="I52" s="326">
        <v>7.3103172082674306E-2</v>
      </c>
      <c r="J52" s="326">
        <v>0.39829749221845706</v>
      </c>
      <c r="K52" s="326">
        <f t="shared" si="5"/>
        <v>4.3986361968930812E-2</v>
      </c>
      <c r="L52" s="326">
        <f t="shared" si="6"/>
        <v>0.22457198992760805</v>
      </c>
      <c r="M52" s="326"/>
      <c r="N52" s="327"/>
      <c r="O52" s="327"/>
      <c r="P52" s="327"/>
      <c r="Q52" s="327"/>
      <c r="R52" s="327"/>
      <c r="S52" s="327"/>
      <c r="T52" s="507">
        <v>0.79551519999999998</v>
      </c>
    </row>
    <row r="53" spans="1:20" ht="13.35" customHeight="1">
      <c r="A53" s="505">
        <f t="shared" si="3"/>
        <v>1863</v>
      </c>
      <c r="B53" s="325">
        <v>0.12812377645649869</v>
      </c>
      <c r="C53" s="326">
        <v>0.45809863011322771</v>
      </c>
      <c r="D53" s="326">
        <f t="shared" si="4"/>
        <v>6.9430449976843223E-2</v>
      </c>
      <c r="E53" s="326">
        <v>0.20204236609821427</v>
      </c>
      <c r="F53" s="326">
        <f t="shared" si="2"/>
        <v>0.77273133072394107</v>
      </c>
      <c r="G53" s="326"/>
      <c r="H53" s="326"/>
      <c r="I53" s="326">
        <v>0.10534692953192287</v>
      </c>
      <c r="J53" s="326">
        <v>0.39961872443446239</v>
      </c>
      <c r="K53" s="326">
        <f t="shared" si="5"/>
        <v>6.3248323929288655E-2</v>
      </c>
      <c r="L53" s="326">
        <f t="shared" si="6"/>
        <v>0.22457543391656257</v>
      </c>
      <c r="M53" s="326"/>
      <c r="N53" s="327"/>
      <c r="O53" s="327"/>
      <c r="P53" s="327"/>
      <c r="Q53" s="327"/>
      <c r="R53" s="327"/>
      <c r="S53" s="327"/>
      <c r="T53" s="507">
        <v>0.79589549999999998</v>
      </c>
    </row>
    <row r="54" spans="1:20" ht="13.35" customHeight="1">
      <c r="A54" s="505">
        <f t="shared" si="3"/>
        <v>1864</v>
      </c>
      <c r="B54" s="325">
        <v>0.12812377645649869</v>
      </c>
      <c r="C54" s="326">
        <v>0.45809863011322771</v>
      </c>
      <c r="D54" s="326">
        <f t="shared" si="4"/>
        <v>6.9430449976843223E-2</v>
      </c>
      <c r="E54" s="326">
        <v>0.20204236609821427</v>
      </c>
      <c r="F54" s="326">
        <f t="shared" si="2"/>
        <v>0.77017137115668477</v>
      </c>
      <c r="G54" s="326"/>
      <c r="H54" s="326"/>
      <c r="I54" s="326">
        <v>0.11891749591311325</v>
      </c>
      <c r="J54" s="326">
        <v>0.39852761273480153</v>
      </c>
      <c r="K54" s="326">
        <f t="shared" si="5"/>
        <v>7.1525590154459709E-2</v>
      </c>
      <c r="L54" s="326">
        <f t="shared" si="6"/>
        <v>0.22458077760125258</v>
      </c>
      <c r="M54" s="326"/>
      <c r="N54" s="327"/>
      <c r="O54" s="327"/>
      <c r="P54" s="327"/>
      <c r="Q54" s="327"/>
      <c r="R54" s="327"/>
      <c r="S54" s="327"/>
      <c r="T54" s="507">
        <v>0.79322530000000002</v>
      </c>
    </row>
    <row r="55" spans="1:20" ht="13.35" customHeight="1">
      <c r="A55" s="505">
        <f t="shared" si="3"/>
        <v>1865</v>
      </c>
      <c r="B55" s="325">
        <v>0.12812377645649869</v>
      </c>
      <c r="C55" s="326">
        <v>0.45809863011322771</v>
      </c>
      <c r="D55" s="326">
        <f t="shared" si="4"/>
        <v>6.9430449976843223E-2</v>
      </c>
      <c r="E55" s="326">
        <v>0.20204236609821427</v>
      </c>
      <c r="F55" s="326">
        <f t="shared" si="2"/>
        <v>0.76762335500646506</v>
      </c>
      <c r="G55" s="326"/>
      <c r="H55" s="326"/>
      <c r="I55" s="326">
        <v>0.13563865327542035</v>
      </c>
      <c r="J55" s="326">
        <v>0.38254445054840619</v>
      </c>
      <c r="K55" s="326">
        <f t="shared" si="5"/>
        <v>8.37508391850489E-2</v>
      </c>
      <c r="L55" s="326">
        <f t="shared" si="6"/>
        <v>0.22458756390270321</v>
      </c>
      <c r="M55" s="326"/>
      <c r="N55" s="327"/>
      <c r="O55" s="327"/>
      <c r="P55" s="327"/>
      <c r="Q55" s="327"/>
      <c r="R55" s="327"/>
      <c r="S55" s="327"/>
      <c r="T55" s="507">
        <v>0.79008560000000005</v>
      </c>
    </row>
    <row r="56" spans="1:20" ht="13.35" customHeight="1">
      <c r="A56" s="505">
        <f t="shared" si="3"/>
        <v>1866</v>
      </c>
      <c r="B56" s="325">
        <v>0.12812377645649869</v>
      </c>
      <c r="C56" s="326">
        <v>0.45809863011322771</v>
      </c>
      <c r="D56" s="326">
        <f t="shared" si="4"/>
        <v>6.9430449976843223E-2</v>
      </c>
      <c r="E56" s="326">
        <v>0.20204236609821427</v>
      </c>
      <c r="F56" s="326">
        <f t="shared" si="2"/>
        <v>0.76508719888530652</v>
      </c>
      <c r="G56" s="326"/>
      <c r="H56" s="326"/>
      <c r="I56" s="326">
        <v>0.11960862030153431</v>
      </c>
      <c r="J56" s="326">
        <v>0.37775818479785012</v>
      </c>
      <c r="K56" s="326">
        <f t="shared" si="5"/>
        <v>7.4425485010251424E-2</v>
      </c>
      <c r="L56" s="326">
        <f t="shared" si="6"/>
        <v>0.22458240127153845</v>
      </c>
      <c r="M56" s="326"/>
      <c r="N56" s="327"/>
      <c r="O56" s="327"/>
      <c r="P56" s="327"/>
      <c r="Q56" s="327"/>
      <c r="R56" s="327"/>
      <c r="S56" s="327"/>
      <c r="T56" s="507">
        <v>0.79134320000000002</v>
      </c>
    </row>
    <row r="57" spans="1:20" ht="13.35" customHeight="1">
      <c r="A57" s="505">
        <f t="shared" si="3"/>
        <v>1867</v>
      </c>
      <c r="B57" s="325">
        <v>0.12812377645649869</v>
      </c>
      <c r="C57" s="326">
        <v>0.45809863011322771</v>
      </c>
      <c r="D57" s="326">
        <f t="shared" si="4"/>
        <v>6.9430449976843223E-2</v>
      </c>
      <c r="E57" s="326">
        <v>0.20204236609821427</v>
      </c>
      <c r="F57" s="326">
        <f t="shared" si="2"/>
        <v>0.76256282017970745</v>
      </c>
      <c r="G57" s="326"/>
      <c r="H57" s="326"/>
      <c r="I57" s="326">
        <v>0.11492207077898861</v>
      </c>
      <c r="J57" s="326">
        <v>0.36587801466557418</v>
      </c>
      <c r="K57" s="326">
        <f t="shared" si="5"/>
        <v>7.2874611681115656E-2</v>
      </c>
      <c r="L57" s="326">
        <f t="shared" si="6"/>
        <v>0.22457324632886611</v>
      </c>
      <c r="M57" s="326"/>
      <c r="N57" s="327"/>
      <c r="O57" s="327"/>
      <c r="P57" s="327"/>
      <c r="Q57" s="327"/>
      <c r="R57" s="327"/>
      <c r="S57" s="327"/>
      <c r="T57" s="507">
        <v>0.79100350000000008</v>
      </c>
    </row>
    <row r="58" spans="1:20" ht="13.35" customHeight="1">
      <c r="A58" s="505">
        <f t="shared" si="3"/>
        <v>1868</v>
      </c>
      <c r="B58" s="325">
        <v>0.12812377645649869</v>
      </c>
      <c r="C58" s="326">
        <v>0.45809863011322771</v>
      </c>
      <c r="D58" s="326">
        <f t="shared" si="4"/>
        <v>6.9430449976843223E-2</v>
      </c>
      <c r="E58" s="326">
        <v>0.20204236609821427</v>
      </c>
      <c r="F58" s="326">
        <f t="shared" si="2"/>
        <v>0.76005013704167212</v>
      </c>
      <c r="G58" s="326"/>
      <c r="H58" s="326"/>
      <c r="I58" s="326">
        <v>0.10152554690965457</v>
      </c>
      <c r="J58" s="326">
        <v>0.37654745948759627</v>
      </c>
      <c r="K58" s="326">
        <f t="shared" si="5"/>
        <v>6.3296360147735362E-2</v>
      </c>
      <c r="L58" s="326">
        <f t="shared" si="6"/>
        <v>0.22455837273601142</v>
      </c>
      <c r="M58" s="326"/>
      <c r="N58" s="327"/>
      <c r="O58" s="327"/>
      <c r="P58" s="327"/>
      <c r="Q58" s="327"/>
      <c r="R58" s="327"/>
      <c r="S58" s="327"/>
      <c r="T58" s="507">
        <v>0.79270589999999996</v>
      </c>
    </row>
    <row r="59" spans="1:20" ht="13.35" customHeight="1">
      <c r="A59" s="505">
        <f t="shared" si="3"/>
        <v>1869</v>
      </c>
      <c r="B59" s="325">
        <v>0.12812377645649869</v>
      </c>
      <c r="C59" s="326">
        <v>0.45809863011322771</v>
      </c>
      <c r="D59" s="326">
        <f t="shared" si="4"/>
        <v>6.9430449976843223E-2</v>
      </c>
      <c r="E59" s="326">
        <v>0.20204236609821427</v>
      </c>
      <c r="F59" s="326">
        <f t="shared" si="2"/>
        <v>0.75754906837986213</v>
      </c>
      <c r="G59" s="326"/>
      <c r="H59" s="326"/>
      <c r="I59" s="326">
        <v>9.3694673309647342E-2</v>
      </c>
      <c r="J59" s="326">
        <v>0.37448836862183632</v>
      </c>
      <c r="K59" s="326">
        <f t="shared" si="5"/>
        <v>5.8607107953361597E-2</v>
      </c>
      <c r="L59" s="326">
        <f t="shared" si="6"/>
        <v>0.22455546700305806</v>
      </c>
      <c r="M59" s="326"/>
      <c r="N59" s="327"/>
      <c r="O59" s="327"/>
      <c r="P59" s="327"/>
      <c r="Q59" s="327"/>
      <c r="R59" s="327"/>
      <c r="S59" s="327"/>
      <c r="T59" s="507">
        <v>0.79876340000000001</v>
      </c>
    </row>
    <row r="60" spans="1:20" ht="13.35" customHeight="1">
      <c r="A60" s="505">
        <f t="shared" si="3"/>
        <v>1870</v>
      </c>
      <c r="B60" s="325">
        <v>0.12003154170748905</v>
      </c>
      <c r="C60" s="326">
        <v>0.44398636119683105</v>
      </c>
      <c r="D60" s="326">
        <f t="shared" si="4"/>
        <v>6.6739174275935315E-2</v>
      </c>
      <c r="E60" s="326">
        <v>0.22256423435450948</v>
      </c>
      <c r="F60" s="326">
        <f t="shared" si="2"/>
        <v>0.7550595338508751</v>
      </c>
      <c r="G60" s="326">
        <v>0.1977626408250984</v>
      </c>
      <c r="H60" s="326">
        <f>E60/G60</f>
        <v>1.1254109139417574</v>
      </c>
      <c r="I60" s="326">
        <v>0.11539154378651019</v>
      </c>
      <c r="J60" s="326">
        <v>0.39122740916594045</v>
      </c>
      <c r="K60" s="326">
        <f t="shared" si="5"/>
        <v>7.0247209071255631E-2</v>
      </c>
      <c r="L60" s="326">
        <f t="shared" si="6"/>
        <v>0.22455419317697597</v>
      </c>
      <c r="M60" s="326"/>
      <c r="N60" s="327"/>
      <c r="O60" s="326">
        <v>0.12345846881590206</v>
      </c>
      <c r="P60" s="326">
        <v>0.23368158727115884</v>
      </c>
      <c r="Q60" s="326">
        <f t="shared" ref="Q60:Q91" si="7">(1-P60)*O60</f>
        <v>9.4608497860935198E-2</v>
      </c>
      <c r="R60" s="328">
        <f t="shared" ref="R60:R100" si="8">0.1441*1.2</f>
        <v>0.17291999999999999</v>
      </c>
      <c r="S60" s="327"/>
      <c r="T60" s="507">
        <v>0.80746640000000003</v>
      </c>
    </row>
    <row r="61" spans="1:20" ht="13.35" customHeight="1">
      <c r="A61" s="505">
        <f t="shared" si="3"/>
        <v>1871</v>
      </c>
      <c r="B61" s="325">
        <v>0.12003154170748905</v>
      </c>
      <c r="C61" s="326">
        <v>0.44398636119683105</v>
      </c>
      <c r="D61" s="326">
        <f t="shared" si="4"/>
        <v>6.6739174275935315E-2</v>
      </c>
      <c r="E61" s="326">
        <v>0.22256423435450948</v>
      </c>
      <c r="F61" s="326">
        <f t="shared" si="2"/>
        <v>0.75476692355219133</v>
      </c>
      <c r="G61" s="326"/>
      <c r="H61" s="326"/>
      <c r="I61" s="326">
        <v>0.15119554405268687</v>
      </c>
      <c r="J61" s="326">
        <v>0.40057250017058793</v>
      </c>
      <c r="K61" s="326">
        <f t="shared" si="5"/>
        <v>9.0630766956849809E-2</v>
      </c>
      <c r="L61" s="326">
        <f t="shared" si="6"/>
        <v>0.22456595922249406</v>
      </c>
      <c r="M61" s="326"/>
      <c r="N61" s="327"/>
      <c r="O61" s="326">
        <v>7.2315248545027522E-2</v>
      </c>
      <c r="P61" s="326">
        <v>0.24988966369494217</v>
      </c>
      <c r="Q61" s="326">
        <f t="shared" si="7"/>
        <v>5.424441540609444E-2</v>
      </c>
      <c r="R61" s="328">
        <f t="shared" si="8"/>
        <v>0.17291999999999999</v>
      </c>
      <c r="S61" s="327"/>
      <c r="T61" s="507">
        <v>0.81281779999999992</v>
      </c>
    </row>
    <row r="62" spans="1:20" ht="13.35" customHeight="1">
      <c r="A62" s="505">
        <f t="shared" si="3"/>
        <v>1872</v>
      </c>
      <c r="B62" s="325">
        <v>0.12003154170748905</v>
      </c>
      <c r="C62" s="326">
        <v>0.44398636119683105</v>
      </c>
      <c r="D62" s="326">
        <f t="shared" si="4"/>
        <v>6.6739174275935315E-2</v>
      </c>
      <c r="E62" s="326">
        <v>0.22256423435450948</v>
      </c>
      <c r="F62" s="326">
        <f t="shared" si="2"/>
        <v>0.75447568242653995</v>
      </c>
      <c r="G62" s="326"/>
      <c r="H62" s="326"/>
      <c r="I62" s="326">
        <v>0.14241955362042441</v>
      </c>
      <c r="J62" s="326">
        <v>0.3692158777159158</v>
      </c>
      <c r="K62" s="326">
        <f t="shared" si="5"/>
        <v>8.9835993126550481E-2</v>
      </c>
      <c r="L62" s="326">
        <f t="shared" si="6"/>
        <v>0.2245864841166183</v>
      </c>
      <c r="M62" s="326"/>
      <c r="N62" s="327"/>
      <c r="O62" s="326">
        <v>0.16012616275958991</v>
      </c>
      <c r="P62" s="326">
        <v>0.24686225290241609</v>
      </c>
      <c r="Q62" s="326">
        <f t="shared" si="7"/>
        <v>0.12059705747213859</v>
      </c>
      <c r="R62" s="328">
        <f t="shared" si="8"/>
        <v>0.17291999999999999</v>
      </c>
      <c r="S62" s="327"/>
      <c r="T62" s="507">
        <v>0.81097399999999997</v>
      </c>
    </row>
    <row r="63" spans="1:20" ht="13.35" customHeight="1">
      <c r="A63" s="505">
        <f t="shared" si="3"/>
        <v>1873</v>
      </c>
      <c r="B63" s="325">
        <v>0.12003154170748905</v>
      </c>
      <c r="C63" s="326">
        <v>0.44398636119683105</v>
      </c>
      <c r="D63" s="326">
        <f t="shared" si="4"/>
        <v>6.6739174275935315E-2</v>
      </c>
      <c r="E63" s="326">
        <v>0.22256423435450948</v>
      </c>
      <c r="F63" s="326">
        <f t="shared" si="2"/>
        <v>0.75418580088646381</v>
      </c>
      <c r="G63" s="326"/>
      <c r="H63" s="326"/>
      <c r="I63" s="326">
        <v>0.12925694735555088</v>
      </c>
      <c r="J63" s="326">
        <v>0.35875206842806007</v>
      </c>
      <c r="K63" s="326">
        <f t="shared" si="5"/>
        <v>8.2885750133050135E-2</v>
      </c>
      <c r="L63" s="326">
        <f t="shared" si="6"/>
        <v>0.22460987380610747</v>
      </c>
      <c r="M63" s="326"/>
      <c r="N63" s="327"/>
      <c r="O63" s="326">
        <v>0.19967297000154624</v>
      </c>
      <c r="P63" s="326">
        <v>0.23284927391086629</v>
      </c>
      <c r="Q63" s="326">
        <f t="shared" si="7"/>
        <v>0.15317926391706002</v>
      </c>
      <c r="R63" s="328">
        <f t="shared" si="8"/>
        <v>0.17291999999999999</v>
      </c>
      <c r="S63" s="327"/>
      <c r="T63" s="507">
        <v>0.8075717</v>
      </c>
    </row>
    <row r="64" spans="1:20" ht="13.35" customHeight="1">
      <c r="A64" s="505">
        <f t="shared" si="3"/>
        <v>1874</v>
      </c>
      <c r="B64" s="325">
        <v>0.12003154170748905</v>
      </c>
      <c r="C64" s="326">
        <v>0.44398636119683105</v>
      </c>
      <c r="D64" s="326">
        <f t="shared" si="4"/>
        <v>6.6739174275935315E-2</v>
      </c>
      <c r="E64" s="326">
        <v>0.22256423435450948</v>
      </c>
      <c r="F64" s="326">
        <f t="shared" si="2"/>
        <v>0.7538972694338103</v>
      </c>
      <c r="G64" s="326"/>
      <c r="H64" s="326"/>
      <c r="I64" s="326">
        <v>0.15607423714147553</v>
      </c>
      <c r="J64" s="326">
        <v>0.35761991744677923</v>
      </c>
      <c r="K64" s="326">
        <f t="shared" si="5"/>
        <v>0.100258981339372</v>
      </c>
      <c r="L64" s="326">
        <f t="shared" si="6"/>
        <v>0.22463421444815315</v>
      </c>
      <c r="M64" s="326"/>
      <c r="N64" s="327"/>
      <c r="O64" s="326">
        <v>0.17927072054534898</v>
      </c>
      <c r="P64" s="326">
        <v>0.24276396249490423</v>
      </c>
      <c r="Q64" s="326">
        <f t="shared" si="7"/>
        <v>0.13575025006644342</v>
      </c>
      <c r="R64" s="328">
        <f t="shared" si="8"/>
        <v>0.17291999999999999</v>
      </c>
      <c r="S64" s="327"/>
      <c r="T64" s="507">
        <v>0.81110590000000005</v>
      </c>
    </row>
    <row r="65" spans="1:20" ht="13.35" customHeight="1">
      <c r="A65" s="505">
        <f t="shared" si="3"/>
        <v>1875</v>
      </c>
      <c r="B65" s="325">
        <v>0.12003154170748905</v>
      </c>
      <c r="C65" s="326">
        <v>0.44398636119683105</v>
      </c>
      <c r="D65" s="326">
        <f t="shared" si="4"/>
        <v>6.6739174275935315E-2</v>
      </c>
      <c r="E65" s="326">
        <v>0.22256423435450948</v>
      </c>
      <c r="F65" s="326">
        <f t="shared" si="2"/>
        <v>0.75361007865869412</v>
      </c>
      <c r="G65" s="326"/>
      <c r="H65" s="326"/>
      <c r="I65" s="326">
        <v>0.138966067820911</v>
      </c>
      <c r="J65" s="326">
        <v>0.35396153837272615</v>
      </c>
      <c r="K65" s="326">
        <f t="shared" si="5"/>
        <v>8.9777424673412751E-2</v>
      </c>
      <c r="L65" s="326">
        <f t="shared" si="6"/>
        <v>0.22465542691720874</v>
      </c>
      <c r="M65" s="326"/>
      <c r="N65" s="327"/>
      <c r="O65" s="326">
        <v>0.12858355085864412</v>
      </c>
      <c r="P65" s="326">
        <v>0.19017844597442743</v>
      </c>
      <c r="Q65" s="326">
        <f t="shared" si="7"/>
        <v>0.10412973097847342</v>
      </c>
      <c r="R65" s="328">
        <f t="shared" si="8"/>
        <v>0.17291999999999999</v>
      </c>
      <c r="S65" s="327"/>
      <c r="T65" s="507">
        <v>0.8153064000000001</v>
      </c>
    </row>
    <row r="66" spans="1:20" ht="13.35" customHeight="1">
      <c r="A66" s="505">
        <f t="shared" si="3"/>
        <v>1876</v>
      </c>
      <c r="B66" s="325">
        <v>0.12003154170748905</v>
      </c>
      <c r="C66" s="326">
        <v>0.44398636119683105</v>
      </c>
      <c r="D66" s="326">
        <f t="shared" si="4"/>
        <v>6.6739174275935315E-2</v>
      </c>
      <c r="E66" s="326">
        <v>0.22256423435450948</v>
      </c>
      <c r="F66" s="326">
        <f t="shared" si="2"/>
        <v>0.75332421923847481</v>
      </c>
      <c r="G66" s="326"/>
      <c r="H66" s="326"/>
      <c r="I66" s="326">
        <v>0.12458098840606444</v>
      </c>
      <c r="J66" s="326">
        <v>0.348122815975064</v>
      </c>
      <c r="K66" s="326">
        <f t="shared" si="5"/>
        <v>8.1211503905188484E-2</v>
      </c>
      <c r="L66" s="326">
        <f t="shared" si="6"/>
        <v>0.22453077495989113</v>
      </c>
      <c r="M66" s="326"/>
      <c r="N66" s="327"/>
      <c r="O66" s="326">
        <v>0.13118235827972691</v>
      </c>
      <c r="P66" s="326">
        <v>0.20075679394564841</v>
      </c>
      <c r="Q66" s="326">
        <f t="shared" si="7"/>
        <v>0.10484660860925955</v>
      </c>
      <c r="R66" s="328">
        <f t="shared" si="8"/>
        <v>0.17291999999999999</v>
      </c>
      <c r="S66" s="327"/>
      <c r="T66" s="507">
        <v>0.81149510000000002</v>
      </c>
    </row>
    <row r="67" spans="1:20" ht="13.35" customHeight="1">
      <c r="A67" s="505">
        <f t="shared" si="3"/>
        <v>1877</v>
      </c>
      <c r="B67" s="325">
        <v>0.12003154170748905</v>
      </c>
      <c r="C67" s="326">
        <v>0.44398636119683105</v>
      </c>
      <c r="D67" s="326">
        <f t="shared" si="4"/>
        <v>6.6739174275935315E-2</v>
      </c>
      <c r="E67" s="326">
        <v>0.22256423435450948</v>
      </c>
      <c r="F67" s="326">
        <f t="shared" si="2"/>
        <v>0.75303968193674742</v>
      </c>
      <c r="G67" s="326"/>
      <c r="H67" s="326"/>
      <c r="I67" s="326">
        <v>0.10357977941012093</v>
      </c>
      <c r="J67" s="326">
        <v>0.34001957335055244</v>
      </c>
      <c r="K67" s="326">
        <f t="shared" si="5"/>
        <v>6.8360627007347283E-2</v>
      </c>
      <c r="L67" s="326">
        <f t="shared" si="6"/>
        <v>0.22448169690214251</v>
      </c>
      <c r="M67" s="326"/>
      <c r="N67" s="327"/>
      <c r="O67" s="326">
        <v>0.10868171146200631</v>
      </c>
      <c r="P67" s="326">
        <v>0.22582460088613826</v>
      </c>
      <c r="Q67" s="326">
        <f t="shared" si="7"/>
        <v>8.4138707347476305E-2</v>
      </c>
      <c r="R67" s="328">
        <f t="shared" si="8"/>
        <v>0.17291999999999999</v>
      </c>
      <c r="S67" s="327"/>
      <c r="T67" s="507">
        <v>0.81064940000000008</v>
      </c>
    </row>
    <row r="68" spans="1:20" ht="13.35" customHeight="1">
      <c r="A68" s="505">
        <f t="shared" si="3"/>
        <v>1878</v>
      </c>
      <c r="B68" s="325">
        <v>0.12003154170748905</v>
      </c>
      <c r="C68" s="326">
        <v>0.44398636119683105</v>
      </c>
      <c r="D68" s="326">
        <f t="shared" si="4"/>
        <v>6.6739174275935315E-2</v>
      </c>
      <c r="E68" s="326">
        <v>0.22256423435450948</v>
      </c>
      <c r="F68" s="326">
        <f t="shared" si="2"/>
        <v>0.75275645760234744</v>
      </c>
      <c r="G68" s="326"/>
      <c r="H68" s="326"/>
      <c r="I68" s="326">
        <v>0.10027116778111653</v>
      </c>
      <c r="J68" s="326">
        <v>0.34444543114458548</v>
      </c>
      <c r="K68" s="326">
        <f t="shared" si="5"/>
        <v>6.5733222163378777E-2</v>
      </c>
      <c r="L68" s="326">
        <f t="shared" si="6"/>
        <v>0.22440963680746476</v>
      </c>
      <c r="M68" s="326"/>
      <c r="N68" s="327"/>
      <c r="O68" s="326">
        <v>0.13134514074551185</v>
      </c>
      <c r="P68" s="326">
        <v>0.22922022279348755</v>
      </c>
      <c r="Q68" s="326">
        <f t="shared" si="7"/>
        <v>0.10123817832098364</v>
      </c>
      <c r="R68" s="328">
        <f t="shared" si="8"/>
        <v>0.17291999999999999</v>
      </c>
      <c r="S68" s="327"/>
      <c r="T68" s="507">
        <v>0.80969690000000005</v>
      </c>
    </row>
    <row r="69" spans="1:20" ht="13.35" customHeight="1">
      <c r="A69" s="505">
        <f t="shared" si="3"/>
        <v>1879</v>
      </c>
      <c r="B69" s="325">
        <v>0.12003154170748905</v>
      </c>
      <c r="C69" s="326">
        <v>0.44398636119683105</v>
      </c>
      <c r="D69" s="326">
        <f t="shared" si="4"/>
        <v>6.6739174275935315E-2</v>
      </c>
      <c r="E69" s="326">
        <v>0.22256423435450948</v>
      </c>
      <c r="F69" s="326">
        <f t="shared" si="2"/>
        <v>0.75247453716837043</v>
      </c>
      <c r="G69" s="326"/>
      <c r="H69" s="326"/>
      <c r="I69" s="326">
        <v>8.799400066873049E-2</v>
      </c>
      <c r="J69" s="326">
        <v>0.34262140256935997</v>
      </c>
      <c r="K69" s="326">
        <f t="shared" si="5"/>
        <v>5.7845372741920857E-2</v>
      </c>
      <c r="L69" s="326">
        <f t="shared" si="6"/>
        <v>0.22452640967352439</v>
      </c>
      <c r="M69" s="326"/>
      <c r="N69" s="327"/>
      <c r="O69" s="326">
        <v>9.2494101571108489E-2</v>
      </c>
      <c r="P69" s="326">
        <v>0.22595664193219847</v>
      </c>
      <c r="Q69" s="326">
        <f t="shared" si="7"/>
        <v>7.1594444981565128E-2</v>
      </c>
      <c r="R69" s="328">
        <f t="shared" si="8"/>
        <v>0.17291999999999999</v>
      </c>
      <c r="S69" s="327"/>
      <c r="T69" s="507">
        <v>0.8124905</v>
      </c>
    </row>
    <row r="70" spans="1:20" ht="13.35" customHeight="1">
      <c r="A70" s="505">
        <f t="shared" si="3"/>
        <v>1880</v>
      </c>
      <c r="B70" s="325">
        <v>0.10161468367880669</v>
      </c>
      <c r="C70" s="326">
        <v>0.32965255025866697</v>
      </c>
      <c r="D70" s="326">
        <f t="shared" si="4"/>
        <v>6.8117144060360332E-2</v>
      </c>
      <c r="E70" s="326">
        <v>0.24436789309633253</v>
      </c>
      <c r="F70" s="326">
        <f t="shared" si="2"/>
        <v>0.75219391165120453</v>
      </c>
      <c r="G70" s="326">
        <v>0.23272681413986851</v>
      </c>
      <c r="H70" s="326">
        <f>E70/G70</f>
        <v>1.0500203597058126</v>
      </c>
      <c r="I70" s="326">
        <v>0.11181552480013747</v>
      </c>
      <c r="J70" s="326">
        <v>0.35815974699740827</v>
      </c>
      <c r="K70" s="326">
        <f t="shared" si="5"/>
        <v>7.1767704727337803E-2</v>
      </c>
      <c r="L70" s="326">
        <f t="shared" si="6"/>
        <v>0.22454145491615535</v>
      </c>
      <c r="M70" s="326"/>
      <c r="N70" s="327"/>
      <c r="O70" s="326">
        <v>0.10403773412417269</v>
      </c>
      <c r="P70" s="326">
        <v>0.25493591963976447</v>
      </c>
      <c r="Q70" s="326">
        <f t="shared" si="7"/>
        <v>7.7514778697989423E-2</v>
      </c>
      <c r="R70" s="328">
        <f t="shared" si="8"/>
        <v>0.17291999999999999</v>
      </c>
      <c r="S70" s="327"/>
      <c r="T70" s="507">
        <v>0.81257029999999997</v>
      </c>
    </row>
    <row r="71" spans="1:20" ht="13.35" customHeight="1">
      <c r="A71" s="505">
        <f t="shared" si="3"/>
        <v>1881</v>
      </c>
      <c r="B71" s="325">
        <v>0.10161468367880669</v>
      </c>
      <c r="C71" s="326">
        <v>0.32965255025866697</v>
      </c>
      <c r="D71" s="326">
        <f t="shared" si="4"/>
        <v>6.8117144060360332E-2</v>
      </c>
      <c r="E71" s="326">
        <v>0.24436789309633253</v>
      </c>
      <c r="F71" s="326">
        <f t="shared" si="2"/>
        <v>0.75364471636336294</v>
      </c>
      <c r="G71" s="326"/>
      <c r="H71" s="326"/>
      <c r="I71" s="326">
        <v>0.10811671651740676</v>
      </c>
      <c r="J71" s="326">
        <v>0.36159997066944904</v>
      </c>
      <c r="K71" s="326">
        <f t="shared" si="5"/>
        <v>6.9021714995835343E-2</v>
      </c>
      <c r="L71" s="326">
        <f t="shared" si="6"/>
        <v>0.22468361967767433</v>
      </c>
      <c r="M71" s="326"/>
      <c r="N71" s="327"/>
      <c r="O71" s="326">
        <v>0.11938945186549979</v>
      </c>
      <c r="P71" s="326">
        <v>0.25092150170648464</v>
      </c>
      <c r="Q71" s="326">
        <f t="shared" si="7"/>
        <v>8.9432071315494521E-2</v>
      </c>
      <c r="R71" s="328">
        <f t="shared" si="8"/>
        <v>0.17291999999999999</v>
      </c>
      <c r="S71" s="327"/>
      <c r="T71" s="507">
        <v>0.81041569999999996</v>
      </c>
    </row>
    <row r="72" spans="1:20" ht="13.35" customHeight="1">
      <c r="A72" s="505">
        <f t="shared" si="3"/>
        <v>1882</v>
      </c>
      <c r="B72" s="325">
        <v>0.10161468367880669</v>
      </c>
      <c r="C72" s="326">
        <v>0.32965255025866697</v>
      </c>
      <c r="D72" s="326">
        <f t="shared" si="4"/>
        <v>6.8117144060360332E-2</v>
      </c>
      <c r="E72" s="326">
        <v>0.24436789309633253</v>
      </c>
      <c r="F72" s="326">
        <f t="shared" ref="F72:F103" si="9">AVERAGE(E42:E71)/(AVERAGE(E42:E71)+AVERAGE(D42:D71))</f>
        <v>0.75508078072398521</v>
      </c>
      <c r="G72" s="326"/>
      <c r="H72" s="326"/>
      <c r="I72" s="326">
        <v>0.11035043352601151</v>
      </c>
      <c r="J72" s="326">
        <v>0.34781673936777635</v>
      </c>
      <c r="K72" s="326">
        <f t="shared" si="5"/>
        <v>7.1968705549173631E-2</v>
      </c>
      <c r="L72" s="326">
        <f t="shared" si="6"/>
        <v>0.22479173305786104</v>
      </c>
      <c r="M72" s="326"/>
      <c r="N72" s="327"/>
      <c r="O72" s="326">
        <v>0.11477788565880409</v>
      </c>
      <c r="P72" s="326">
        <v>0.24420412301453193</v>
      </c>
      <c r="Q72" s="326">
        <f t="shared" si="7"/>
        <v>8.6748652750033614E-2</v>
      </c>
      <c r="R72" s="328">
        <f t="shared" si="8"/>
        <v>0.17291999999999999</v>
      </c>
      <c r="S72" s="327"/>
      <c r="T72" s="507">
        <v>0.80788120000000008</v>
      </c>
    </row>
    <row r="73" spans="1:20" ht="13.35" customHeight="1">
      <c r="A73" s="505">
        <f t="shared" si="3"/>
        <v>1883</v>
      </c>
      <c r="B73" s="325">
        <v>0.10161468367880669</v>
      </c>
      <c r="C73" s="326">
        <v>0.32965255025866697</v>
      </c>
      <c r="D73" s="326">
        <f t="shared" si="4"/>
        <v>6.8117144060360332E-2</v>
      </c>
      <c r="E73" s="326">
        <v>0.24436789309633253</v>
      </c>
      <c r="F73" s="326">
        <f t="shared" si="9"/>
        <v>0.75650232824326025</v>
      </c>
      <c r="G73" s="326"/>
      <c r="H73" s="326"/>
      <c r="I73" s="326">
        <v>0.11496148030815749</v>
      </c>
      <c r="J73" s="326">
        <v>0.33138613575989101</v>
      </c>
      <c r="K73" s="326">
        <f t="shared" si="5"/>
        <v>7.6864839587600375E-2</v>
      </c>
      <c r="L73" s="326">
        <f t="shared" si="6"/>
        <v>0.22484377070099923</v>
      </c>
      <c r="M73" s="326"/>
      <c r="N73" s="327"/>
      <c r="O73" s="326">
        <v>0.12258933023101209</v>
      </c>
      <c r="P73" s="326">
        <v>0.26195708376421922</v>
      </c>
      <c r="Q73" s="326">
        <f t="shared" si="7"/>
        <v>9.0476186783087331E-2</v>
      </c>
      <c r="R73" s="328">
        <f t="shared" si="8"/>
        <v>0.17291999999999999</v>
      </c>
      <c r="S73" s="327"/>
      <c r="T73" s="507">
        <v>0.80495590000000006</v>
      </c>
    </row>
    <row r="74" spans="1:20" ht="13.35" customHeight="1">
      <c r="A74" s="505">
        <f t="shared" ref="A74:A85" si="10">A75-1</f>
        <v>1884</v>
      </c>
      <c r="B74" s="325">
        <v>0.10161468367880669</v>
      </c>
      <c r="C74" s="326">
        <v>0.32965255025866697</v>
      </c>
      <c r="D74" s="326">
        <f t="shared" ref="D74:D105" si="11">B74*(1-C74)</f>
        <v>6.8117144060360332E-2</v>
      </c>
      <c r="E74" s="326">
        <v>0.24436789309633253</v>
      </c>
      <c r="F74" s="326">
        <f t="shared" si="9"/>
        <v>0.7579095779352768</v>
      </c>
      <c r="G74" s="326"/>
      <c r="H74" s="326"/>
      <c r="I74" s="326">
        <v>0.10233784410402132</v>
      </c>
      <c r="J74" s="326">
        <v>0.33375441915211584</v>
      </c>
      <c r="K74" s="326">
        <f t="shared" si="5"/>
        <v>6.8182136387803904E-2</v>
      </c>
      <c r="L74" s="326">
        <f t="shared" si="6"/>
        <v>0.22487762086861002</v>
      </c>
      <c r="M74" s="326"/>
      <c r="N74" s="327"/>
      <c r="O74" s="326">
        <v>0.14516753673106936</v>
      </c>
      <c r="P74" s="326">
        <v>0.26606667511725185</v>
      </c>
      <c r="Q74" s="326">
        <f t="shared" si="7"/>
        <v>0.10654329289807221</v>
      </c>
      <c r="R74" s="328">
        <f t="shared" si="8"/>
        <v>0.17291999999999999</v>
      </c>
      <c r="S74" s="327"/>
      <c r="T74" s="507">
        <v>0.80038149999999997</v>
      </c>
    </row>
    <row r="75" spans="1:20" ht="13.35" customHeight="1">
      <c r="A75" s="505">
        <f t="shared" si="10"/>
        <v>1885</v>
      </c>
      <c r="B75" s="325">
        <v>0.10161468367880669</v>
      </c>
      <c r="C75" s="326">
        <v>0.32965255025866697</v>
      </c>
      <c r="D75" s="326">
        <f t="shared" si="11"/>
        <v>6.8117144060360332E-2</v>
      </c>
      <c r="E75" s="326">
        <v>0.24436789309633253</v>
      </c>
      <c r="F75" s="326">
        <f t="shared" si="9"/>
        <v>0.75930274443051204</v>
      </c>
      <c r="G75" s="326"/>
      <c r="H75" s="326"/>
      <c r="I75" s="326">
        <v>9.0652169152267661E-2</v>
      </c>
      <c r="J75" s="326">
        <v>0.33971218054234059</v>
      </c>
      <c r="K75" s="326">
        <f t="shared" si="5"/>
        <v>5.9856523098657709E-2</v>
      </c>
      <c r="L75" s="326">
        <f t="shared" si="6"/>
        <v>0.22486755160776487</v>
      </c>
      <c r="M75" s="326">
        <f t="shared" ref="M75:M106" si="12">AVERAGE(L45:L74)/(AVERAGE(L45:L74)+AVERAGE(K45:K74))</f>
        <v>0.76944651090987937</v>
      </c>
      <c r="N75" s="327"/>
      <c r="O75" s="326">
        <v>0.14413632966798332</v>
      </c>
      <c r="P75" s="326">
        <v>0.26048468106479156</v>
      </c>
      <c r="Q75" s="326">
        <f t="shared" si="7"/>
        <v>0.10659102380456902</v>
      </c>
      <c r="R75" s="328">
        <f t="shared" si="8"/>
        <v>0.17291999999999999</v>
      </c>
      <c r="S75" s="327"/>
      <c r="T75" s="507">
        <v>0.79993120000000006</v>
      </c>
    </row>
    <row r="76" spans="1:20" ht="13.35" customHeight="1">
      <c r="A76" s="505">
        <f t="shared" si="10"/>
        <v>1886</v>
      </c>
      <c r="B76" s="325">
        <v>0.10161468367880669</v>
      </c>
      <c r="C76" s="326">
        <v>0.32965255025866697</v>
      </c>
      <c r="D76" s="326">
        <f t="shared" si="11"/>
        <v>6.8117144060360332E-2</v>
      </c>
      <c r="E76" s="326">
        <v>0.24436789309633253</v>
      </c>
      <c r="F76" s="326">
        <f t="shared" si="9"/>
        <v>0.76068203808495782</v>
      </c>
      <c r="G76" s="326"/>
      <c r="H76" s="326"/>
      <c r="I76" s="326">
        <v>9.0250236071765785E-2</v>
      </c>
      <c r="J76" s="326">
        <v>0.3610616991812533</v>
      </c>
      <c r="K76" s="326">
        <f t="shared" si="5"/>
        <v>5.7664332484184788E-2</v>
      </c>
      <c r="L76" s="326">
        <f t="shared" si="6"/>
        <v>0.22328425538671501</v>
      </c>
      <c r="M76" s="326">
        <f t="shared" si="12"/>
        <v>0.77010209663296447</v>
      </c>
      <c r="N76" s="327"/>
      <c r="O76" s="326">
        <v>0.14355762121052087</v>
      </c>
      <c r="P76" s="326">
        <v>0.25339394311689906</v>
      </c>
      <c r="Q76" s="326">
        <f t="shared" si="7"/>
        <v>0.10718098950750482</v>
      </c>
      <c r="R76" s="328">
        <f t="shared" si="8"/>
        <v>0.17291999999999999</v>
      </c>
      <c r="S76" s="327"/>
      <c r="T76" s="507">
        <v>0.80451549999999994</v>
      </c>
    </row>
    <row r="77" spans="1:20" ht="13.35" customHeight="1">
      <c r="A77" s="505">
        <f t="shared" si="10"/>
        <v>1887</v>
      </c>
      <c r="B77" s="325">
        <v>0.10161468367880669</v>
      </c>
      <c r="C77" s="326">
        <v>0.32965255025866697</v>
      </c>
      <c r="D77" s="326">
        <f t="shared" si="11"/>
        <v>6.8117144060360332E-2</v>
      </c>
      <c r="E77" s="326">
        <v>0.24436789309633253</v>
      </c>
      <c r="F77" s="326">
        <f t="shared" si="9"/>
        <v>0.76204766508600508</v>
      </c>
      <c r="G77" s="326"/>
      <c r="H77" s="326"/>
      <c r="I77" s="326">
        <v>0.11023438477907116</v>
      </c>
      <c r="J77" s="326">
        <v>0.35713961777184311</v>
      </c>
      <c r="K77" s="326">
        <f t="shared" ref="K77:K108" si="13">(1-J77)*I77</f>
        <v>7.0865318733759411E-2</v>
      </c>
      <c r="L77" s="326">
        <f t="shared" si="6"/>
        <v>0.22399091632465598</v>
      </c>
      <c r="M77" s="326">
        <f t="shared" si="12"/>
        <v>0.76915760270697076</v>
      </c>
      <c r="N77" s="327"/>
      <c r="O77" s="326">
        <v>0.15506817591775274</v>
      </c>
      <c r="P77" s="326">
        <v>0.26831971995332554</v>
      </c>
      <c r="Q77" s="326">
        <f t="shared" si="7"/>
        <v>0.11346032638182829</v>
      </c>
      <c r="R77" s="328">
        <f t="shared" si="8"/>
        <v>0.17291999999999999</v>
      </c>
      <c r="S77" s="327"/>
      <c r="T77" s="507">
        <v>0.81063130000000005</v>
      </c>
    </row>
    <row r="78" spans="1:20" ht="13.35" customHeight="1">
      <c r="A78" s="505">
        <f t="shared" si="10"/>
        <v>1888</v>
      </c>
      <c r="B78" s="325">
        <v>0.10161468367880669</v>
      </c>
      <c r="C78" s="326">
        <v>0.32965255025866697</v>
      </c>
      <c r="D78" s="326">
        <f t="shared" si="11"/>
        <v>6.8117144060360332E-2</v>
      </c>
      <c r="E78" s="326">
        <v>0.24436789309633253</v>
      </c>
      <c r="F78" s="326">
        <f t="shared" si="9"/>
        <v>0.76339982755519575</v>
      </c>
      <c r="G78" s="326"/>
      <c r="H78" s="326"/>
      <c r="I78" s="326">
        <v>0.10911157406457167</v>
      </c>
      <c r="J78" s="326">
        <v>0.36434723073946995</v>
      </c>
      <c r="K78" s="326">
        <f t="shared" si="13"/>
        <v>6.9357074212520409E-2</v>
      </c>
      <c r="L78" s="326">
        <f t="shared" si="6"/>
        <v>0.2236890358606872</v>
      </c>
      <c r="M78" s="326">
        <f t="shared" si="12"/>
        <v>0.76608659939413448</v>
      </c>
      <c r="N78" s="327"/>
      <c r="O78" s="326">
        <v>0.1600289855072464</v>
      </c>
      <c r="P78" s="326">
        <v>0.27267187413439692</v>
      </c>
      <c r="Q78" s="326">
        <f t="shared" si="7"/>
        <v>0.11639358211315927</v>
      </c>
      <c r="R78" s="328">
        <f t="shared" si="8"/>
        <v>0.17291999999999999</v>
      </c>
      <c r="S78" s="327"/>
      <c r="T78" s="507">
        <v>0.81847020000000004</v>
      </c>
    </row>
    <row r="79" spans="1:20" ht="13.35" customHeight="1">
      <c r="A79" s="505">
        <f t="shared" si="10"/>
        <v>1889</v>
      </c>
      <c r="B79" s="325">
        <v>0.10161468367880669</v>
      </c>
      <c r="C79" s="326">
        <v>0.32965255025866697</v>
      </c>
      <c r="D79" s="326">
        <f t="shared" si="11"/>
        <v>6.8117144060360332E-2</v>
      </c>
      <c r="E79" s="326">
        <v>0.24436789309633253</v>
      </c>
      <c r="F79" s="326">
        <f t="shared" si="9"/>
        <v>0.76473872364795004</v>
      </c>
      <c r="G79" s="326"/>
      <c r="H79" s="326"/>
      <c r="I79" s="326">
        <v>0.10745617083987929</v>
      </c>
      <c r="J79" s="326">
        <v>0.3500702594771064</v>
      </c>
      <c r="K79" s="326">
        <f t="shared" si="13"/>
        <v>6.9838961231546481E-2</v>
      </c>
      <c r="L79" s="326">
        <f t="shared" si="6"/>
        <v>0.22569413833412089</v>
      </c>
      <c r="M79" s="326">
        <f t="shared" si="12"/>
        <v>0.76376958467640721</v>
      </c>
      <c r="N79" s="327"/>
      <c r="O79" s="326">
        <v>0.16901901721890022</v>
      </c>
      <c r="P79" s="326">
        <v>0.27889132477294076</v>
      </c>
      <c r="Q79" s="326">
        <f t="shared" si="7"/>
        <v>0.12188107959490066</v>
      </c>
      <c r="R79" s="328">
        <f t="shared" si="8"/>
        <v>0.17291999999999999</v>
      </c>
      <c r="S79" s="327"/>
      <c r="T79" s="507">
        <v>0.82994709999999994</v>
      </c>
    </row>
    <row r="80" spans="1:20" ht="13.35" customHeight="1">
      <c r="A80" s="505">
        <f t="shared" si="10"/>
        <v>1890</v>
      </c>
      <c r="B80" s="325">
        <v>9.3112685234167353E-2</v>
      </c>
      <c r="C80" s="326">
        <v>0.28192319205662075</v>
      </c>
      <c r="D80" s="326">
        <f t="shared" si="11"/>
        <v>6.6862059791987519E-2</v>
      </c>
      <c r="E80" s="326">
        <v>0.23860913449719232</v>
      </c>
      <c r="F80" s="326">
        <f t="shared" si="9"/>
        <v>0.7660645476503728</v>
      </c>
      <c r="G80" s="326">
        <v>0.23119855444836415</v>
      </c>
      <c r="H80" s="326">
        <f>E80/G80</f>
        <v>1.0320528822790855</v>
      </c>
      <c r="I80" s="326">
        <v>0.11561024949426837</v>
      </c>
      <c r="J80" s="326">
        <v>0.33817768295409828</v>
      </c>
      <c r="K80" s="326">
        <f t="shared" si="13"/>
        <v>7.6513443194551473E-2</v>
      </c>
      <c r="L80" s="326">
        <f t="shared" si="6"/>
        <v>0.22469190734246455</v>
      </c>
      <c r="M80" s="326">
        <f t="shared" si="12"/>
        <v>0.76215522523486834</v>
      </c>
      <c r="N80" s="327"/>
      <c r="O80" s="326">
        <v>0.16230513710223421</v>
      </c>
      <c r="P80" s="326">
        <v>0.30393394851869843</v>
      </c>
      <c r="Q80" s="326">
        <f t="shared" si="7"/>
        <v>0.11297509591788346</v>
      </c>
      <c r="R80" s="328">
        <f t="shared" si="8"/>
        <v>0.17291999999999999</v>
      </c>
      <c r="S80" s="327"/>
      <c r="T80" s="507">
        <v>0.83614109999999997</v>
      </c>
    </row>
    <row r="81" spans="1:20" ht="13.35" customHeight="1">
      <c r="A81" s="505">
        <f t="shared" si="10"/>
        <v>1891</v>
      </c>
      <c r="B81" s="325">
        <v>9.3112685234167353E-2</v>
      </c>
      <c r="C81" s="326">
        <v>0.28192319205662075</v>
      </c>
      <c r="D81" s="326">
        <f t="shared" si="11"/>
        <v>6.6862059791987519E-2</v>
      </c>
      <c r="E81" s="326">
        <v>0.23860913449719232</v>
      </c>
      <c r="F81" s="326">
        <f t="shared" si="9"/>
        <v>0.76726476243979669</v>
      </c>
      <c r="G81" s="326"/>
      <c r="H81" s="326"/>
      <c r="I81" s="326">
        <v>0.10114423239317683</v>
      </c>
      <c r="J81" s="326">
        <v>0.3250343902788318</v>
      </c>
      <c r="K81" s="326">
        <f t="shared" si="13"/>
        <v>6.8268878487040136E-2</v>
      </c>
      <c r="L81" s="326">
        <f t="shared" si="6"/>
        <v>0.22610526729286456</v>
      </c>
      <c r="M81" s="326">
        <f t="shared" si="12"/>
        <v>0.75950677695847102</v>
      </c>
      <c r="N81" s="327"/>
      <c r="O81" s="326">
        <v>0.11243750277124995</v>
      </c>
      <c r="P81" s="326">
        <v>0.28251099169516369</v>
      </c>
      <c r="Q81" s="326">
        <f t="shared" si="7"/>
        <v>8.0672672359616407E-2</v>
      </c>
      <c r="R81" s="328">
        <f t="shared" si="8"/>
        <v>0.17291999999999999</v>
      </c>
      <c r="S81" s="327"/>
      <c r="T81" s="507">
        <v>0.84086070000000002</v>
      </c>
    </row>
    <row r="82" spans="1:20" ht="13.35" customHeight="1">
      <c r="A82" s="505">
        <f t="shared" si="10"/>
        <v>1892</v>
      </c>
      <c r="B82" s="325">
        <v>9.3112685234167353E-2</v>
      </c>
      <c r="C82" s="326">
        <v>0.28192319205662075</v>
      </c>
      <c r="D82" s="326">
        <f t="shared" si="11"/>
        <v>6.6862059791987519E-2</v>
      </c>
      <c r="E82" s="326">
        <v>0.23860913449719232</v>
      </c>
      <c r="F82" s="326">
        <f t="shared" si="9"/>
        <v>0.768455703926746</v>
      </c>
      <c r="G82" s="326"/>
      <c r="H82" s="326"/>
      <c r="I82" s="326">
        <v>8.7441475881620212E-2</v>
      </c>
      <c r="J82" s="326">
        <v>0.31581169657762814</v>
      </c>
      <c r="K82" s="326">
        <f t="shared" si="13"/>
        <v>5.9826435032193988E-2</v>
      </c>
      <c r="L82" s="326">
        <f t="shared" si="6"/>
        <v>0.22587286685972829</v>
      </c>
      <c r="M82" s="326">
        <f t="shared" si="12"/>
        <v>0.75736741216534231</v>
      </c>
      <c r="N82" s="327"/>
      <c r="O82" s="326">
        <v>0.13445529773785769</v>
      </c>
      <c r="P82" s="326">
        <v>0.29520505631326333</v>
      </c>
      <c r="Q82" s="326">
        <f t="shared" si="7"/>
        <v>9.4763413997536822E-2</v>
      </c>
      <c r="R82" s="328">
        <f t="shared" si="8"/>
        <v>0.17291999999999999</v>
      </c>
      <c r="S82" s="327"/>
      <c r="T82" s="507">
        <v>0.84397299999999997</v>
      </c>
    </row>
    <row r="83" spans="1:20" ht="13.35" customHeight="1">
      <c r="A83" s="505">
        <f t="shared" si="10"/>
        <v>1893</v>
      </c>
      <c r="B83" s="325">
        <v>9.3112685234167353E-2</v>
      </c>
      <c r="C83" s="326">
        <v>0.28192319205662075</v>
      </c>
      <c r="D83" s="326">
        <f t="shared" si="11"/>
        <v>6.6862059791987519E-2</v>
      </c>
      <c r="E83" s="326">
        <v>0.23860913449719232</v>
      </c>
      <c r="F83" s="326">
        <f t="shared" si="9"/>
        <v>0.76963747917106495</v>
      </c>
      <c r="G83" s="326"/>
      <c r="H83" s="326"/>
      <c r="I83" s="326">
        <v>7.9946164199192468E-2</v>
      </c>
      <c r="J83" s="326">
        <v>0.3184347661328461</v>
      </c>
      <c r="K83" s="326">
        <f t="shared" si="13"/>
        <v>5.4488526099204494E-2</v>
      </c>
      <c r="L83" s="326">
        <f t="shared" si="6"/>
        <v>0.22536414713238129</v>
      </c>
      <c r="M83" s="326">
        <f t="shared" si="12"/>
        <v>0.75605699006875915</v>
      </c>
      <c r="N83" s="327"/>
      <c r="O83" s="326">
        <v>0.13406352206426159</v>
      </c>
      <c r="P83" s="326">
        <v>0.29256526674233829</v>
      </c>
      <c r="Q83" s="326">
        <f t="shared" si="7"/>
        <v>9.4841191971113542E-2</v>
      </c>
      <c r="R83" s="328">
        <f t="shared" si="8"/>
        <v>0.17291999999999999</v>
      </c>
      <c r="S83" s="327"/>
      <c r="T83" s="507">
        <v>0.84622619999999993</v>
      </c>
    </row>
    <row r="84" spans="1:20" ht="13.35" customHeight="1">
      <c r="A84" s="505">
        <f t="shared" si="10"/>
        <v>1894</v>
      </c>
      <c r="B84" s="325">
        <v>9.3112685234167353E-2</v>
      </c>
      <c r="C84" s="326">
        <v>0.28192319205662075</v>
      </c>
      <c r="D84" s="326">
        <f t="shared" si="11"/>
        <v>6.6862059791987519E-2</v>
      </c>
      <c r="E84" s="326">
        <v>0.23860913449719232</v>
      </c>
      <c r="F84" s="326">
        <f t="shared" si="9"/>
        <v>0.77081019359091529</v>
      </c>
      <c r="G84" s="326"/>
      <c r="H84" s="326"/>
      <c r="I84" s="326">
        <v>9.5792017070415403E-2</v>
      </c>
      <c r="J84" s="326">
        <v>0.34858960556981677</v>
      </c>
      <c r="K84" s="326">
        <f t="shared" si="13"/>
        <v>6.239991562310214E-2</v>
      </c>
      <c r="L84" s="326">
        <f t="shared" si="6"/>
        <v>0.22521612254471757</v>
      </c>
      <c r="M84" s="326">
        <f t="shared" si="12"/>
        <v>0.75682223542533589</v>
      </c>
      <c r="N84" s="327"/>
      <c r="O84" s="326">
        <v>0.12433562894125461</v>
      </c>
      <c r="P84" s="326">
        <v>0.28342020002817297</v>
      </c>
      <c r="Q84" s="326">
        <f t="shared" si="7"/>
        <v>8.9096400116095542E-2</v>
      </c>
      <c r="R84" s="328">
        <f t="shared" si="8"/>
        <v>0.17291999999999999</v>
      </c>
      <c r="S84" s="327"/>
      <c r="T84" s="507">
        <v>0.85413950000000005</v>
      </c>
    </row>
    <row r="85" spans="1:20" ht="13.35" customHeight="1">
      <c r="A85" s="505">
        <f t="shared" si="10"/>
        <v>1895</v>
      </c>
      <c r="B85" s="325">
        <v>9.3112685234167353E-2</v>
      </c>
      <c r="C85" s="326">
        <v>0.28192319205662075</v>
      </c>
      <c r="D85" s="326">
        <f t="shared" si="11"/>
        <v>6.6862059791987519E-2</v>
      </c>
      <c r="E85" s="326">
        <v>0.23860913449719232</v>
      </c>
      <c r="F85" s="326">
        <f t="shared" si="9"/>
        <v>0.77197395099412158</v>
      </c>
      <c r="G85" s="326"/>
      <c r="H85" s="326"/>
      <c r="I85" s="326">
        <v>9.5455570822139693E-2</v>
      </c>
      <c r="J85" s="326">
        <v>0.35289166332135224</v>
      </c>
      <c r="K85" s="326">
        <f t="shared" si="13"/>
        <v>6.1770095661425675E-2</v>
      </c>
      <c r="L85" s="326">
        <f t="shared" si="6"/>
        <v>0.22476685899931326</v>
      </c>
      <c r="M85" s="326">
        <f t="shared" si="12"/>
        <v>0.75761582620693668</v>
      </c>
      <c r="N85" s="327"/>
      <c r="O85" s="326">
        <v>0.11934416485040618</v>
      </c>
      <c r="P85" s="326">
        <v>0.28052699228791778</v>
      </c>
      <c r="Q85" s="326">
        <f t="shared" si="7"/>
        <v>8.5864905237808292E-2</v>
      </c>
      <c r="R85" s="328">
        <f t="shared" si="8"/>
        <v>0.17291999999999999</v>
      </c>
      <c r="S85" s="327"/>
      <c r="T85" s="507">
        <v>0.85374340000000004</v>
      </c>
    </row>
    <row r="86" spans="1:20">
      <c r="A86" s="508">
        <v>1896</v>
      </c>
      <c r="B86" s="329">
        <v>0.10165562747675103</v>
      </c>
      <c r="C86" s="326">
        <v>0.27322097490314212</v>
      </c>
      <c r="D86" s="326">
        <f t="shared" si="11"/>
        <v>7.3881177833162476E-2</v>
      </c>
      <c r="E86" s="326">
        <v>0.22815564975544955</v>
      </c>
      <c r="F86" s="326">
        <f t="shared" si="9"/>
        <v>0.77312885360880479</v>
      </c>
      <c r="G86" s="326">
        <v>0.21579707182966965</v>
      </c>
      <c r="H86" s="326">
        <f t="shared" ref="H86:H103" si="14">E86/G86</f>
        <v>1.0572694421708124</v>
      </c>
      <c r="I86" s="326">
        <v>0.10216724656484044</v>
      </c>
      <c r="J86" s="326">
        <v>0.34695901519956757</v>
      </c>
      <c r="K86" s="326">
        <f t="shared" si="13"/>
        <v>6.6719399311051988E-2</v>
      </c>
      <c r="L86" s="326">
        <f t="shared" ref="L86:L117" si="15">1.1*N86</f>
        <v>0.20745129317621669</v>
      </c>
      <c r="M86" s="326">
        <f t="shared" si="12"/>
        <v>0.75949695361830993</v>
      </c>
      <c r="N86" s="326">
        <v>0.18859208470565153</v>
      </c>
      <c r="O86" s="326">
        <v>0.1502667581704196</v>
      </c>
      <c r="P86" s="326">
        <v>0.28557750892157724</v>
      </c>
      <c r="Q86" s="326">
        <f t="shared" si="7"/>
        <v>0.1073539516983901</v>
      </c>
      <c r="R86" s="328">
        <f t="shared" si="8"/>
        <v>0.17291999999999999</v>
      </c>
      <c r="S86" s="327"/>
      <c r="T86" s="507">
        <v>0.84906589999999993</v>
      </c>
    </row>
    <row r="87" spans="1:20">
      <c r="A87" s="508">
        <f>A86+1</f>
        <v>1897</v>
      </c>
      <c r="B87" s="329">
        <v>0.10645556175103549</v>
      </c>
      <c r="C87" s="326">
        <v>0.24622577041054619</v>
      </c>
      <c r="D87" s="326">
        <f t="shared" si="11"/>
        <v>8.0243459044399307E-2</v>
      </c>
      <c r="E87" s="326">
        <v>0.2351976412398864</v>
      </c>
      <c r="F87" s="326">
        <f t="shared" si="9"/>
        <v>0.77340579330468984</v>
      </c>
      <c r="G87" s="326">
        <v>0.22932064536661259</v>
      </c>
      <c r="H87" s="326">
        <f t="shared" si="14"/>
        <v>1.025627853366095</v>
      </c>
      <c r="I87" s="326">
        <v>9.6092521023091404E-2</v>
      </c>
      <c r="J87" s="326">
        <v>0.35571801261769864</v>
      </c>
      <c r="K87" s="326">
        <f t="shared" si="13"/>
        <v>6.1910680417332907E-2</v>
      </c>
      <c r="L87" s="326">
        <f t="shared" si="15"/>
        <v>0.2310575257040656</v>
      </c>
      <c r="M87" s="326">
        <f t="shared" si="12"/>
        <v>0.75969271476507649</v>
      </c>
      <c r="N87" s="326">
        <v>0.21005229609460507</v>
      </c>
      <c r="O87" s="326">
        <v>0.16056978487500431</v>
      </c>
      <c r="P87" s="326">
        <v>0.30535338832282066</v>
      </c>
      <c r="Q87" s="326">
        <f t="shared" si="7"/>
        <v>0.11153925700115534</v>
      </c>
      <c r="R87" s="328">
        <f t="shared" si="8"/>
        <v>0.17291999999999999</v>
      </c>
      <c r="S87" s="327"/>
      <c r="T87" s="507">
        <v>0.84237150000000005</v>
      </c>
    </row>
    <row r="88" spans="1:20">
      <c r="A88" s="508">
        <f>A87+1</f>
        <v>1898</v>
      </c>
      <c r="B88" s="329">
        <v>8.2977490075901744E-2</v>
      </c>
      <c r="C88" s="326">
        <v>0.26066198427940496</v>
      </c>
      <c r="D88" s="326">
        <f t="shared" si="11"/>
        <v>6.1348412862192565E-2</v>
      </c>
      <c r="E88" s="326">
        <v>0.22924117090195043</v>
      </c>
      <c r="F88" s="326">
        <f t="shared" si="9"/>
        <v>0.77331145995266592</v>
      </c>
      <c r="G88" s="326">
        <v>0.21977022264591103</v>
      </c>
      <c r="H88" s="326">
        <f t="shared" si="14"/>
        <v>1.043094774815325</v>
      </c>
      <c r="I88" s="326">
        <v>0.11507451210135103</v>
      </c>
      <c r="J88" s="326">
        <v>0.36180925126045121</v>
      </c>
      <c r="K88" s="326">
        <f t="shared" si="13"/>
        <v>7.3439489038799488E-2</v>
      </c>
      <c r="L88" s="326">
        <f t="shared" si="15"/>
        <v>0.22067023122099932</v>
      </c>
      <c r="M88" s="326">
        <f t="shared" si="12"/>
        <v>0.76081038983360061</v>
      </c>
      <c r="N88" s="326">
        <v>0.20060930110999936</v>
      </c>
      <c r="O88" s="326">
        <v>0.18683381301943541</v>
      </c>
      <c r="P88" s="326">
        <v>0.31758668829943781</v>
      </c>
      <c r="Q88" s="326">
        <f t="shared" si="7"/>
        <v>0.12749788108023652</v>
      </c>
      <c r="R88" s="328">
        <f t="shared" si="8"/>
        <v>0.17291999999999999</v>
      </c>
      <c r="S88" s="327"/>
      <c r="T88" s="507">
        <v>0.8347678999999999</v>
      </c>
    </row>
    <row r="89" spans="1:20">
      <c r="A89" s="508">
        <f>A88+1</f>
        <v>1899</v>
      </c>
      <c r="B89" s="329">
        <v>0.10845040097276314</v>
      </c>
      <c r="C89" s="326">
        <v>0.27984182909954081</v>
      </c>
      <c r="D89" s="326">
        <f t="shared" si="11"/>
        <v>7.8101442397966486E-2</v>
      </c>
      <c r="E89" s="326">
        <v>0.22249870168899966</v>
      </c>
      <c r="F89" s="326">
        <f t="shared" si="9"/>
        <v>0.77468634842083339</v>
      </c>
      <c r="G89" s="326">
        <v>0.21175466136451929</v>
      </c>
      <c r="H89" s="326">
        <f t="shared" si="14"/>
        <v>1.0507381526113626</v>
      </c>
      <c r="I89" s="326">
        <v>0.13855207030647726</v>
      </c>
      <c r="J89" s="326">
        <v>0.37280842616475696</v>
      </c>
      <c r="K89" s="326">
        <f t="shared" si="13"/>
        <v>8.6898691033650721E-2</v>
      </c>
      <c r="L89" s="326">
        <f t="shared" si="15"/>
        <v>0.24574516306845753</v>
      </c>
      <c r="M89" s="326">
        <f t="shared" si="12"/>
        <v>0.7598336243217424</v>
      </c>
      <c r="N89" s="326">
        <v>0.22340469369859775</v>
      </c>
      <c r="O89" s="326">
        <v>0.16743442648872575</v>
      </c>
      <c r="P89" s="326">
        <v>0.3121383075523203</v>
      </c>
      <c r="Q89" s="326">
        <f t="shared" si="7"/>
        <v>0.11517172797854151</v>
      </c>
      <c r="R89" s="328">
        <f t="shared" si="8"/>
        <v>0.17291999999999999</v>
      </c>
      <c r="S89" s="327"/>
      <c r="T89" s="507">
        <v>0.82433840000000003</v>
      </c>
    </row>
    <row r="90" spans="1:20">
      <c r="A90" s="508">
        <v>1900</v>
      </c>
      <c r="B90" s="329">
        <v>0.10810629601532062</v>
      </c>
      <c r="C90" s="326">
        <v>0.29971438004702006</v>
      </c>
      <c r="D90" s="326">
        <f t="shared" si="11"/>
        <v>7.5705284525909161E-2</v>
      </c>
      <c r="E90" s="326">
        <v>0.22131811814752073</v>
      </c>
      <c r="F90" s="326">
        <f t="shared" si="9"/>
        <v>0.77445363846124193</v>
      </c>
      <c r="G90" s="326">
        <v>0.23682300217746824</v>
      </c>
      <c r="H90" s="326">
        <f t="shared" si="14"/>
        <v>0.93452965342307159</v>
      </c>
      <c r="I90" s="326">
        <v>0.13821989958323749</v>
      </c>
      <c r="J90" s="326">
        <v>0.35576291851618558</v>
      </c>
      <c r="K90" s="326">
        <f t="shared" si="13"/>
        <v>8.9046384710490825E-2</v>
      </c>
      <c r="L90" s="326">
        <f t="shared" si="15"/>
        <v>0.21466959742590139</v>
      </c>
      <c r="M90" s="326">
        <f t="shared" si="12"/>
        <v>0.75799049575301358</v>
      </c>
      <c r="N90" s="326">
        <v>0.19515417947809216</v>
      </c>
      <c r="O90" s="326">
        <v>0.16634439217628122</v>
      </c>
      <c r="P90" s="326">
        <v>0.31294403049731423</v>
      </c>
      <c r="Q90" s="326">
        <f t="shared" si="7"/>
        <v>0.11428790763800988</v>
      </c>
      <c r="R90" s="328">
        <f t="shared" si="8"/>
        <v>0.17291999999999999</v>
      </c>
      <c r="S90" s="326">
        <f t="shared" ref="S90:S121" si="16">AVERAGE(R60:R89)/(AVERAGE(R60:R89)+AVERAGE(Q60:Q89))</f>
        <v>0.6289581440033174</v>
      </c>
      <c r="T90" s="507">
        <v>0.81127919999999998</v>
      </c>
    </row>
    <row r="91" spans="1:20">
      <c r="A91" s="508">
        <f t="shared" ref="A91:A138" si="17">A90+1</f>
        <v>1901</v>
      </c>
      <c r="B91" s="329">
        <v>0.11636551471304869</v>
      </c>
      <c r="C91" s="326">
        <v>0.25129885125849999</v>
      </c>
      <c r="D91" s="326">
        <f t="shared" si="11"/>
        <v>8.7122994539555479E-2</v>
      </c>
      <c r="E91" s="326">
        <v>0.25357620100463857</v>
      </c>
      <c r="F91" s="326">
        <f t="shared" si="9"/>
        <v>0.77365681320713953</v>
      </c>
      <c r="G91" s="326">
        <v>0.22330944791873267</v>
      </c>
      <c r="H91" s="326">
        <f t="shared" si="14"/>
        <v>1.1355372706707898</v>
      </c>
      <c r="I91" s="326">
        <v>0.13844692772800649</v>
      </c>
      <c r="J91" s="326">
        <v>0.34917084660509962</v>
      </c>
      <c r="K91" s="326">
        <f t="shared" si="13"/>
        <v>9.0105296763343432E-2</v>
      </c>
      <c r="L91" s="326">
        <f t="shared" si="15"/>
        <v>0.24023886679686463</v>
      </c>
      <c r="M91" s="326">
        <f t="shared" si="12"/>
        <v>0.75612296069813445</v>
      </c>
      <c r="N91" s="326">
        <v>0.21839896981533147</v>
      </c>
      <c r="O91" s="326">
        <v>0.13742366837530631</v>
      </c>
      <c r="P91" s="326">
        <v>0.29714145072254838</v>
      </c>
      <c r="Q91" s="326">
        <f t="shared" si="7"/>
        <v>9.6589400190653402E-2</v>
      </c>
      <c r="R91" s="328">
        <f t="shared" si="8"/>
        <v>0.17291999999999999</v>
      </c>
      <c r="S91" s="326">
        <f t="shared" si="16"/>
        <v>0.6274610326899821</v>
      </c>
      <c r="T91" s="507">
        <v>0.78910570000000002</v>
      </c>
    </row>
    <row r="92" spans="1:20">
      <c r="A92" s="508">
        <f t="shared" si="17"/>
        <v>1902</v>
      </c>
      <c r="B92" s="329">
        <v>0.12283790059635226</v>
      </c>
      <c r="C92" s="326">
        <v>0.25991495600357983</v>
      </c>
      <c r="D92" s="326">
        <f t="shared" si="11"/>
        <v>9.0910493067279247E-2</v>
      </c>
      <c r="E92" s="326">
        <v>0.25150150385711623</v>
      </c>
      <c r="F92" s="326">
        <f t="shared" si="9"/>
        <v>0.77269714453287042</v>
      </c>
      <c r="G92" s="326">
        <v>0.22898470088964748</v>
      </c>
      <c r="H92" s="326">
        <f t="shared" si="14"/>
        <v>1.0983332199923701</v>
      </c>
      <c r="I92" s="326">
        <v>0.12332696136997198</v>
      </c>
      <c r="J92" s="326">
        <v>0.36539954533154295</v>
      </c>
      <c r="K92" s="326">
        <f t="shared" si="13"/>
        <v>7.8263345758263464E-2</v>
      </c>
      <c r="L92" s="326">
        <f t="shared" si="15"/>
        <v>0.22354886252836592</v>
      </c>
      <c r="M92" s="326">
        <f t="shared" si="12"/>
        <v>0.75659567778974479</v>
      </c>
      <c r="N92" s="326">
        <v>0.20322623866215081</v>
      </c>
      <c r="O92" s="326">
        <v>0.12140930757651791</v>
      </c>
      <c r="P92" s="326">
        <v>0.30379703378192807</v>
      </c>
      <c r="Q92" s="326">
        <f t="shared" ref="Q92:Q123" si="18">(1-P92)*O92</f>
        <v>8.4525520061254009E-2</v>
      </c>
      <c r="R92" s="328">
        <f t="shared" si="8"/>
        <v>0.17291999999999999</v>
      </c>
      <c r="S92" s="326">
        <f t="shared" si="16"/>
        <v>0.62426368158872214</v>
      </c>
      <c r="T92" s="507">
        <v>0.77172929999999995</v>
      </c>
    </row>
    <row r="93" spans="1:20">
      <c r="A93" s="508">
        <f t="shared" si="17"/>
        <v>1903</v>
      </c>
      <c r="B93" s="329">
        <v>0.10073475184405285</v>
      </c>
      <c r="C93" s="326">
        <v>0.26286937281626721</v>
      </c>
      <c r="D93" s="326">
        <f t="shared" si="11"/>
        <v>7.4254670806004369E-2</v>
      </c>
      <c r="E93" s="326">
        <v>0.24076096955613321</v>
      </c>
      <c r="F93" s="326">
        <f t="shared" si="9"/>
        <v>0.77137790032150799</v>
      </c>
      <c r="G93" s="326">
        <v>0.2218706302315499</v>
      </c>
      <c r="H93" s="326">
        <f t="shared" si="14"/>
        <v>1.0851412343529598</v>
      </c>
      <c r="I93" s="326">
        <v>0.11302441280117351</v>
      </c>
      <c r="J93" s="326">
        <v>0.35078412968509953</v>
      </c>
      <c r="K93" s="326">
        <f t="shared" si="13"/>
        <v>7.3377242523544439E-2</v>
      </c>
      <c r="L93" s="326">
        <f t="shared" si="15"/>
        <v>0.22027694985891086</v>
      </c>
      <c r="M93" s="326">
        <f t="shared" si="12"/>
        <v>0.75754963946411646</v>
      </c>
      <c r="N93" s="326">
        <v>0.20025177259900986</v>
      </c>
      <c r="O93" s="326">
        <v>0.14844152046783632</v>
      </c>
      <c r="P93" s="326">
        <v>0.30604818882150464</v>
      </c>
      <c r="Q93" s="326">
        <f t="shared" si="18"/>
        <v>0.1030112619827447</v>
      </c>
      <c r="R93" s="328">
        <f t="shared" si="8"/>
        <v>0.17291999999999999</v>
      </c>
      <c r="S93" s="326">
        <f t="shared" si="16"/>
        <v>0.62698527712132202</v>
      </c>
      <c r="T93" s="507">
        <v>0.76488809999999996</v>
      </c>
    </row>
    <row r="94" spans="1:20">
      <c r="A94" s="508">
        <f t="shared" si="17"/>
        <v>1904</v>
      </c>
      <c r="B94" s="329">
        <v>0.11611420213693505</v>
      </c>
      <c r="C94" s="326">
        <v>0.26437798577777916</v>
      </c>
      <c r="D94" s="326">
        <f t="shared" si="11"/>
        <v>8.5416163255778263E-2</v>
      </c>
      <c r="E94" s="326">
        <v>0.23654011289774823</v>
      </c>
      <c r="F94" s="326">
        <f t="shared" si="9"/>
        <v>0.77119990141993133</v>
      </c>
      <c r="G94" s="326">
        <v>0.23332828724181026</v>
      </c>
      <c r="H94" s="326">
        <f t="shared" si="14"/>
        <v>1.0137652647859596</v>
      </c>
      <c r="I94" s="326">
        <v>0.10976355676376215</v>
      </c>
      <c r="J94" s="326">
        <v>0.35768800577150356</v>
      </c>
      <c r="K94" s="326">
        <f t="shared" si="13"/>
        <v>7.0502449038544843E-2</v>
      </c>
      <c r="L94" s="326">
        <f t="shared" si="15"/>
        <v>0.22373587666808051</v>
      </c>
      <c r="M94" s="326">
        <f t="shared" si="12"/>
        <v>0.75824096525102536</v>
      </c>
      <c r="N94" s="326">
        <v>0.20339625151643681</v>
      </c>
      <c r="O94" s="326">
        <v>0.1625637595116648</v>
      </c>
      <c r="P94" s="326">
        <v>0.30912156887237296</v>
      </c>
      <c r="Q94" s="326">
        <f t="shared" si="18"/>
        <v>0.11231179512962783</v>
      </c>
      <c r="R94" s="328">
        <f t="shared" si="8"/>
        <v>0.17291999999999999</v>
      </c>
      <c r="S94" s="326">
        <f t="shared" si="16"/>
        <v>0.63081014408719749</v>
      </c>
      <c r="T94" s="507">
        <v>0.76987170000000005</v>
      </c>
    </row>
    <row r="95" spans="1:20">
      <c r="A95" s="508">
        <f t="shared" si="17"/>
        <v>1905</v>
      </c>
      <c r="B95" s="329">
        <v>0.12712976610561641</v>
      </c>
      <c r="C95" s="326">
        <v>0.29993479619036439</v>
      </c>
      <c r="D95" s="326">
        <f t="shared" si="11"/>
        <v>8.8999125618999655E-2</v>
      </c>
      <c r="E95" s="326">
        <v>0.24109451770672913</v>
      </c>
      <c r="F95" s="326">
        <f t="shared" si="9"/>
        <v>0.7699858117542141</v>
      </c>
      <c r="G95" s="326">
        <v>0.25216896904389297</v>
      </c>
      <c r="H95" s="326">
        <f t="shared" si="14"/>
        <v>0.95608321127237428</v>
      </c>
      <c r="I95" s="326">
        <v>0.12005147727447862</v>
      </c>
      <c r="J95" s="326">
        <v>0.37513788324450675</v>
      </c>
      <c r="K95" s="326">
        <f t="shared" si="13"/>
        <v>7.5015620209354719E-2</v>
      </c>
      <c r="L95" s="326">
        <f t="shared" si="15"/>
        <v>0.22027422354527035</v>
      </c>
      <c r="M95" s="326">
        <f t="shared" si="12"/>
        <v>0.76076042908895836</v>
      </c>
      <c r="N95" s="326">
        <v>0.20024929413206394</v>
      </c>
      <c r="O95" s="326">
        <v>0.18701791577260166</v>
      </c>
      <c r="P95" s="326">
        <v>0.32541533080734475</v>
      </c>
      <c r="Q95" s="326">
        <f t="shared" si="18"/>
        <v>0.12615941884456036</v>
      </c>
      <c r="R95" s="328">
        <f t="shared" si="8"/>
        <v>0.17291999999999999</v>
      </c>
      <c r="S95" s="326">
        <f t="shared" si="16"/>
        <v>0.63261315928842032</v>
      </c>
      <c r="T95" s="507">
        <v>0.7702043999999999</v>
      </c>
    </row>
    <row r="96" spans="1:20">
      <c r="A96" s="508">
        <f t="shared" si="17"/>
        <v>1906</v>
      </c>
      <c r="B96" s="329">
        <v>0.12845980853318664</v>
      </c>
      <c r="C96" s="326">
        <v>0.26006052780947486</v>
      </c>
      <c r="D96" s="326">
        <f t="shared" si="11"/>
        <v>9.5052482923742035E-2</v>
      </c>
      <c r="E96" s="326">
        <v>0.25350489161386863</v>
      </c>
      <c r="F96" s="326">
        <f t="shared" si="9"/>
        <v>0.76859675411119488</v>
      </c>
      <c r="G96" s="326">
        <v>0.24175484065576677</v>
      </c>
      <c r="H96" s="326">
        <f t="shared" si="14"/>
        <v>1.0486031672674248</v>
      </c>
      <c r="I96" s="326">
        <v>0.13027093780405644</v>
      </c>
      <c r="J96" s="326">
        <v>0.38674155196205962</v>
      </c>
      <c r="K96" s="326">
        <f t="shared" si="13"/>
        <v>7.9889753142162706E-2</v>
      </c>
      <c r="L96" s="326">
        <f t="shared" si="15"/>
        <v>0.22771491950783379</v>
      </c>
      <c r="M96" s="326">
        <f t="shared" si="12"/>
        <v>0.76191094432532314</v>
      </c>
      <c r="N96" s="326">
        <v>0.20701356318893979</v>
      </c>
      <c r="O96" s="326">
        <v>0.16998339364497095</v>
      </c>
      <c r="P96" s="326">
        <v>0.32645214071448042</v>
      </c>
      <c r="Q96" s="326">
        <f t="shared" si="18"/>
        <v>0.11449195090365796</v>
      </c>
      <c r="R96" s="328">
        <f t="shared" si="8"/>
        <v>0.17291999999999999</v>
      </c>
      <c r="S96" s="326">
        <f t="shared" si="16"/>
        <v>0.63091822386688301</v>
      </c>
      <c r="T96" s="507">
        <v>0.7696115</v>
      </c>
    </row>
    <row r="97" spans="1:20">
      <c r="A97" s="508">
        <f t="shared" si="17"/>
        <v>1907</v>
      </c>
      <c r="B97" s="329">
        <v>0.12207764047548512</v>
      </c>
      <c r="C97" s="326">
        <v>0.33811423024048259</v>
      </c>
      <c r="D97" s="326">
        <f t="shared" si="11"/>
        <v>8.0801453036542084E-2</v>
      </c>
      <c r="E97" s="326">
        <v>0.2418813291215966</v>
      </c>
      <c r="F97" s="326">
        <f t="shared" si="9"/>
        <v>0.76703172427835331</v>
      </c>
      <c r="G97" s="326">
        <v>0.22689427373991766</v>
      </c>
      <c r="H97" s="326">
        <f t="shared" si="14"/>
        <v>1.0660530348987924</v>
      </c>
      <c r="I97" s="326">
        <v>0.12474436729073263</v>
      </c>
      <c r="J97" s="326">
        <v>0.38480982124444196</v>
      </c>
      <c r="K97" s="326">
        <f t="shared" si="13"/>
        <v>7.6741509612334793E-2</v>
      </c>
      <c r="L97" s="326">
        <f t="shared" si="15"/>
        <v>0.20402244760766905</v>
      </c>
      <c r="M97" s="326">
        <f t="shared" si="12"/>
        <v>0.76211035658351822</v>
      </c>
      <c r="N97" s="326">
        <v>0.18547495237060821</v>
      </c>
      <c r="O97" s="326">
        <v>0.19272077816303254</v>
      </c>
      <c r="P97" s="326">
        <v>0.32231533209186841</v>
      </c>
      <c r="Q97" s="326">
        <f t="shared" si="18"/>
        <v>0.13060391654841141</v>
      </c>
      <c r="R97" s="328">
        <f t="shared" si="8"/>
        <v>0.17291999999999999</v>
      </c>
      <c r="S97" s="326">
        <f t="shared" si="16"/>
        <v>0.6301789792896606</v>
      </c>
      <c r="T97" s="507">
        <v>0.77483879999999994</v>
      </c>
    </row>
    <row r="98" spans="1:20">
      <c r="A98" s="508">
        <f t="shared" si="17"/>
        <v>1908</v>
      </c>
      <c r="B98" s="329">
        <v>0.12511027630070731</v>
      </c>
      <c r="C98" s="326">
        <v>0.2899310571003384</v>
      </c>
      <c r="D98" s="326">
        <f t="shared" si="11"/>
        <v>8.8836921638727834E-2</v>
      </c>
      <c r="E98" s="326">
        <v>0.23436060336959669</v>
      </c>
      <c r="F98" s="326">
        <f t="shared" si="9"/>
        <v>0.76636039240961973</v>
      </c>
      <c r="G98" s="326">
        <v>0.23324287599024335</v>
      </c>
      <c r="H98" s="326">
        <f t="shared" si="14"/>
        <v>1.0047921179783432</v>
      </c>
      <c r="I98" s="326">
        <v>9.3147618831571355E-2</v>
      </c>
      <c r="J98" s="326">
        <v>0.37789545750250064</v>
      </c>
      <c r="K98" s="326">
        <f t="shared" si="13"/>
        <v>5.7947556797946151E-2</v>
      </c>
      <c r="L98" s="326">
        <f t="shared" si="15"/>
        <v>0.20593446357596232</v>
      </c>
      <c r="M98" s="326">
        <f t="shared" si="12"/>
        <v>0.76083722327579972</v>
      </c>
      <c r="N98" s="326">
        <v>0.18721314870542027</v>
      </c>
      <c r="O98" s="326">
        <v>0.16675349860688954</v>
      </c>
      <c r="P98" s="326">
        <v>0.31459187380001036</v>
      </c>
      <c r="Q98" s="326">
        <f t="shared" si="18"/>
        <v>0.11429420301744073</v>
      </c>
      <c r="R98" s="328">
        <f t="shared" si="8"/>
        <v>0.17291999999999999</v>
      </c>
      <c r="S98" s="326">
        <f t="shared" si="16"/>
        <v>0.62664190030263067</v>
      </c>
      <c r="T98" s="507">
        <v>0.76857960000000003</v>
      </c>
    </row>
    <row r="99" spans="1:20">
      <c r="A99" s="508">
        <f t="shared" si="17"/>
        <v>1909</v>
      </c>
      <c r="B99" s="329">
        <v>0.13429049737606064</v>
      </c>
      <c r="C99" s="326">
        <v>0.31675337639330958</v>
      </c>
      <c r="D99" s="326">
        <f t="shared" si="11"/>
        <v>9.1753528914656546E-2</v>
      </c>
      <c r="E99" s="326">
        <v>0.24022672758175476</v>
      </c>
      <c r="F99" s="326">
        <f t="shared" si="9"/>
        <v>0.76485158032799716</v>
      </c>
      <c r="G99" s="326">
        <v>0.23478819208013704</v>
      </c>
      <c r="H99" s="326">
        <f t="shared" si="14"/>
        <v>1.0231635818370348</v>
      </c>
      <c r="I99" s="326">
        <v>0.12742960014050692</v>
      </c>
      <c r="J99" s="326">
        <v>0.38221252872143235</v>
      </c>
      <c r="K99" s="326">
        <f t="shared" si="13"/>
        <v>7.8724410436842765E-2</v>
      </c>
      <c r="L99" s="326">
        <f t="shared" si="15"/>
        <v>0.21294018283763941</v>
      </c>
      <c r="M99" s="326">
        <f t="shared" si="12"/>
        <v>0.7610079896398303</v>
      </c>
      <c r="N99" s="326">
        <v>0.19358198439785398</v>
      </c>
      <c r="O99" s="326">
        <v>0.15156276577329206</v>
      </c>
      <c r="P99" s="326">
        <v>0.31601194694745366</v>
      </c>
      <c r="Q99" s="326">
        <f t="shared" si="18"/>
        <v>0.10366712107653316</v>
      </c>
      <c r="R99" s="328">
        <f t="shared" si="8"/>
        <v>0.17291999999999999</v>
      </c>
      <c r="S99" s="326">
        <f t="shared" si="16"/>
        <v>0.62565516890239237</v>
      </c>
      <c r="T99" s="507">
        <v>0.76510120000000004</v>
      </c>
    </row>
    <row r="100" spans="1:20">
      <c r="A100" s="508">
        <f t="shared" si="17"/>
        <v>1910</v>
      </c>
      <c r="B100" s="329">
        <v>0.14411497274509727</v>
      </c>
      <c r="C100" s="326">
        <v>0.28892423626189906</v>
      </c>
      <c r="D100" s="326">
        <f t="shared" si="11"/>
        <v>0.10247666431081563</v>
      </c>
      <c r="E100" s="326">
        <v>0.23423457733698874</v>
      </c>
      <c r="F100" s="326">
        <f t="shared" si="9"/>
        <v>0.76326481978112737</v>
      </c>
      <c r="G100" s="326">
        <v>0.22339195999558548</v>
      </c>
      <c r="H100" s="326">
        <f t="shared" si="14"/>
        <v>1.048536291734123</v>
      </c>
      <c r="I100" s="326">
        <v>0.11494264143543478</v>
      </c>
      <c r="J100" s="326">
        <v>0.38615818087028592</v>
      </c>
      <c r="K100" s="326">
        <f t="shared" si="13"/>
        <v>7.0556600114301746E-2</v>
      </c>
      <c r="L100" s="326">
        <f t="shared" si="15"/>
        <v>0.19409807439700777</v>
      </c>
      <c r="M100" s="326">
        <f t="shared" si="12"/>
        <v>0.75889322632979628</v>
      </c>
      <c r="N100" s="326">
        <v>0.1764527949063707</v>
      </c>
      <c r="O100" s="326">
        <v>0.13998690917600939</v>
      </c>
      <c r="P100" s="326">
        <v>0.32080697146949982</v>
      </c>
      <c r="Q100" s="326">
        <f t="shared" si="18"/>
        <v>9.5078132797877871E-2</v>
      </c>
      <c r="R100" s="328">
        <f t="shared" si="8"/>
        <v>0.17291999999999999</v>
      </c>
      <c r="S100" s="326">
        <f t="shared" si="16"/>
        <v>0.62324436373716685</v>
      </c>
      <c r="T100" s="507">
        <v>0.75786090000000006</v>
      </c>
    </row>
    <row r="101" spans="1:20">
      <c r="A101" s="508">
        <f t="shared" si="17"/>
        <v>1911</v>
      </c>
      <c r="B101" s="329">
        <v>0.11460398962314698</v>
      </c>
      <c r="C101" s="326">
        <v>0.34608047116356</v>
      </c>
      <c r="D101" s="326">
        <f t="shared" si="11"/>
        <v>7.4941786897144536E-2</v>
      </c>
      <c r="E101" s="326">
        <v>0.24557482492788743</v>
      </c>
      <c r="F101" s="326">
        <f t="shared" si="9"/>
        <v>0.76024033201148189</v>
      </c>
      <c r="G101" s="326">
        <v>0.2106243984723882</v>
      </c>
      <c r="H101" s="326">
        <f t="shared" si="14"/>
        <v>1.1659372167184185</v>
      </c>
      <c r="I101" s="326">
        <v>0.13022135240923188</v>
      </c>
      <c r="J101" s="326">
        <v>0.39108598207969925</v>
      </c>
      <c r="K101" s="326">
        <f t="shared" si="13"/>
        <v>7.9293606914520823E-2</v>
      </c>
      <c r="L101" s="326">
        <f t="shared" si="15"/>
        <v>0.19170308537186789</v>
      </c>
      <c r="M101" s="326">
        <f t="shared" si="12"/>
        <v>0.75816283147999819</v>
      </c>
      <c r="N101" s="326">
        <v>0.17427553215624353</v>
      </c>
      <c r="O101" s="326">
        <v>0.16085936467527767</v>
      </c>
      <c r="P101" s="326">
        <v>0.31735077159795444</v>
      </c>
      <c r="Q101" s="326">
        <f t="shared" si="18"/>
        <v>0.10981052117682157</v>
      </c>
      <c r="R101" s="328">
        <f t="shared" ref="R101:R109" si="19">R100+(R$110-R$100)/10</f>
        <v>0.163628</v>
      </c>
      <c r="S101" s="326">
        <f t="shared" si="16"/>
        <v>0.62193203613435899</v>
      </c>
      <c r="T101" s="507">
        <v>0.75614009999999998</v>
      </c>
    </row>
    <row r="102" spans="1:20">
      <c r="A102" s="508">
        <f t="shared" si="17"/>
        <v>1912</v>
      </c>
      <c r="B102" s="329">
        <v>0.13223371505899884</v>
      </c>
      <c r="C102" s="326">
        <v>0.41923740931200648</v>
      </c>
      <c r="D102" s="326">
        <f t="shared" si="11"/>
        <v>7.6796394933962106E-2</v>
      </c>
      <c r="E102" s="326">
        <v>0.20621367870057788</v>
      </c>
      <c r="F102" s="326">
        <f t="shared" si="9"/>
        <v>0.75972313597825281</v>
      </c>
      <c r="G102" s="326">
        <v>0.1876760188781196</v>
      </c>
      <c r="H102" s="326">
        <f t="shared" si="14"/>
        <v>1.098774792502909</v>
      </c>
      <c r="I102" s="326">
        <v>0.12565140266736735</v>
      </c>
      <c r="J102" s="326">
        <v>0.39501830982407671</v>
      </c>
      <c r="K102" s="326">
        <f t="shared" si="13"/>
        <v>7.6016797958679411E-2</v>
      </c>
      <c r="L102" s="326">
        <f t="shared" si="15"/>
        <v>0.18284252976273108</v>
      </c>
      <c r="M102" s="326">
        <f t="shared" si="12"/>
        <v>0.75636505509496987</v>
      </c>
      <c r="N102" s="326">
        <v>0.16622048160248279</v>
      </c>
      <c r="O102" s="326">
        <v>0.17076923575969902</v>
      </c>
      <c r="P102" s="326">
        <v>0.32815341029218992</v>
      </c>
      <c r="Q102" s="326">
        <f t="shared" si="18"/>
        <v>0.1147307286721628</v>
      </c>
      <c r="R102" s="328">
        <f t="shared" si="19"/>
        <v>0.154336</v>
      </c>
      <c r="S102" s="326">
        <f t="shared" si="16"/>
        <v>0.61999397955003921</v>
      </c>
      <c r="T102" s="507">
        <v>0.75358860000000005</v>
      </c>
    </row>
    <row r="103" spans="1:20">
      <c r="A103" s="508">
        <f t="shared" si="17"/>
        <v>1913</v>
      </c>
      <c r="B103" s="329">
        <v>0.1379777571649646</v>
      </c>
      <c r="C103" s="326">
        <v>0.40068680898727072</v>
      </c>
      <c r="D103" s="326">
        <f t="shared" si="11"/>
        <v>8.2691889935314414E-2</v>
      </c>
      <c r="E103" s="326">
        <v>0.22321328557136333</v>
      </c>
      <c r="F103" s="326">
        <f t="shared" si="9"/>
        <v>0.75805398142237868</v>
      </c>
      <c r="G103" s="326">
        <v>0.19623653054406923</v>
      </c>
      <c r="H103" s="326">
        <f t="shared" si="14"/>
        <v>1.1374706072946794</v>
      </c>
      <c r="I103" s="326">
        <v>0.14954421996502576</v>
      </c>
      <c r="J103" s="326">
        <v>0.39106049742650356</v>
      </c>
      <c r="K103" s="326">
        <f t="shared" si="13"/>
        <v>9.1063382918244326E-2</v>
      </c>
      <c r="L103" s="326">
        <f t="shared" si="15"/>
        <v>0.18654787675265319</v>
      </c>
      <c r="M103" s="326">
        <f t="shared" si="12"/>
        <v>0.75484371317342502</v>
      </c>
      <c r="N103" s="326">
        <v>0.16958897886604835</v>
      </c>
      <c r="O103" s="326">
        <v>0.16774755983323189</v>
      </c>
      <c r="P103" s="326">
        <v>0.32352579600868747</v>
      </c>
      <c r="Q103" s="326">
        <f t="shared" si="18"/>
        <v>0.11347689700967062</v>
      </c>
      <c r="R103" s="328">
        <f t="shared" si="19"/>
        <v>0.14504400000000001</v>
      </c>
      <c r="S103" s="326">
        <f t="shared" si="16"/>
        <v>0.61707458816282068</v>
      </c>
      <c r="T103" s="507">
        <v>0.75344890000000009</v>
      </c>
    </row>
    <row r="104" spans="1:20">
      <c r="A104" s="508">
        <f t="shared" si="17"/>
        <v>1914</v>
      </c>
      <c r="B104" s="329">
        <v>0.24546655544182583</v>
      </c>
      <c r="C104" s="326">
        <v>0.24920964766387285</v>
      </c>
      <c r="D104" s="326">
        <f t="shared" si="11"/>
        <v>0.18429392164690389</v>
      </c>
      <c r="E104" s="326">
        <v>0.23595257255772939</v>
      </c>
      <c r="F104" s="326">
        <f t="shared" ref="F104:F135" si="20">AVERAGE(E74:E103)/(AVERAGE(E74:E103)+AVERAGE(D74:D103))</f>
        <v>0.75634070965581124</v>
      </c>
      <c r="G104" s="326"/>
      <c r="H104" s="326"/>
      <c r="I104" s="326">
        <v>0.23970553925120017</v>
      </c>
      <c r="J104" s="326">
        <v>0.36148038448261371</v>
      </c>
      <c r="K104" s="326">
        <f t="shared" si="13"/>
        <v>0.15305668876006406</v>
      </c>
      <c r="L104" s="326">
        <f t="shared" si="15"/>
        <v>0.19151549516880204</v>
      </c>
      <c r="M104" s="326">
        <f t="shared" si="12"/>
        <v>0.75253436883567881</v>
      </c>
      <c r="N104" s="326">
        <v>0.17410499560800183</v>
      </c>
      <c r="O104" s="326">
        <v>0.1203064081114153</v>
      </c>
      <c r="P104" s="326">
        <f t="shared" ref="P104:P114" si="21">P103</f>
        <v>0.32352579600868747</v>
      </c>
      <c r="Q104" s="326">
        <f t="shared" si="18"/>
        <v>8.1384181662223651E-2</v>
      </c>
      <c r="R104" s="328">
        <f t="shared" si="19"/>
        <v>0.13575200000000001</v>
      </c>
      <c r="S104" s="326">
        <f t="shared" si="16"/>
        <v>0.61409882713279507</v>
      </c>
      <c r="T104" s="507">
        <v>0.7470985</v>
      </c>
    </row>
    <row r="105" spans="1:20">
      <c r="A105" s="508">
        <f t="shared" si="17"/>
        <v>1915</v>
      </c>
      <c r="B105" s="329">
        <v>0.34467732389757932</v>
      </c>
      <c r="C105" s="326">
        <v>0.20283191298747005</v>
      </c>
      <c r="D105" s="326">
        <f t="shared" si="11"/>
        <v>0.27476576292803151</v>
      </c>
      <c r="E105" s="326">
        <v>0.24087618973264163</v>
      </c>
      <c r="F105" s="326">
        <f t="shared" si="20"/>
        <v>0.74691904382930441</v>
      </c>
      <c r="G105" s="326"/>
      <c r="H105" s="326"/>
      <c r="I105" s="326">
        <v>0.31846043386840345</v>
      </c>
      <c r="J105" s="326">
        <v>0.35101511619063097</v>
      </c>
      <c r="K105" s="326">
        <f t="shared" si="13"/>
        <v>0.20667600767196706</v>
      </c>
      <c r="L105" s="326">
        <f t="shared" si="15"/>
        <v>0.15238545105289369</v>
      </c>
      <c r="M105" s="326">
        <f t="shared" si="12"/>
        <v>0.74429876526871597</v>
      </c>
      <c r="N105" s="326">
        <v>0.13853222822990335</v>
      </c>
      <c r="O105" s="326">
        <v>0.26150637160400836</v>
      </c>
      <c r="P105" s="326">
        <f t="shared" si="21"/>
        <v>0.32352579600868747</v>
      </c>
      <c r="Q105" s="326">
        <f t="shared" si="18"/>
        <v>0.17690231456947794</v>
      </c>
      <c r="R105" s="328">
        <f t="shared" si="19"/>
        <v>0.12646000000000002</v>
      </c>
      <c r="S105" s="326">
        <f t="shared" si="16"/>
        <v>0.6142322916047549</v>
      </c>
      <c r="T105" s="507">
        <v>0.73864580000000002</v>
      </c>
    </row>
    <row r="106" spans="1:20">
      <c r="A106" s="508">
        <f t="shared" si="17"/>
        <v>1916</v>
      </c>
      <c r="B106" s="329">
        <v>0.22710067488319066</v>
      </c>
      <c r="C106" s="326">
        <v>0.3098183153033785</v>
      </c>
      <c r="D106" s="326">
        <f t="shared" ref="D106:D137" si="22">B106*(1-C106)</f>
        <v>0.15674072638662026</v>
      </c>
      <c r="E106" s="326">
        <v>0.1769550105093842</v>
      </c>
      <c r="F106" s="326">
        <f t="shared" si="20"/>
        <v>0.73099289989943739</v>
      </c>
      <c r="G106" s="326"/>
      <c r="H106" s="326"/>
      <c r="I106" s="326">
        <v>0.38146439236998569</v>
      </c>
      <c r="J106" s="326">
        <v>0.38520833423806822</v>
      </c>
      <c r="K106" s="326">
        <f t="shared" si="13"/>
        <v>0.23452112921400664</v>
      </c>
      <c r="L106" s="326">
        <f t="shared" si="15"/>
        <v>0.15238545105289369</v>
      </c>
      <c r="M106" s="326">
        <f t="shared" si="12"/>
        <v>0.72982784391478317</v>
      </c>
      <c r="N106" s="326">
        <v>0.13853222822990335</v>
      </c>
      <c r="O106" s="326">
        <v>0.35230301571338546</v>
      </c>
      <c r="P106" s="326">
        <f t="shared" si="21"/>
        <v>0.32352579600868747</v>
      </c>
      <c r="Q106" s="326">
        <f t="shared" si="18"/>
        <v>0.23832390211845131</v>
      </c>
      <c r="R106" s="328">
        <f t="shared" si="19"/>
        <v>0.11716800000000002</v>
      </c>
      <c r="S106" s="326">
        <f t="shared" si="16"/>
        <v>0.60688575561377445</v>
      </c>
      <c r="T106" s="507">
        <v>0.73810590000000009</v>
      </c>
    </row>
    <row r="107" spans="1:20">
      <c r="A107" s="508">
        <f t="shared" si="17"/>
        <v>1917</v>
      </c>
      <c r="B107" s="329">
        <v>0.16266783039309335</v>
      </c>
      <c r="C107" s="326">
        <v>0.32500879695464047</v>
      </c>
      <c r="D107" s="326">
        <f t="shared" si="22"/>
        <v>0.10979935453381258</v>
      </c>
      <c r="E107" s="326">
        <v>0.15374100524873283</v>
      </c>
      <c r="F107" s="326">
        <f t="shared" si="20"/>
        <v>0.72250444302485095</v>
      </c>
      <c r="G107" s="326"/>
      <c r="H107" s="326"/>
      <c r="I107" s="326">
        <v>0.42623913806566222</v>
      </c>
      <c r="J107" s="326">
        <v>0.35660623623803422</v>
      </c>
      <c r="K107" s="326">
        <f t="shared" si="13"/>
        <v>0.27423960330272257</v>
      </c>
      <c r="L107" s="326">
        <f t="shared" si="15"/>
        <v>0.15238545105289369</v>
      </c>
      <c r="M107" s="326">
        <f t="shared" ref="M107:M138" si="23">AVERAGE(L77:L106)/(AVERAGE(L77:L106)+AVERAGE(K77:K106))</f>
        <v>0.7132440620362821</v>
      </c>
      <c r="N107" s="326">
        <v>0.13853222822990335</v>
      </c>
      <c r="O107" s="326">
        <v>0.29966609740311068</v>
      </c>
      <c r="P107" s="326">
        <f t="shared" si="21"/>
        <v>0.32352579600868747</v>
      </c>
      <c r="Q107" s="326">
        <f t="shared" si="18"/>
        <v>0.20271638470395242</v>
      </c>
      <c r="R107" s="328">
        <f t="shared" si="19"/>
        <v>0.10787600000000003</v>
      </c>
      <c r="S107" s="326">
        <f t="shared" si="16"/>
        <v>0.59479257457230583</v>
      </c>
      <c r="T107" s="507">
        <v>0.7386509</v>
      </c>
    </row>
    <row r="108" spans="1:20">
      <c r="A108" s="508">
        <f t="shared" si="17"/>
        <v>1918</v>
      </c>
      <c r="B108" s="329">
        <v>0.27489833335611369</v>
      </c>
      <c r="C108" s="326">
        <v>0.26698469048141149</v>
      </c>
      <c r="D108" s="326">
        <f t="shared" si="22"/>
        <v>0.20150468691117579</v>
      </c>
      <c r="E108" s="326">
        <v>0.16604839318909903</v>
      </c>
      <c r="F108" s="326">
        <f t="shared" si="20"/>
        <v>0.71681845194817317</v>
      </c>
      <c r="G108" s="326"/>
      <c r="H108" s="326"/>
      <c r="I108" s="326">
        <v>0.27977594491722313</v>
      </c>
      <c r="J108" s="326">
        <v>0.32477939181175747</v>
      </c>
      <c r="K108" s="326">
        <f t="shared" si="13"/>
        <v>0.18891048368344765</v>
      </c>
      <c r="L108" s="326">
        <f t="shared" si="15"/>
        <v>0.15238545105289369</v>
      </c>
      <c r="M108" s="326">
        <f t="shared" si="23"/>
        <v>0.69498733108871813</v>
      </c>
      <c r="N108" s="326">
        <v>0.13853222822990335</v>
      </c>
      <c r="O108" s="326">
        <v>0.1370319890941282</v>
      </c>
      <c r="P108" s="326">
        <f t="shared" si="21"/>
        <v>0.32352579600868747</v>
      </c>
      <c r="Q108" s="326">
        <f t="shared" si="18"/>
        <v>9.2698605743796597E-2</v>
      </c>
      <c r="R108" s="328">
        <f t="shared" si="19"/>
        <v>9.8584000000000033E-2</v>
      </c>
      <c r="S108" s="326">
        <f t="shared" si="16"/>
        <v>0.58535486302912276</v>
      </c>
      <c r="T108" s="507">
        <v>0.73291050000000002</v>
      </c>
    </row>
    <row r="109" spans="1:20">
      <c r="A109" s="508">
        <f t="shared" si="17"/>
        <v>1919</v>
      </c>
      <c r="B109" s="329">
        <v>0.10659433492626641</v>
      </c>
      <c r="C109" s="326">
        <v>0.34453866290016705</v>
      </c>
      <c r="D109" s="326">
        <f t="shared" si="22"/>
        <v>6.9868465298038016E-2</v>
      </c>
      <c r="E109" s="326">
        <v>0.11760600499130988</v>
      </c>
      <c r="F109" s="326">
        <f t="shared" si="20"/>
        <v>0.70476727089263935</v>
      </c>
      <c r="G109" s="326"/>
      <c r="H109" s="326"/>
      <c r="I109" s="326">
        <v>5.1850394532132998E-2</v>
      </c>
      <c r="J109" s="326">
        <v>0.32147176659224519</v>
      </c>
      <c r="K109" s="326">
        <f t="shared" ref="K109:K140" si="24">(1-J109)*I109</f>
        <v>3.5181956603383316E-2</v>
      </c>
      <c r="L109" s="326">
        <f t="shared" si="15"/>
        <v>0.15238545105289369</v>
      </c>
      <c r="M109" s="326">
        <f t="shared" si="23"/>
        <v>0.68348990007479815</v>
      </c>
      <c r="N109" s="326">
        <v>0.13853222822990335</v>
      </c>
      <c r="O109" s="326">
        <v>7.5947313447180545E-2</v>
      </c>
      <c r="P109" s="326">
        <f t="shared" si="21"/>
        <v>0.32352579600868747</v>
      </c>
      <c r="Q109" s="326">
        <f t="shared" si="18"/>
        <v>5.1376398409460164E-2</v>
      </c>
      <c r="R109" s="328">
        <f t="shared" si="19"/>
        <v>8.9292000000000038E-2</v>
      </c>
      <c r="S109" s="326">
        <f t="shared" si="16"/>
        <v>0.58331718527171417</v>
      </c>
      <c r="T109" s="507">
        <v>0.72475200000000006</v>
      </c>
    </row>
    <row r="110" spans="1:20">
      <c r="A110" s="508">
        <f t="shared" si="17"/>
        <v>1920</v>
      </c>
      <c r="B110" s="329">
        <v>4.2838314723781037E-2</v>
      </c>
      <c r="C110" s="326">
        <v>0.34694960449820711</v>
      </c>
      <c r="D110" s="326">
        <f t="shared" si="22"/>
        <v>2.7975578372995483E-2</v>
      </c>
      <c r="E110" s="326">
        <v>0.10909378099849826</v>
      </c>
      <c r="F110" s="326">
        <f t="shared" si="20"/>
        <v>0.70076095966445651</v>
      </c>
      <c r="G110" s="326"/>
      <c r="H110" s="326"/>
      <c r="I110" s="326">
        <v>6.449162782668745E-2</v>
      </c>
      <c r="J110" s="326">
        <v>0.23843347580118565</v>
      </c>
      <c r="K110" s="326">
        <f t="shared" si="24"/>
        <v>4.9114664843893895E-2</v>
      </c>
      <c r="L110" s="326">
        <f t="shared" si="15"/>
        <v>9.6990199939817251E-2</v>
      </c>
      <c r="M110" s="326">
        <f t="shared" si="23"/>
        <v>0.68354370214903792</v>
      </c>
      <c r="N110" s="326">
        <v>8.8172909036197497E-2</v>
      </c>
      <c r="O110" s="326">
        <v>0.18000726313891169</v>
      </c>
      <c r="P110" s="326">
        <f t="shared" si="21"/>
        <v>0.32352579600868747</v>
      </c>
      <c r="Q110" s="326">
        <f t="shared" si="18"/>
        <v>0.12177027004455002</v>
      </c>
      <c r="R110" s="328">
        <v>0.08</v>
      </c>
      <c r="S110" s="326">
        <f t="shared" si="16"/>
        <v>0.58408628766232107</v>
      </c>
      <c r="T110" s="507">
        <v>0.71200439999999998</v>
      </c>
    </row>
    <row r="111" spans="1:20">
      <c r="A111" s="508">
        <f t="shared" si="17"/>
        <v>1921</v>
      </c>
      <c r="B111" s="329">
        <v>0.12959807201697199</v>
      </c>
      <c r="C111" s="326">
        <v>0.35402610268957496</v>
      </c>
      <c r="D111" s="326">
        <f t="shared" si="22"/>
        <v>8.371697166472053E-2</v>
      </c>
      <c r="E111" s="326">
        <v>9.6122009969994315E-2</v>
      </c>
      <c r="F111" s="326">
        <f t="shared" si="20"/>
        <v>0.69954738362439883</v>
      </c>
      <c r="G111" s="326">
        <v>8.718062045897125E-2</v>
      </c>
      <c r="H111" s="326">
        <f>E111/G111</f>
        <v>1.1025616640940408</v>
      </c>
      <c r="I111" s="326">
        <v>5.612903225806451E-2</v>
      </c>
      <c r="J111" s="326">
        <v>0.22218017446969116</v>
      </c>
      <c r="K111" s="326">
        <f t="shared" si="24"/>
        <v>4.3658274078152814E-2</v>
      </c>
      <c r="L111" s="326">
        <f t="shared" si="15"/>
        <v>0.12437347480115328</v>
      </c>
      <c r="M111" s="326">
        <f t="shared" si="23"/>
        <v>0.68109499917797955</v>
      </c>
      <c r="N111" s="326">
        <v>0.11306679527377569</v>
      </c>
      <c r="O111" s="326">
        <v>0.10382998812625541</v>
      </c>
      <c r="P111" s="326">
        <f t="shared" si="21"/>
        <v>0.32352579600868747</v>
      </c>
      <c r="Q111" s="326">
        <f t="shared" si="18"/>
        <v>7.0238308568136051E-2</v>
      </c>
      <c r="R111" s="328">
        <f t="shared" ref="R111:R129" si="25">R110+(R$130-R$110)/20</f>
        <v>7.9500000000000001E-2</v>
      </c>
      <c r="S111" s="326">
        <f t="shared" si="16"/>
        <v>0.57866853603626578</v>
      </c>
      <c r="T111" s="507">
        <v>0.69990229999999998</v>
      </c>
    </row>
    <row r="112" spans="1:20">
      <c r="A112" s="508">
        <f t="shared" si="17"/>
        <v>1922</v>
      </c>
      <c r="B112" s="329">
        <v>0.14448345862159295</v>
      </c>
      <c r="C112" s="326">
        <v>0.37640555598181874</v>
      </c>
      <c r="D112" s="326">
        <f t="shared" si="22"/>
        <v>9.0099082048956169E-2</v>
      </c>
      <c r="E112" s="326">
        <v>9.3064590194875424E-2</v>
      </c>
      <c r="F112" s="326">
        <f t="shared" si="20"/>
        <v>0.69371101209136088</v>
      </c>
      <c r="G112" s="326">
        <v>7.8672448248569449E-2</v>
      </c>
      <c r="H112" s="326">
        <f>E112/G112</f>
        <v>1.1829375120097101</v>
      </c>
      <c r="I112" s="326">
        <v>5.8599729851418286E-2</v>
      </c>
      <c r="J112" s="326">
        <v>0.30714573539158135</v>
      </c>
      <c r="K112" s="326">
        <f t="shared" si="24"/>
        <v>4.060107273245641E-2</v>
      </c>
      <c r="L112" s="326">
        <f t="shared" si="15"/>
        <v>0.15238545105289369</v>
      </c>
      <c r="M112" s="326">
        <f t="shared" si="23"/>
        <v>0.67929858733254811</v>
      </c>
      <c r="N112" s="326">
        <v>0.13853222822990335</v>
      </c>
      <c r="O112" s="326">
        <v>6.2405689601468514E-2</v>
      </c>
      <c r="P112" s="326">
        <f t="shared" si="21"/>
        <v>0.32352579600868747</v>
      </c>
      <c r="Q112" s="326">
        <f t="shared" si="18"/>
        <v>4.2215839197682341E-2</v>
      </c>
      <c r="R112" s="328">
        <f t="shared" si="25"/>
        <v>7.9000000000000001E-2</v>
      </c>
      <c r="S112" s="326">
        <f t="shared" si="16"/>
        <v>0.57449154815241499</v>
      </c>
      <c r="T112" s="507">
        <v>0.68944969999999994</v>
      </c>
    </row>
    <row r="113" spans="1:20">
      <c r="A113" s="508">
        <f t="shared" si="17"/>
        <v>1923</v>
      </c>
      <c r="B113" s="329">
        <v>0.15592491449141935</v>
      </c>
      <c r="C113" s="326">
        <v>0.3982267015130424</v>
      </c>
      <c r="D113" s="326">
        <f t="shared" si="22"/>
        <v>9.3831450109798237E-2</v>
      </c>
      <c r="E113" s="326">
        <v>8.6626885285680827E-2</v>
      </c>
      <c r="F113" s="326">
        <f t="shared" si="20"/>
        <v>0.68713698068754192</v>
      </c>
      <c r="G113" s="326"/>
      <c r="H113" s="326"/>
      <c r="I113" s="326">
        <v>5.3639129417271197E-2</v>
      </c>
      <c r="J113" s="326">
        <v>0.32182733407955455</v>
      </c>
      <c r="K113" s="326">
        <f t="shared" si="24"/>
        <v>3.6376591394562598E-2</v>
      </c>
      <c r="L113" s="326">
        <f t="shared" si="15"/>
        <v>0.1636733261013496</v>
      </c>
      <c r="M113" s="326">
        <f t="shared" si="23"/>
        <v>0.6780818684732558</v>
      </c>
      <c r="N113" s="326">
        <v>0.14879393281940873</v>
      </c>
      <c r="O113" s="326">
        <v>6.2405689601468514E-2</v>
      </c>
      <c r="P113" s="326">
        <f t="shared" si="21"/>
        <v>0.32352579600868747</v>
      </c>
      <c r="Q113" s="326">
        <f t="shared" si="18"/>
        <v>4.2215839197682341E-2</v>
      </c>
      <c r="R113" s="328">
        <f t="shared" si="25"/>
        <v>7.85E-2</v>
      </c>
      <c r="S113" s="326">
        <f t="shared" si="16"/>
        <v>0.57324326201720111</v>
      </c>
      <c r="T113" s="507">
        <v>0.67867140000000004</v>
      </c>
    </row>
    <row r="114" spans="1:20">
      <c r="A114" s="508">
        <f t="shared" si="17"/>
        <v>1924</v>
      </c>
      <c r="B114" s="329">
        <v>0.17419070442957982</v>
      </c>
      <c r="C114" s="326">
        <v>0.39853812252445597</v>
      </c>
      <c r="D114" s="326">
        <f t="shared" si="22"/>
        <v>0.10476906812500264</v>
      </c>
      <c r="E114" s="326">
        <v>9.2088971896735622E-2</v>
      </c>
      <c r="F114" s="326">
        <f t="shared" si="20"/>
        <v>0.67988172142948089</v>
      </c>
      <c r="G114" s="326"/>
      <c r="H114" s="326"/>
      <c r="I114" s="326">
        <v>6.6297322253000932E-2</v>
      </c>
      <c r="J114" s="326">
        <v>0.32748585134247687</v>
      </c>
      <c r="K114" s="326">
        <f t="shared" si="24"/>
        <v>4.4585887233250382E-2</v>
      </c>
      <c r="L114" s="326">
        <f t="shared" si="15"/>
        <v>0.16442183199239321</v>
      </c>
      <c r="M114" s="326">
        <f t="shared" si="23"/>
        <v>0.67719620706307893</v>
      </c>
      <c r="N114" s="326">
        <v>0.14947439272035745</v>
      </c>
      <c r="O114" s="326">
        <v>6.2405689601468514E-2</v>
      </c>
      <c r="P114" s="326">
        <f t="shared" si="21"/>
        <v>0.32352579600868747</v>
      </c>
      <c r="Q114" s="326">
        <f t="shared" si="18"/>
        <v>4.2215839197682341E-2</v>
      </c>
      <c r="R114" s="328">
        <f t="shared" si="25"/>
        <v>7.8E-2</v>
      </c>
      <c r="S114" s="326">
        <f t="shared" si="16"/>
        <v>0.5719253288352657</v>
      </c>
      <c r="T114" s="507">
        <v>0.66805940000000008</v>
      </c>
    </row>
    <row r="115" spans="1:20">
      <c r="A115" s="508">
        <f t="shared" si="17"/>
        <v>1925</v>
      </c>
      <c r="B115" s="329">
        <v>0.11766531755536443</v>
      </c>
      <c r="C115" s="326">
        <v>0.39508757631232455</v>
      </c>
      <c r="D115" s="326">
        <f t="shared" si="22"/>
        <v>7.1177212426395492E-2</v>
      </c>
      <c r="E115" s="326">
        <v>9.3221211214270516E-2</v>
      </c>
      <c r="F115" s="326">
        <f t="shared" si="20"/>
        <v>0.67180610116422335</v>
      </c>
      <c r="G115" s="326">
        <v>6.6285987810395339E-2</v>
      </c>
      <c r="H115" s="326">
        <f t="shared" ref="H115:H150" si="26">E115/G115</f>
        <v>1.4063486762982365</v>
      </c>
      <c r="I115" s="326">
        <v>9.9063792728064454E-2</v>
      </c>
      <c r="J115" s="326">
        <v>0.33005500046125424</v>
      </c>
      <c r="K115" s="326">
        <f t="shared" si="24"/>
        <v>6.636729257350954E-2</v>
      </c>
      <c r="L115" s="326">
        <f t="shared" si="15"/>
        <v>0.15137828619627594</v>
      </c>
      <c r="M115" s="326">
        <f t="shared" si="23"/>
        <v>0.67630433689670788</v>
      </c>
      <c r="N115" s="326">
        <v>0.13761662381479631</v>
      </c>
      <c r="O115" s="326">
        <v>0.14520448406769237</v>
      </c>
      <c r="P115" s="326">
        <v>0.25849551952213867</v>
      </c>
      <c r="Q115" s="326">
        <f t="shared" si="18"/>
        <v>0.10766977552167013</v>
      </c>
      <c r="R115" s="328">
        <f t="shared" si="25"/>
        <v>7.7499999999999999E-2</v>
      </c>
      <c r="S115" s="326">
        <f t="shared" si="16"/>
        <v>0.57009292851346727</v>
      </c>
      <c r="T115" s="507">
        <v>0.66055179999999991</v>
      </c>
    </row>
    <row r="116" spans="1:20">
      <c r="A116" s="508">
        <f t="shared" si="17"/>
        <v>1926</v>
      </c>
      <c r="B116" s="329">
        <v>0.12600863056298112</v>
      </c>
      <c r="C116" s="326">
        <v>0.39815898367387187</v>
      </c>
      <c r="D116" s="326">
        <f t="shared" si="22"/>
        <v>7.5837162283888163E-2</v>
      </c>
      <c r="E116" s="326">
        <v>0.10201441600053937</v>
      </c>
      <c r="F116" s="326">
        <f t="shared" si="20"/>
        <v>0.66609236510841885</v>
      </c>
      <c r="G116" s="326">
        <v>5.9658400933264043E-2</v>
      </c>
      <c r="H116" s="326">
        <f t="shared" si="26"/>
        <v>1.7099757017399149</v>
      </c>
      <c r="I116" s="326">
        <v>6.5126436781609245E-2</v>
      </c>
      <c r="J116" s="326">
        <v>0.33289632370292421</v>
      </c>
      <c r="K116" s="326">
        <f t="shared" si="24"/>
        <v>4.3446085401140623E-2</v>
      </c>
      <c r="L116" s="326">
        <f t="shared" si="15"/>
        <v>0.16344762612671659</v>
      </c>
      <c r="M116" s="326">
        <f t="shared" si="23"/>
        <v>0.67310956216952711</v>
      </c>
      <c r="N116" s="326">
        <v>0.14858875102428781</v>
      </c>
      <c r="O116" s="326">
        <v>7.9920720653075775E-2</v>
      </c>
      <c r="P116" s="326">
        <v>0.27166516148375502</v>
      </c>
      <c r="Q116" s="326">
        <f t="shared" si="18"/>
        <v>5.8209045170959865E-2</v>
      </c>
      <c r="R116" s="328">
        <f t="shared" si="25"/>
        <v>7.6999999999999999E-2</v>
      </c>
      <c r="S116" s="326">
        <f t="shared" si="16"/>
        <v>0.56293612217556133</v>
      </c>
      <c r="T116" s="507">
        <v>0.65790199999999999</v>
      </c>
    </row>
    <row r="117" spans="1:20">
      <c r="A117" s="508">
        <f t="shared" si="17"/>
        <v>1927</v>
      </c>
      <c r="B117" s="329">
        <v>9.2083513272961867E-2</v>
      </c>
      <c r="C117" s="326">
        <v>0.40241123877694612</v>
      </c>
      <c r="D117" s="326">
        <f t="shared" si="22"/>
        <v>5.5028072625855927E-2</v>
      </c>
      <c r="E117" s="326">
        <v>0.10424381941839383</v>
      </c>
      <c r="F117" s="326">
        <f t="shared" si="20"/>
        <v>0.66112081942658174</v>
      </c>
      <c r="G117" s="326">
        <v>6.3866782274510647E-2</v>
      </c>
      <c r="H117" s="326">
        <f t="shared" si="26"/>
        <v>1.6322071616248897</v>
      </c>
      <c r="I117" s="326">
        <v>8.7207522414170152E-2</v>
      </c>
      <c r="J117" s="326">
        <v>0.32660623155697144</v>
      </c>
      <c r="K117" s="326">
        <f t="shared" si="24"/>
        <v>5.8725002155057916E-2</v>
      </c>
      <c r="L117" s="326">
        <f t="shared" si="15"/>
        <v>0.16804548243552833</v>
      </c>
      <c r="M117" s="326">
        <f t="shared" si="23"/>
        <v>0.67326314212638694</v>
      </c>
      <c r="N117" s="326">
        <v>0.15276862039593483</v>
      </c>
      <c r="O117" s="326">
        <v>4.1106500696193093E-2</v>
      </c>
      <c r="P117" s="326">
        <v>0.26332657532417142</v>
      </c>
      <c r="Q117" s="326">
        <f t="shared" si="18"/>
        <v>3.0282066644303902E-2</v>
      </c>
      <c r="R117" s="328">
        <f t="shared" si="25"/>
        <v>7.6499999999999999E-2</v>
      </c>
      <c r="S117" s="326">
        <f t="shared" si="16"/>
        <v>0.5609893308547178</v>
      </c>
      <c r="T117" s="507">
        <v>0.65461590000000003</v>
      </c>
    </row>
    <row r="118" spans="1:20">
      <c r="A118" s="508">
        <f t="shared" si="17"/>
        <v>1928</v>
      </c>
      <c r="B118" s="329">
        <v>0.1127635402011557</v>
      </c>
      <c r="C118" s="326">
        <v>0.39287773880549215</v>
      </c>
      <c r="D118" s="326">
        <f t="shared" si="22"/>
        <v>6.8461255507223442E-2</v>
      </c>
      <c r="E118" s="326">
        <v>9.4614886172098719E-2</v>
      </c>
      <c r="F118" s="326">
        <f t="shared" si="20"/>
        <v>0.6578908049779062</v>
      </c>
      <c r="G118" s="326">
        <v>6.5268853723051856E-2</v>
      </c>
      <c r="H118" s="326">
        <f t="shared" si="26"/>
        <v>1.4496177085255344</v>
      </c>
      <c r="I118" s="326">
        <v>8.4940411700975091E-2</v>
      </c>
      <c r="J118" s="326">
        <v>0.33125024046952495</v>
      </c>
      <c r="K118" s="326">
        <f t="shared" si="24"/>
        <v>5.6803879899446637E-2</v>
      </c>
      <c r="L118" s="326">
        <f t="shared" ref="L118:L149" si="27">1.1*N118</f>
        <v>0.17207692881213463</v>
      </c>
      <c r="M118" s="326">
        <f t="shared" si="23"/>
        <v>0.6710344385992284</v>
      </c>
      <c r="N118" s="326">
        <v>0.1564335716473951</v>
      </c>
      <c r="O118" s="326">
        <v>7.6663527934622833E-2</v>
      </c>
      <c r="P118" s="326">
        <v>0.24999724206518553</v>
      </c>
      <c r="Q118" s="326">
        <f t="shared" si="18"/>
        <v>5.749785738397982E-2</v>
      </c>
      <c r="R118" s="328">
        <f t="shared" si="25"/>
        <v>7.5999999999999998E-2</v>
      </c>
      <c r="S118" s="326">
        <f t="shared" si="16"/>
        <v>0.56144482984120347</v>
      </c>
      <c r="T118" s="507">
        <v>0.64967730000000001</v>
      </c>
    </row>
    <row r="119" spans="1:20">
      <c r="A119" s="508">
        <f t="shared" si="17"/>
        <v>1929</v>
      </c>
      <c r="B119" s="329">
        <v>0.13895582167547268</v>
      </c>
      <c r="C119" s="326">
        <v>0.38386465360172123</v>
      </c>
      <c r="D119" s="326">
        <f t="shared" si="22"/>
        <v>8.5615593322074829E-2</v>
      </c>
      <c r="E119" s="326">
        <v>0.10847120410049998</v>
      </c>
      <c r="F119" s="326">
        <f t="shared" si="20"/>
        <v>0.65188685674727842</v>
      </c>
      <c r="G119" s="326">
        <v>7.1553391550472245E-2</v>
      </c>
      <c r="H119" s="326">
        <f t="shared" si="26"/>
        <v>1.5159477664170076</v>
      </c>
      <c r="I119" s="326">
        <v>9.2281376951037039E-2</v>
      </c>
      <c r="J119" s="326">
        <v>0.3273849375963056</v>
      </c>
      <c r="K119" s="326">
        <f t="shared" si="24"/>
        <v>6.2069844116620622E-2</v>
      </c>
      <c r="L119" s="326">
        <f t="shared" si="27"/>
        <v>0.17079922446229168</v>
      </c>
      <c r="M119" s="326">
        <f t="shared" si="23"/>
        <v>0.67044706735711035</v>
      </c>
      <c r="N119" s="326">
        <v>0.15527202223844697</v>
      </c>
      <c r="O119" s="326">
        <v>6.8547817762980565E-2</v>
      </c>
      <c r="P119" s="326">
        <v>0.24816299386601531</v>
      </c>
      <c r="Q119" s="326">
        <f t="shared" si="18"/>
        <v>5.1536786083937289E-2</v>
      </c>
      <c r="R119" s="328">
        <f t="shared" si="25"/>
        <v>7.5499999999999998E-2</v>
      </c>
      <c r="S119" s="326">
        <f t="shared" si="16"/>
        <v>0.56098580039251345</v>
      </c>
      <c r="T119" s="507">
        <v>0.64836039999999995</v>
      </c>
    </row>
    <row r="120" spans="1:20">
      <c r="A120" s="508">
        <f t="shared" si="17"/>
        <v>1930</v>
      </c>
      <c r="B120" s="329">
        <v>0.23404280241776249</v>
      </c>
      <c r="C120" s="326">
        <v>0.35418128749704231</v>
      </c>
      <c r="D120" s="326">
        <f t="shared" si="22"/>
        <v>0.1511492213280235</v>
      </c>
      <c r="E120" s="326">
        <v>0.10163355818231681</v>
      </c>
      <c r="F120" s="326">
        <f t="shared" si="20"/>
        <v>0.64654254719350368</v>
      </c>
      <c r="G120" s="326">
        <v>7.5380106211513462E-2</v>
      </c>
      <c r="H120" s="326">
        <f t="shared" si="26"/>
        <v>1.3482809097819157</v>
      </c>
      <c r="I120" s="326">
        <v>9.4055109568236053E-2</v>
      </c>
      <c r="J120" s="326">
        <v>0.30770408052684184</v>
      </c>
      <c r="K120" s="326">
        <f t="shared" si="24"/>
        <v>6.5113968559690608E-2</v>
      </c>
      <c r="L120" s="326">
        <f t="shared" si="27"/>
        <v>0.16688718682911238</v>
      </c>
      <c r="M120" s="326">
        <f t="shared" si="23"/>
        <v>0.66945424755363536</v>
      </c>
      <c r="N120" s="326">
        <v>0.15171562439010217</v>
      </c>
      <c r="O120" s="326">
        <v>4.3820371370691238E-2</v>
      </c>
      <c r="P120" s="326">
        <v>0.23429491757843129</v>
      </c>
      <c r="Q120" s="326">
        <f t="shared" si="18"/>
        <v>3.3553481072138888E-2</v>
      </c>
      <c r="R120" s="328">
        <f t="shared" si="25"/>
        <v>7.4999999999999997E-2</v>
      </c>
      <c r="S120" s="326">
        <f t="shared" si="16"/>
        <v>0.55994877921435127</v>
      </c>
      <c r="T120" s="507">
        <v>0.63702890000000001</v>
      </c>
    </row>
    <row r="121" spans="1:20">
      <c r="A121" s="508">
        <f t="shared" si="17"/>
        <v>1931</v>
      </c>
      <c r="B121" s="329">
        <v>0.12517503854169401</v>
      </c>
      <c r="C121" s="326">
        <v>0.33392942338881526</v>
      </c>
      <c r="D121" s="326">
        <f t="shared" si="22"/>
        <v>8.3375410098793401E-2</v>
      </c>
      <c r="E121" s="326">
        <v>0.11432257325974114</v>
      </c>
      <c r="F121" s="326">
        <f t="shared" si="20"/>
        <v>0.63556858292982277</v>
      </c>
      <c r="G121" s="326">
        <v>8.0997955928210671E-2</v>
      </c>
      <c r="H121" s="326">
        <f t="shared" si="26"/>
        <v>1.4114254112914457</v>
      </c>
      <c r="I121" s="326">
        <v>4.4754253308128537E-2</v>
      </c>
      <c r="J121" s="326">
        <v>0.28979495204105765</v>
      </c>
      <c r="K121" s="326">
        <f t="shared" si="24"/>
        <v>3.178469661706608E-2</v>
      </c>
      <c r="L121" s="326">
        <f t="shared" si="27"/>
        <v>0.16858494497063212</v>
      </c>
      <c r="M121" s="326">
        <f t="shared" si="23"/>
        <v>0.6694825336542537</v>
      </c>
      <c r="N121" s="326">
        <v>0.15325904088239281</v>
      </c>
      <c r="O121" s="326">
        <v>-1.8378997229040683E-2</v>
      </c>
      <c r="P121" s="326">
        <v>0.21388786760865786</v>
      </c>
      <c r="Q121" s="326">
        <f t="shared" si="18"/>
        <v>-1.4447952702935741E-2</v>
      </c>
      <c r="R121" s="328">
        <f t="shared" si="25"/>
        <v>7.4499999999999997E-2</v>
      </c>
      <c r="S121" s="326">
        <f t="shared" si="16"/>
        <v>0.56026768284574602</v>
      </c>
      <c r="T121" s="507">
        <v>0.63142319999999996</v>
      </c>
    </row>
    <row r="122" spans="1:20">
      <c r="A122" s="508">
        <f t="shared" si="17"/>
        <v>1932</v>
      </c>
      <c r="B122" s="329">
        <v>4.3525779629066744E-2</v>
      </c>
      <c r="C122" s="326">
        <v>0.29757094575688142</v>
      </c>
      <c r="D122" s="326">
        <f t="shared" si="22"/>
        <v>3.0573772220039753E-2</v>
      </c>
      <c r="E122" s="326">
        <v>0.11500318755632186</v>
      </c>
      <c r="F122" s="326">
        <f t="shared" si="20"/>
        <v>0.62963894409971399</v>
      </c>
      <c r="G122" s="326">
        <v>8.7295966377805165E-2</v>
      </c>
      <c r="H122" s="326">
        <f t="shared" si="26"/>
        <v>1.3173940598653044</v>
      </c>
      <c r="I122" s="326">
        <v>3.5218446601941782E-2</v>
      </c>
      <c r="J122" s="326">
        <v>0.28205149683524272</v>
      </c>
      <c r="K122" s="326">
        <f t="shared" si="24"/>
        <v>2.5285031021652034E-2</v>
      </c>
      <c r="L122" s="326">
        <f t="shared" si="27"/>
        <v>0.19114409660416987</v>
      </c>
      <c r="M122" s="326">
        <f t="shared" si="23"/>
        <v>0.67142490235704733</v>
      </c>
      <c r="N122" s="326">
        <v>0.17376736054924533</v>
      </c>
      <c r="O122" s="326">
        <v>-4.3960172437170326E-2</v>
      </c>
      <c r="P122" s="326">
        <v>0.21492625342004787</v>
      </c>
      <c r="Q122" s="326">
        <f t="shared" si="18"/>
        <v>-3.4511977275550054E-2</v>
      </c>
      <c r="R122" s="328">
        <f t="shared" si="25"/>
        <v>7.3999999999999996E-2</v>
      </c>
      <c r="S122" s="326">
        <f t="shared" ref="S122:S153" si="28">AVERAGE(R92:R121)/(AVERAGE(R92:R121)+AVERAGE(Q92:Q121))</f>
        <v>0.56321206250621947</v>
      </c>
      <c r="T122" s="507">
        <v>0.63838929999999994</v>
      </c>
    </row>
    <row r="123" spans="1:20">
      <c r="A123" s="508">
        <f t="shared" si="17"/>
        <v>1933</v>
      </c>
      <c r="B123" s="329">
        <v>4.6010267742182878E-2</v>
      </c>
      <c r="C123" s="326">
        <v>0.32187571181651831</v>
      </c>
      <c r="D123" s="326">
        <f t="shared" si="22"/>
        <v>3.1200680061799175E-2</v>
      </c>
      <c r="E123" s="326">
        <v>0.11496387862756859</v>
      </c>
      <c r="F123" s="326">
        <f t="shared" si="20"/>
        <v>0.62806062073690017</v>
      </c>
      <c r="G123" s="326">
        <v>8.5236480254552896E-2</v>
      </c>
      <c r="H123" s="326">
        <f t="shared" si="26"/>
        <v>1.3487637955513514</v>
      </c>
      <c r="I123" s="326">
        <v>3.5133171912832918E-2</v>
      </c>
      <c r="J123" s="326">
        <v>0.28941781368010144</v>
      </c>
      <c r="K123" s="326">
        <f t="shared" si="24"/>
        <v>2.4965006110173667E-2</v>
      </c>
      <c r="L123" s="326">
        <f t="shared" si="27"/>
        <v>0.18899708416083102</v>
      </c>
      <c r="M123" s="326">
        <f t="shared" si="23"/>
        <v>0.67461067800596319</v>
      </c>
      <c r="N123" s="326">
        <v>0.17181553105530092</v>
      </c>
      <c r="O123" s="326">
        <v>3.1304092709387716E-3</v>
      </c>
      <c r="P123" s="326">
        <v>0.22106569909841875</v>
      </c>
      <c r="Q123" s="326">
        <f t="shared" si="18"/>
        <v>2.4383831569945208E-3</v>
      </c>
      <c r="R123" s="328">
        <f t="shared" si="25"/>
        <v>7.3499999999999996E-2</v>
      </c>
      <c r="S123" s="326">
        <f t="shared" si="28"/>
        <v>0.56704920950897464</v>
      </c>
      <c r="T123" s="507">
        <v>0.6415067000000001</v>
      </c>
    </row>
    <row r="124" spans="1:20">
      <c r="A124" s="508">
        <f t="shared" si="17"/>
        <v>1934</v>
      </c>
      <c r="B124" s="329">
        <v>5.0993916397207822E-2</v>
      </c>
      <c r="C124" s="326">
        <v>0.3206590378239047</v>
      </c>
      <c r="D124" s="326">
        <f t="shared" si="22"/>
        <v>3.4642256230406523E-2</v>
      </c>
      <c r="E124" s="326">
        <v>0.11444614837818388</v>
      </c>
      <c r="F124" s="326">
        <f t="shared" si="20"/>
        <v>0.62552587200977583</v>
      </c>
      <c r="G124" s="326">
        <v>9.4489854141683899E-2</v>
      </c>
      <c r="H124" s="326">
        <f t="shared" si="26"/>
        <v>1.2112003920185579</v>
      </c>
      <c r="I124" s="326">
        <v>6.7780809458844932E-2</v>
      </c>
      <c r="J124" s="326">
        <v>0.29921958044889263</v>
      </c>
      <c r="K124" s="326">
        <f t="shared" si="24"/>
        <v>4.7499464090083016E-2</v>
      </c>
      <c r="L124" s="326">
        <f t="shared" si="27"/>
        <v>0.17976679576196003</v>
      </c>
      <c r="M124" s="326">
        <f t="shared" si="23"/>
        <v>0.67751384932058023</v>
      </c>
      <c r="N124" s="326">
        <v>0.16342435978360001</v>
      </c>
      <c r="O124" s="326">
        <v>4.2650128358103091E-2</v>
      </c>
      <c r="P124" s="326">
        <v>0.24577952451028151</v>
      </c>
      <c r="Q124" s="326">
        <f t="shared" ref="Q124:Q155" si="29">(1-P124)*O124</f>
        <v>3.2167600089946041E-2</v>
      </c>
      <c r="R124" s="328">
        <f t="shared" si="25"/>
        <v>7.2999999999999995E-2</v>
      </c>
      <c r="S124" s="326">
        <f t="shared" si="28"/>
        <v>0.56937552804365221</v>
      </c>
      <c r="T124" s="507">
        <v>0.62942940000000003</v>
      </c>
    </row>
    <row r="125" spans="1:20">
      <c r="A125" s="508">
        <f t="shared" si="17"/>
        <v>1935</v>
      </c>
      <c r="B125" s="329">
        <v>4.977053921655987E-2</v>
      </c>
      <c r="C125" s="326">
        <v>0.34453631755398634</v>
      </c>
      <c r="D125" s="326">
        <f t="shared" si="22"/>
        <v>3.2622780912210068E-2</v>
      </c>
      <c r="E125" s="326">
        <v>0.111523991338825</v>
      </c>
      <c r="F125" s="326">
        <f t="shared" si="20"/>
        <v>0.62369333210564237</v>
      </c>
      <c r="G125" s="326">
        <v>9.7836829760999888E-2</v>
      </c>
      <c r="H125" s="326">
        <f t="shared" si="26"/>
        <v>1.1398978443113981</v>
      </c>
      <c r="I125" s="326">
        <v>8.0755864465682003E-2</v>
      </c>
      <c r="J125" s="326">
        <v>0.30710792441019047</v>
      </c>
      <c r="K125" s="326">
        <f t="shared" si="24"/>
        <v>5.5955098545675749E-2</v>
      </c>
      <c r="L125" s="326">
        <f t="shared" si="27"/>
        <v>0.18406032017447135</v>
      </c>
      <c r="M125" s="326">
        <f t="shared" si="23"/>
        <v>0.67769692496087386</v>
      </c>
      <c r="N125" s="326">
        <v>0.16732756379497393</v>
      </c>
      <c r="O125" s="326">
        <v>8.4740643082448441E-2</v>
      </c>
      <c r="P125" s="326">
        <v>0.26623837030959885</v>
      </c>
      <c r="Q125" s="326">
        <f t="shared" si="29"/>
        <v>6.2179432369189984E-2</v>
      </c>
      <c r="R125" s="328">
        <f t="shared" si="25"/>
        <v>7.2499999999999995E-2</v>
      </c>
      <c r="S125" s="326">
        <f t="shared" si="28"/>
        <v>0.56982206083651377</v>
      </c>
      <c r="T125" s="507">
        <v>0.60792489999999999</v>
      </c>
    </row>
    <row r="126" spans="1:20">
      <c r="A126" s="508">
        <f t="shared" si="17"/>
        <v>1936</v>
      </c>
      <c r="B126" s="329">
        <v>5.7143898604682275E-2</v>
      </c>
      <c r="C126" s="326">
        <v>0.32705025169577523</v>
      </c>
      <c r="D126" s="326">
        <f t="shared" si="22"/>
        <v>3.8454972183143081E-2</v>
      </c>
      <c r="E126" s="326">
        <v>0.10404682947323837</v>
      </c>
      <c r="F126" s="326">
        <f t="shared" si="20"/>
        <v>0.62186391112703387</v>
      </c>
      <c r="G126" s="326">
        <v>8.5852346773220678E-2</v>
      </c>
      <c r="H126" s="326">
        <f t="shared" si="26"/>
        <v>1.2119276104132424</v>
      </c>
      <c r="I126" s="326">
        <v>7.6541919297512057E-2</v>
      </c>
      <c r="J126" s="326">
        <v>0.31772407353613102</v>
      </c>
      <c r="K126" s="326">
        <f t="shared" si="24"/>
        <v>5.2222708902032726E-2</v>
      </c>
      <c r="L126" s="326">
        <f t="shared" si="27"/>
        <v>0.18063934538387288</v>
      </c>
      <c r="M126" s="326">
        <f t="shared" si="23"/>
        <v>0.67786033277885005</v>
      </c>
      <c r="N126" s="326">
        <v>0.16421758671261169</v>
      </c>
      <c r="O126" s="326">
        <v>0.10260498406849247</v>
      </c>
      <c r="P126" s="326">
        <v>0.27871279609723681</v>
      </c>
      <c r="Q126" s="326">
        <f t="shared" si="29"/>
        <v>7.4007662065250487E-2</v>
      </c>
      <c r="R126" s="328">
        <f t="shared" si="25"/>
        <v>7.1999999999999995E-2</v>
      </c>
      <c r="S126" s="326">
        <f t="shared" si="28"/>
        <v>0.56863260690529349</v>
      </c>
      <c r="T126" s="507">
        <v>0.58596020000000004</v>
      </c>
    </row>
    <row r="127" spans="1:20">
      <c r="A127" s="508">
        <f t="shared" si="17"/>
        <v>1937</v>
      </c>
      <c r="B127" s="329">
        <v>8.9273360251815759E-2</v>
      </c>
      <c r="C127" s="326">
        <v>0.31178417781930773</v>
      </c>
      <c r="D127" s="326">
        <f t="shared" si="22"/>
        <v>6.1439339024536507E-2</v>
      </c>
      <c r="E127" s="326">
        <v>0.10941100220715297</v>
      </c>
      <c r="F127" s="326">
        <f t="shared" si="20"/>
        <v>0.61891359528058731</v>
      </c>
      <c r="G127" s="326">
        <v>7.1877830727114039E-2</v>
      </c>
      <c r="H127" s="326">
        <f t="shared" si="26"/>
        <v>1.5221800811231287</v>
      </c>
      <c r="I127" s="326">
        <v>9.0558691843488387E-2</v>
      </c>
      <c r="J127" s="326">
        <v>0.31190634873411782</v>
      </c>
      <c r="K127" s="326">
        <f t="shared" si="24"/>
        <v>6.2312860924447787E-2</v>
      </c>
      <c r="L127" s="326">
        <f t="shared" si="27"/>
        <v>0.17174011464934566</v>
      </c>
      <c r="M127" s="326">
        <f t="shared" si="23"/>
        <v>0.67833596829530085</v>
      </c>
      <c r="N127" s="326">
        <v>0.1561273769539506</v>
      </c>
      <c r="O127" s="326">
        <v>0.11418667578095762</v>
      </c>
      <c r="P127" s="326">
        <v>0.31155322436647803</v>
      </c>
      <c r="Q127" s="326">
        <f t="shared" si="29"/>
        <v>7.8611448761710653E-2</v>
      </c>
      <c r="R127" s="328">
        <f t="shared" si="25"/>
        <v>7.1499999999999994E-2</v>
      </c>
      <c r="S127" s="326">
        <f t="shared" si="28"/>
        <v>0.56492061642964264</v>
      </c>
      <c r="T127" s="507">
        <v>0.56907110000000005</v>
      </c>
    </row>
    <row r="128" spans="1:20">
      <c r="A128" s="508">
        <f t="shared" si="17"/>
        <v>1938</v>
      </c>
      <c r="B128" s="329">
        <v>6.693389996547694E-2</v>
      </c>
      <c r="C128" s="326">
        <v>0.31913554213898893</v>
      </c>
      <c r="D128" s="326">
        <f t="shared" si="22"/>
        <v>4.5572913512517597E-2</v>
      </c>
      <c r="E128" s="326">
        <v>0.11371477485607207</v>
      </c>
      <c r="F128" s="326">
        <f t="shared" si="20"/>
        <v>0.61347152166935104</v>
      </c>
      <c r="G128" s="326">
        <v>7.2039214412132666E-2</v>
      </c>
      <c r="H128" s="326">
        <f t="shared" si="26"/>
        <v>1.5785121448648183</v>
      </c>
      <c r="I128" s="326">
        <v>0.10745272525027812</v>
      </c>
      <c r="J128" s="326">
        <v>0.29665168371990031</v>
      </c>
      <c r="K128" s="326">
        <f t="shared" si="24"/>
        <v>7.5576693384491272E-2</v>
      </c>
      <c r="L128" s="326">
        <f t="shared" si="27"/>
        <v>0.15382722439442839</v>
      </c>
      <c r="M128" s="326">
        <f t="shared" si="23"/>
        <v>0.67825642239067663</v>
      </c>
      <c r="N128" s="326">
        <v>0.13984293126766217</v>
      </c>
      <c r="O128" s="326">
        <v>0.18214829748201378</v>
      </c>
      <c r="P128" s="326">
        <v>0.32182334628686504</v>
      </c>
      <c r="Q128" s="326">
        <f t="shared" si="29"/>
        <v>0.12352872286589675</v>
      </c>
      <c r="R128" s="328">
        <f t="shared" si="25"/>
        <v>7.0999999999999994E-2</v>
      </c>
      <c r="S128" s="326">
        <f t="shared" si="28"/>
        <v>0.56217449080331994</v>
      </c>
      <c r="T128" s="507">
        <v>0.55337940000000008</v>
      </c>
    </row>
    <row r="129" spans="1:20">
      <c r="A129" s="508">
        <f t="shared" si="17"/>
        <v>1939</v>
      </c>
      <c r="B129" s="329">
        <v>0.17411136731152133</v>
      </c>
      <c r="C129" s="326">
        <v>0.32098029743959938</v>
      </c>
      <c r="D129" s="326">
        <f t="shared" si="22"/>
        <v>0.11822504884425386</v>
      </c>
      <c r="E129" s="326">
        <v>0.10457320174648982</v>
      </c>
      <c r="F129" s="326">
        <f t="shared" si="20"/>
        <v>0.61056406653294426</v>
      </c>
      <c r="G129" s="326">
        <v>6.1565365443167347E-2</v>
      </c>
      <c r="H129" s="326">
        <f t="shared" si="26"/>
        <v>1.6985719323476471</v>
      </c>
      <c r="I129" s="326">
        <v>9.0258379888268139E-2</v>
      </c>
      <c r="J129" s="326">
        <v>0.31241980289943527</v>
      </c>
      <c r="K129" s="326">
        <f t="shared" si="24"/>
        <v>6.2059874633553051E-2</v>
      </c>
      <c r="L129" s="326">
        <f t="shared" si="27"/>
        <v>0.14391691200322126</v>
      </c>
      <c r="M129" s="326">
        <f t="shared" si="23"/>
        <v>0.67440910144627786</v>
      </c>
      <c r="N129" s="326">
        <v>0.13083355636656477</v>
      </c>
      <c r="O129" s="326">
        <v>5.2953583573904922E-2</v>
      </c>
      <c r="P129" s="326">
        <v>0.32182334628686504</v>
      </c>
      <c r="Q129" s="326">
        <f t="shared" si="29"/>
        <v>3.5911884110269666E-2</v>
      </c>
      <c r="R129" s="328">
        <f t="shared" si="25"/>
        <v>7.0499999999999993E-2</v>
      </c>
      <c r="S129" s="326">
        <f t="shared" si="28"/>
        <v>0.55273995205502913</v>
      </c>
      <c r="T129" s="507">
        <v>0.5431184</v>
      </c>
    </row>
    <row r="130" spans="1:20">
      <c r="A130" s="508">
        <f t="shared" si="17"/>
        <v>1940</v>
      </c>
      <c r="B130" s="329">
        <v>0.28316326955014753</v>
      </c>
      <c r="C130" s="326">
        <v>0.24750292279098934</v>
      </c>
      <c r="D130" s="326">
        <f t="shared" si="22"/>
        <v>0.21307953270943328</v>
      </c>
      <c r="E130" s="326">
        <v>0.15429952752633208</v>
      </c>
      <c r="F130" s="326">
        <f t="shared" si="20"/>
        <v>0.60042022904332559</v>
      </c>
      <c r="G130" s="326">
        <v>6.0929362869201913E-2</v>
      </c>
      <c r="H130" s="326">
        <f t="shared" si="26"/>
        <v>2.5324329725483832</v>
      </c>
      <c r="I130" s="326">
        <v>0.30133959397873222</v>
      </c>
      <c r="J130" s="326">
        <v>0.29964241738198771</v>
      </c>
      <c r="K130" s="326">
        <f t="shared" si="24"/>
        <v>0.21104546958603823</v>
      </c>
      <c r="L130" s="326">
        <f t="shared" si="27"/>
        <v>0.1289301898062388</v>
      </c>
      <c r="M130" s="326">
        <f t="shared" si="23"/>
        <v>0.6728867583159448</v>
      </c>
      <c r="N130" s="326">
        <v>0.11720926346021708</v>
      </c>
      <c r="O130" s="326">
        <v>0.11867410322422149</v>
      </c>
      <c r="P130" s="326">
        <v>0.32182334628686504</v>
      </c>
      <c r="Q130" s="326">
        <f t="shared" si="29"/>
        <v>8.0482006207009696E-2</v>
      </c>
      <c r="R130" s="328">
        <v>7.0000000000000007E-2</v>
      </c>
      <c r="S130" s="326">
        <f t="shared" si="28"/>
        <v>0.55110441474365557</v>
      </c>
      <c r="T130" s="507">
        <v>0.53317680000000001</v>
      </c>
    </row>
    <row r="131" spans="1:20">
      <c r="A131" s="508">
        <f t="shared" si="17"/>
        <v>1941</v>
      </c>
      <c r="B131" s="329">
        <v>5.5101297030155399E-2</v>
      </c>
      <c r="C131" s="326">
        <v>0.20724324521268228</v>
      </c>
      <c r="D131" s="326">
        <f t="shared" si="22"/>
        <v>4.3681925418198063E-2</v>
      </c>
      <c r="E131" s="326">
        <v>0.13696340156465653</v>
      </c>
      <c r="F131" s="326">
        <f t="shared" si="20"/>
        <v>0.58602479424056464</v>
      </c>
      <c r="G131" s="326">
        <v>8.4140357787248515E-2</v>
      </c>
      <c r="H131" s="326">
        <f t="shared" si="26"/>
        <v>1.6277967573060803</v>
      </c>
      <c r="I131" s="326">
        <v>0.26029984653523786</v>
      </c>
      <c r="J131" s="326">
        <v>0.27620627490419658</v>
      </c>
      <c r="K131" s="326">
        <f t="shared" si="24"/>
        <v>0.18840339556560576</v>
      </c>
      <c r="L131" s="326">
        <f t="shared" si="27"/>
        <v>0.11217204048470163</v>
      </c>
      <c r="M131" s="326">
        <f t="shared" si="23"/>
        <v>0.65734711713019578</v>
      </c>
      <c r="N131" s="326">
        <v>0.10197458225881965</v>
      </c>
      <c r="O131" s="326">
        <v>0.1981251453801805</v>
      </c>
      <c r="P131" s="326">
        <v>0.32182334628686504</v>
      </c>
      <c r="Q131" s="326">
        <f t="shared" si="29"/>
        <v>0.1343638481103592</v>
      </c>
      <c r="R131" s="328">
        <f t="shared" ref="R131:R139" si="30">R130+(R$140-R$130)/10</f>
        <v>6.6000000000000003E-2</v>
      </c>
      <c r="S131" s="326">
        <f t="shared" si="28"/>
        <v>0.54346142507315276</v>
      </c>
      <c r="T131" s="507">
        <v>0.52568159999999997</v>
      </c>
    </row>
    <row r="132" spans="1:20">
      <c r="A132" s="508">
        <f t="shared" si="17"/>
        <v>1942</v>
      </c>
      <c r="B132" s="329">
        <v>7.0070630762427755E-2</v>
      </c>
      <c r="C132" s="326">
        <v>0.17332632487909186</v>
      </c>
      <c r="D132" s="326">
        <f t="shared" si="22"/>
        <v>5.7925545850416316E-2</v>
      </c>
      <c r="E132" s="326">
        <v>0.12862719187451385</v>
      </c>
      <c r="F132" s="326">
        <f t="shared" si="20"/>
        <v>0.58204345210012987</v>
      </c>
      <c r="G132" s="326">
        <v>9.947030593858576E-2</v>
      </c>
      <c r="H132" s="326">
        <f t="shared" si="26"/>
        <v>1.2931215065723225</v>
      </c>
      <c r="I132" s="326">
        <v>0.24506058290579633</v>
      </c>
      <c r="J132" s="326">
        <v>0.27072040256025753</v>
      </c>
      <c r="K132" s="326">
        <f t="shared" si="24"/>
        <v>0.17871768324988777</v>
      </c>
      <c r="L132" s="326">
        <f t="shared" si="27"/>
        <v>0.12276415931284274</v>
      </c>
      <c r="M132" s="326">
        <f t="shared" si="23"/>
        <v>0.64412358805723546</v>
      </c>
      <c r="N132" s="326">
        <v>0.11160378119349339</v>
      </c>
      <c r="O132" s="326">
        <v>0.2423496663506382</v>
      </c>
      <c r="P132" s="326">
        <v>0.32182334628686504</v>
      </c>
      <c r="Q132" s="326">
        <f t="shared" si="29"/>
        <v>0.16435588575417057</v>
      </c>
      <c r="R132" s="328">
        <f t="shared" si="30"/>
        <v>6.2E-2</v>
      </c>
      <c r="S132" s="326">
        <f t="shared" si="28"/>
        <v>0.53168836112769924</v>
      </c>
      <c r="T132" s="507">
        <v>0.51704119999999998</v>
      </c>
    </row>
    <row r="133" spans="1:20">
      <c r="A133" s="508">
        <f t="shared" si="17"/>
        <v>1943</v>
      </c>
      <c r="B133" s="329">
        <v>9.8652422807971318E-2</v>
      </c>
      <c r="C133" s="326">
        <v>0.12407049212726202</v>
      </c>
      <c r="D133" s="326">
        <f t="shared" si="22"/>
        <v>8.641256816063958E-2</v>
      </c>
      <c r="E133" s="326">
        <v>0.13046163163254781</v>
      </c>
      <c r="F133" s="326">
        <f t="shared" si="20"/>
        <v>0.57879217612958989</v>
      </c>
      <c r="G133" s="326">
        <v>0.12302029641619376</v>
      </c>
      <c r="H133" s="326">
        <f t="shared" si="26"/>
        <v>1.0604886789670791</v>
      </c>
      <c r="I133" s="326">
        <v>0.22494317007646208</v>
      </c>
      <c r="J133" s="326">
        <v>0.25386527292584693</v>
      </c>
      <c r="K133" s="326">
        <f t="shared" si="24"/>
        <v>0.16783791081219585</v>
      </c>
      <c r="L133" s="326">
        <f t="shared" si="27"/>
        <v>0.12276415931284274</v>
      </c>
      <c r="M133" s="326">
        <f t="shared" si="23"/>
        <v>0.63249499279107901</v>
      </c>
      <c r="N133" s="326">
        <v>0.11160378119349339</v>
      </c>
      <c r="O133" s="326">
        <v>0.30135883254491941</v>
      </c>
      <c r="P133" s="326">
        <v>0.32182334628686504</v>
      </c>
      <c r="Q133" s="326">
        <f t="shared" si="29"/>
        <v>0.20437452462221042</v>
      </c>
      <c r="R133" s="328">
        <f t="shared" si="30"/>
        <v>5.7999999999999996E-2</v>
      </c>
      <c r="S133" s="326">
        <f t="shared" si="28"/>
        <v>0.51741040057515764</v>
      </c>
      <c r="T133" s="507">
        <v>0.51027119999999992</v>
      </c>
    </row>
    <row r="134" spans="1:20">
      <c r="A134" s="508">
        <f t="shared" si="17"/>
        <v>1944</v>
      </c>
      <c r="B134" s="329">
        <v>0.28510924207935284</v>
      </c>
      <c r="C134" s="326">
        <v>1.5265866764473317E-2</v>
      </c>
      <c r="D134" s="326">
        <f t="shared" si="22"/>
        <v>0.28075680237644951</v>
      </c>
      <c r="E134" s="326">
        <v>0.13953787321515104</v>
      </c>
      <c r="F134" s="326">
        <f t="shared" si="20"/>
        <v>0.57245685537705648</v>
      </c>
      <c r="G134" s="326">
        <v>0.10540676500445878</v>
      </c>
      <c r="H134" s="326">
        <f t="shared" si="26"/>
        <v>1.3238037730239467</v>
      </c>
      <c r="I134" s="326">
        <v>0.18996083281797571</v>
      </c>
      <c r="J134" s="326">
        <v>0.23887099328254199</v>
      </c>
      <c r="K134" s="326">
        <f t="shared" si="24"/>
        <v>0.14458469999796694</v>
      </c>
      <c r="L134" s="326">
        <f t="shared" si="27"/>
        <v>0.12276415931284274</v>
      </c>
      <c r="M134" s="326">
        <f t="shared" si="23"/>
        <v>0.62294631106623688</v>
      </c>
      <c r="N134" s="326">
        <v>0.11160378119349339</v>
      </c>
      <c r="O134" s="326">
        <v>-6.4751500000000003E-2</v>
      </c>
      <c r="P134" s="326">
        <v>0.32182334628686504</v>
      </c>
      <c r="Q134" s="326">
        <f t="shared" si="29"/>
        <v>-4.3912955592906061E-2</v>
      </c>
      <c r="R134" s="328">
        <f t="shared" si="30"/>
        <v>5.3999999999999992E-2</v>
      </c>
      <c r="S134" s="326">
        <f t="shared" si="28"/>
        <v>0.49916642459442623</v>
      </c>
      <c r="T134" s="507">
        <v>0.50227569999999999</v>
      </c>
    </row>
    <row r="135" spans="1:20">
      <c r="A135" s="508">
        <f t="shared" si="17"/>
        <v>1945</v>
      </c>
      <c r="B135" s="329">
        <v>0.27354993941552797</v>
      </c>
      <c r="C135" s="326">
        <v>1.6262619675212305E-2</v>
      </c>
      <c r="D135" s="326">
        <f t="shared" si="22"/>
        <v>0.26910130078863587</v>
      </c>
      <c r="E135" s="326">
        <v>9.4581412599190881E-2</v>
      </c>
      <c r="F135" s="326">
        <f t="shared" si="20"/>
        <v>0.55763467800314614</v>
      </c>
      <c r="G135" s="326">
        <v>8.2154784824906318E-2</v>
      </c>
      <c r="H135" s="326">
        <f t="shared" si="26"/>
        <v>1.1512587221884765</v>
      </c>
      <c r="I135" s="326">
        <v>0.11918886851472332</v>
      </c>
      <c r="J135" s="326">
        <v>0.2347078475206909</v>
      </c>
      <c r="K135" s="326">
        <f t="shared" si="24"/>
        <v>9.1214305737205958E-2</v>
      </c>
      <c r="L135" s="326">
        <f t="shared" si="27"/>
        <v>0.12276415931284274</v>
      </c>
      <c r="M135" s="326">
        <f t="shared" si="23"/>
        <v>0.62017999480415553</v>
      </c>
      <c r="N135" s="326">
        <v>0.11160378119349339</v>
      </c>
      <c r="O135" s="326">
        <v>-6.4751500000000003E-2</v>
      </c>
      <c r="P135" s="326">
        <v>0.32182334628686504</v>
      </c>
      <c r="Q135" s="326">
        <f t="shared" si="29"/>
        <v>-4.3912955592906061E-2</v>
      </c>
      <c r="R135" s="328">
        <f t="shared" si="30"/>
        <v>4.9999999999999989E-2</v>
      </c>
      <c r="S135" s="326">
        <f t="shared" si="28"/>
        <v>0.50378837071267424</v>
      </c>
      <c r="T135" s="507">
        <v>0.49653889999999995</v>
      </c>
    </row>
    <row r="136" spans="1:20">
      <c r="A136" s="508">
        <f t="shared" si="17"/>
        <v>1946</v>
      </c>
      <c r="B136" s="329">
        <v>5.1440017952065563E-2</v>
      </c>
      <c r="C136" s="326">
        <v>0.14073368887535512</v>
      </c>
      <c r="D136" s="326">
        <f t="shared" si="22"/>
        <v>4.4200674469856885E-2</v>
      </c>
      <c r="E136" s="326">
        <v>5.6851216599936756E-2</v>
      </c>
      <c r="F136" s="326">
        <f t="shared" ref="F136:F167" si="31">AVERAGE(E106:E135)/(AVERAGE(E106:E135)+AVERAGE(D106:D135))</f>
        <v>0.54794776716956084</v>
      </c>
      <c r="G136" s="326">
        <v>3.9107740769268234E-2</v>
      </c>
      <c r="H136" s="326">
        <f t="shared" si="26"/>
        <v>1.4537075136953899</v>
      </c>
      <c r="I136" s="326">
        <v>7.6968147437946083E-2</v>
      </c>
      <c r="J136" s="326">
        <v>0.25264280472753958</v>
      </c>
      <c r="K136" s="326">
        <f t="shared" si="24"/>
        <v>5.7522698794540597E-2</v>
      </c>
      <c r="L136" s="326">
        <f t="shared" si="27"/>
        <v>0.12276415931284274</v>
      </c>
      <c r="M136" s="326">
        <f t="shared" si="23"/>
        <v>0.62842759961597272</v>
      </c>
      <c r="N136" s="326">
        <v>0.11160378119349339</v>
      </c>
      <c r="O136" s="326">
        <v>9.6802267451315357E-2</v>
      </c>
      <c r="P136" s="326">
        <v>0.32182334628686504</v>
      </c>
      <c r="Q136" s="326">
        <f t="shared" si="29"/>
        <v>6.5649037811976965E-2</v>
      </c>
      <c r="R136" s="328">
        <f t="shared" si="30"/>
        <v>4.5999999999999985E-2</v>
      </c>
      <c r="S136" s="326">
        <f t="shared" si="28"/>
        <v>0.52053941085576227</v>
      </c>
      <c r="T136" s="507">
        <v>0.49117119999999997</v>
      </c>
    </row>
    <row r="137" spans="1:20">
      <c r="A137" s="508">
        <f t="shared" si="17"/>
        <v>1947</v>
      </c>
      <c r="B137" s="329">
        <v>4.5050070218081578E-2</v>
      </c>
      <c r="C137" s="326">
        <v>0.11737090960800588</v>
      </c>
      <c r="D137" s="326">
        <f t="shared" si="22"/>
        <v>3.976250249868081E-2</v>
      </c>
      <c r="E137" s="326">
        <v>5.0151725240125615E-2</v>
      </c>
      <c r="F137" s="326">
        <f t="shared" si="31"/>
        <v>0.54915208947436356</v>
      </c>
      <c r="G137" s="326">
        <v>3.3612769549215993E-2</v>
      </c>
      <c r="H137" s="326">
        <f t="shared" si="26"/>
        <v>1.4920438247938241</v>
      </c>
      <c r="I137" s="326">
        <v>8.4994545274224113E-3</v>
      </c>
      <c r="J137" s="326">
        <v>0.30984548193802081</v>
      </c>
      <c r="K137" s="326">
        <f t="shared" si="24"/>
        <v>5.8659369431629223E-3</v>
      </c>
      <c r="L137" s="326">
        <f t="shared" si="27"/>
        <v>0.13737925885718946</v>
      </c>
      <c r="M137" s="326">
        <f t="shared" si="23"/>
        <v>0.64252102685683099</v>
      </c>
      <c r="N137" s="326">
        <v>0.12489023532471767</v>
      </c>
      <c r="O137" s="326">
        <v>0.13250314658754536</v>
      </c>
      <c r="P137" s="326">
        <v>0.32182334628686504</v>
      </c>
      <c r="Q137" s="326">
        <f t="shared" si="29"/>
        <v>8.9860540559202506E-2</v>
      </c>
      <c r="R137" s="328">
        <f t="shared" si="30"/>
        <v>4.1999999999999982E-2</v>
      </c>
      <c r="S137" s="326">
        <f t="shared" si="28"/>
        <v>0.53403376601192931</v>
      </c>
      <c r="T137" s="507">
        <v>0.4792862</v>
      </c>
    </row>
    <row r="138" spans="1:20">
      <c r="A138" s="508">
        <f t="shared" si="17"/>
        <v>1948</v>
      </c>
      <c r="B138" s="329">
        <v>4.6933934755639908E-2</v>
      </c>
      <c r="C138" s="326">
        <v>0.15292596519380949</v>
      </c>
      <c r="D138" s="326">
        <f t="shared" ref="D138:D169" si="32">B138*(1-C138)</f>
        <v>3.9756517482790396E-2</v>
      </c>
      <c r="E138" s="326">
        <v>4.5753920206734161E-2</v>
      </c>
      <c r="F138" s="326">
        <f t="shared" si="31"/>
        <v>0.54776648341569223</v>
      </c>
      <c r="G138" s="326">
        <v>2.3100359719778821E-2</v>
      </c>
      <c r="H138" s="326">
        <f t="shared" si="26"/>
        <v>1.9806583430629037</v>
      </c>
      <c r="I138" s="326">
        <v>1.4984297891431096E-2</v>
      </c>
      <c r="J138" s="326">
        <v>0.31089418973634819</v>
      </c>
      <c r="K138" s="326">
        <f t="shared" si="24"/>
        <v>1.0325766739706555E-2</v>
      </c>
      <c r="L138" s="326">
        <f t="shared" si="27"/>
        <v>0.12495763026601821</v>
      </c>
      <c r="M138" s="326">
        <f t="shared" si="23"/>
        <v>0.66698945185981118</v>
      </c>
      <c r="N138" s="326">
        <v>0.11359784569638018</v>
      </c>
      <c r="O138" s="326">
        <v>0.13250314658754536</v>
      </c>
      <c r="P138" s="326">
        <v>0.32182334628686504</v>
      </c>
      <c r="Q138" s="326">
        <f t="shared" si="29"/>
        <v>8.9860540559202506E-2</v>
      </c>
      <c r="R138" s="328">
        <f t="shared" si="30"/>
        <v>3.7999999999999978E-2</v>
      </c>
      <c r="S138" s="326">
        <f t="shared" si="28"/>
        <v>0.54151393055042818</v>
      </c>
      <c r="T138" s="507">
        <v>0.46784970000000003</v>
      </c>
    </row>
    <row r="139" spans="1:20">
      <c r="A139" s="508">
        <v>1949</v>
      </c>
      <c r="B139" s="329">
        <v>0.17411718128997691</v>
      </c>
      <c r="C139" s="326">
        <v>0.2199113329479325</v>
      </c>
      <c r="D139" s="326">
        <f t="shared" si="32"/>
        <v>0.13582683986336128</v>
      </c>
      <c r="E139" s="326">
        <v>4.4781798590109785E-2</v>
      </c>
      <c r="F139" s="326">
        <f t="shared" si="31"/>
        <v>0.55380194583217746</v>
      </c>
      <c r="G139" s="326">
        <v>2.3086598585438524E-2</v>
      </c>
      <c r="H139" s="326">
        <f t="shared" si="26"/>
        <v>1.9397313304678472</v>
      </c>
      <c r="I139" s="326">
        <v>-1.4484110079236862E-3</v>
      </c>
      <c r="J139" s="326">
        <v>0.31256669161752543</v>
      </c>
      <c r="K139" s="326">
        <f t="shared" si="24"/>
        <v>-9.9568597107457433E-4</v>
      </c>
      <c r="L139" s="326">
        <f t="shared" si="27"/>
        <v>0.11834131543159891</v>
      </c>
      <c r="M139" s="326">
        <f t="shared" ref="M139:M170" si="33">AVERAGE(L109:L138)/(AVERAGE(L109:L138)+AVERAGE(K109:K138))</f>
        <v>0.68359772018872522</v>
      </c>
      <c r="N139" s="326">
        <v>0.10758301402872628</v>
      </c>
      <c r="O139" s="326">
        <v>0.13250314658754536</v>
      </c>
      <c r="P139" s="326">
        <v>0.32182334628686504</v>
      </c>
      <c r="Q139" s="326">
        <f t="shared" si="29"/>
        <v>8.9860540559202506E-2</v>
      </c>
      <c r="R139" s="328">
        <f t="shared" si="30"/>
        <v>3.3999999999999975E-2</v>
      </c>
      <c r="S139" s="326">
        <f t="shared" si="28"/>
        <v>0.53476854903809867</v>
      </c>
      <c r="T139" s="507">
        <v>0.45728849999999999</v>
      </c>
    </row>
    <row r="140" spans="1:20">
      <c r="A140" s="508">
        <f t="shared" ref="A140:A160" si="34">A139+1</f>
        <v>1950</v>
      </c>
      <c r="B140" s="329">
        <v>0.17524723998412692</v>
      </c>
      <c r="C140" s="326">
        <v>0.25885684850400809</v>
      </c>
      <c r="D140" s="326">
        <f t="shared" si="32"/>
        <v>0.12988329173281021</v>
      </c>
      <c r="E140" s="326">
        <v>4.3830226068704868E-2</v>
      </c>
      <c r="F140" s="326">
        <f t="shared" si="31"/>
        <v>0.5416061499635646</v>
      </c>
      <c r="G140" s="326">
        <v>2.4510120365122581E-2</v>
      </c>
      <c r="H140" s="326">
        <f t="shared" si="26"/>
        <v>1.7882501356898441</v>
      </c>
      <c r="I140" s="326">
        <v>5.4071503510612455E-3</v>
      </c>
      <c r="J140" s="326">
        <v>0.30943982213379889</v>
      </c>
      <c r="K140" s="326">
        <f t="shared" si="24"/>
        <v>3.7339627081781459E-3</v>
      </c>
      <c r="L140" s="326">
        <f t="shared" si="27"/>
        <v>0.1118493198435672</v>
      </c>
      <c r="M140" s="326">
        <f t="shared" si="33"/>
        <v>0.68572832626650071</v>
      </c>
      <c r="N140" s="326">
        <v>0.10168119985778835</v>
      </c>
      <c r="O140" s="326">
        <v>0.12904125943063222</v>
      </c>
      <c r="P140" s="326">
        <v>0.21058568298925542</v>
      </c>
      <c r="Q140" s="326">
        <f t="shared" si="29"/>
        <v>0.10186701767963884</v>
      </c>
      <c r="R140" s="328">
        <v>0.03</v>
      </c>
      <c r="S140" s="326">
        <f t="shared" si="28"/>
        <v>0.52281387755618147</v>
      </c>
      <c r="T140" s="507">
        <v>0.45375929999999998</v>
      </c>
    </row>
    <row r="141" spans="1:20">
      <c r="A141" s="508">
        <f t="shared" si="34"/>
        <v>1951</v>
      </c>
      <c r="B141" s="329">
        <v>0.15494478594666256</v>
      </c>
      <c r="C141" s="326">
        <v>0.23844506446326391</v>
      </c>
      <c r="D141" s="326">
        <f t="shared" si="32"/>
        <v>0.11799896647336398</v>
      </c>
      <c r="E141" s="326">
        <v>4.2608312319556106E-2</v>
      </c>
      <c r="F141" s="326">
        <f t="shared" si="31"/>
        <v>0.52666437302414593</v>
      </c>
      <c r="G141" s="326">
        <v>2.3263662073165908E-2</v>
      </c>
      <c r="H141" s="326">
        <f t="shared" si="26"/>
        <v>1.8315393417231502</v>
      </c>
      <c r="I141" s="326">
        <v>2.2383146807109979E-2</v>
      </c>
      <c r="J141" s="326">
        <v>0.30001512491869459</v>
      </c>
      <c r="K141" s="326">
        <f t="shared" ref="K141:K172" si="35">(1-J141)*I141</f>
        <v>1.5667864221701397E-2</v>
      </c>
      <c r="L141" s="326">
        <f t="shared" si="27"/>
        <v>0.10676695025725128</v>
      </c>
      <c r="M141" s="326">
        <f t="shared" si="33"/>
        <v>0.69121630165738623</v>
      </c>
      <c r="N141" s="326">
        <v>9.7060863870228428E-2</v>
      </c>
      <c r="O141" s="326">
        <v>0.14047159557754896</v>
      </c>
      <c r="P141" s="326">
        <v>0.22222334278699957</v>
      </c>
      <c r="Q141" s="326">
        <f t="shared" si="29"/>
        <v>0.10925552804168254</v>
      </c>
      <c r="R141" s="328">
        <f t="shared" ref="R141:R149" si="36">R140+(R$150-R$140)/10</f>
        <v>2.8909999999999998E-2</v>
      </c>
      <c r="S141" s="326">
        <f t="shared" si="28"/>
        <v>0.51927658920488984</v>
      </c>
      <c r="T141" s="507">
        <v>0.45183030000000002</v>
      </c>
    </row>
    <row r="142" spans="1:20">
      <c r="A142" s="508">
        <f t="shared" si="34"/>
        <v>1952</v>
      </c>
      <c r="B142" s="329">
        <v>0.1363616126434225</v>
      </c>
      <c r="C142" s="326">
        <v>0.20464031001546698</v>
      </c>
      <c r="D142" s="326">
        <f t="shared" si="32"/>
        <v>0.10845652995786349</v>
      </c>
      <c r="E142" s="326">
        <v>3.9417725651565053E-2</v>
      </c>
      <c r="F142" s="326">
        <f t="shared" si="31"/>
        <v>0.51902198330796112</v>
      </c>
      <c r="G142" s="326">
        <v>2.7018858763752159E-2</v>
      </c>
      <c r="H142" s="326">
        <f t="shared" si="26"/>
        <v>1.4588967652640796</v>
      </c>
      <c r="I142" s="326">
        <v>4.8586030664395236E-2</v>
      </c>
      <c r="J142" s="326">
        <v>0.31091233843097482</v>
      </c>
      <c r="K142" s="326">
        <f t="shared" si="35"/>
        <v>3.3480034255449063E-2</v>
      </c>
      <c r="L142" s="326">
        <f t="shared" si="27"/>
        <v>8.3349244122307806E-2</v>
      </c>
      <c r="M142" s="326">
        <f t="shared" si="33"/>
        <v>0.69336446364420545</v>
      </c>
      <c r="N142" s="326">
        <v>7.5772040111188904E-2</v>
      </c>
      <c r="O142" s="326">
        <v>0.15092002140200414</v>
      </c>
      <c r="P142" s="326">
        <v>0.24459380172976955</v>
      </c>
      <c r="Q142" s="326">
        <f t="shared" si="29"/>
        <v>0.11400591961014976</v>
      </c>
      <c r="R142" s="328">
        <f t="shared" si="36"/>
        <v>2.7819999999999998E-2</v>
      </c>
      <c r="S142" s="326">
        <f t="shared" si="28"/>
        <v>0.5075194866790711</v>
      </c>
      <c r="T142" s="507">
        <v>0.45109279999999996</v>
      </c>
    </row>
    <row r="143" spans="1:20">
      <c r="A143" s="508">
        <f t="shared" si="34"/>
        <v>1953</v>
      </c>
      <c r="B143" s="329">
        <v>0.12838887434276741</v>
      </c>
      <c r="C143" s="326">
        <v>0.22053251292879228</v>
      </c>
      <c r="D143" s="326">
        <f t="shared" si="32"/>
        <v>0.10007495325185797</v>
      </c>
      <c r="E143" s="326">
        <v>4.3601590164825531E-2</v>
      </c>
      <c r="F143" s="326">
        <f t="shared" si="31"/>
        <v>0.51275942556255494</v>
      </c>
      <c r="G143" s="326">
        <v>2.850999286594031E-2</v>
      </c>
      <c r="H143" s="326">
        <f t="shared" si="26"/>
        <v>1.5293441275081663</v>
      </c>
      <c r="I143" s="326">
        <v>6.8590230321437587E-2</v>
      </c>
      <c r="J143" s="326">
        <v>0.31635923043960468</v>
      </c>
      <c r="K143" s="326">
        <f t="shared" si="35"/>
        <v>4.6891077841272354E-2</v>
      </c>
      <c r="L143" s="326">
        <f t="shared" si="27"/>
        <v>8.5340888771419654E-2</v>
      </c>
      <c r="M143" s="326">
        <f t="shared" si="33"/>
        <v>0.69082810774863102</v>
      </c>
      <c r="N143" s="326">
        <v>7.758262615583604E-2</v>
      </c>
      <c r="O143" s="326">
        <v>0.13142328319184532</v>
      </c>
      <c r="P143" s="326">
        <v>0.23407179037552858</v>
      </c>
      <c r="Q143" s="326">
        <f t="shared" si="29"/>
        <v>0.10066079999809997</v>
      </c>
      <c r="R143" s="328">
        <f t="shared" si="36"/>
        <v>2.6729999999999997E-2</v>
      </c>
      <c r="S143" s="326">
        <f t="shared" si="28"/>
        <v>0.49135121195063308</v>
      </c>
      <c r="T143" s="507">
        <v>0.45283619999999997</v>
      </c>
    </row>
    <row r="144" spans="1:20">
      <c r="A144" s="508">
        <f t="shared" si="34"/>
        <v>1954</v>
      </c>
      <c r="B144" s="329">
        <v>0.14293068917804139</v>
      </c>
      <c r="C144" s="326">
        <v>0.21704232360767009</v>
      </c>
      <c r="D144" s="326">
        <f t="shared" si="32"/>
        <v>0.11190868028399362</v>
      </c>
      <c r="E144" s="326">
        <v>3.8068838858729491E-2</v>
      </c>
      <c r="F144" s="326">
        <f t="shared" si="31"/>
        <v>0.50844794585316955</v>
      </c>
      <c r="G144" s="326">
        <v>3.2211345391277825E-2</v>
      </c>
      <c r="H144" s="326">
        <f t="shared" si="26"/>
        <v>1.1818456632686245</v>
      </c>
      <c r="I144" s="326">
        <v>6.2811206431099637E-2</v>
      </c>
      <c r="J144" s="326">
        <v>0.31490239585176694</v>
      </c>
      <c r="K144" s="326">
        <f t="shared" si="35"/>
        <v>4.3031807039606448E-2</v>
      </c>
      <c r="L144" s="326">
        <f t="shared" si="27"/>
        <v>8.9553119499362718E-2</v>
      </c>
      <c r="M144" s="326">
        <f t="shared" si="33"/>
        <v>0.68585600813140546</v>
      </c>
      <c r="N144" s="326">
        <v>8.1411926817602467E-2</v>
      </c>
      <c r="O144" s="326">
        <v>0.13950292521017549</v>
      </c>
      <c r="P144" s="326">
        <v>0.22379865880494204</v>
      </c>
      <c r="Q144" s="326">
        <f t="shared" si="29"/>
        <v>0.10828235764877207</v>
      </c>
      <c r="R144" s="328">
        <f t="shared" si="36"/>
        <v>2.5639999999999996E-2</v>
      </c>
      <c r="S144" s="326">
        <f t="shared" si="28"/>
        <v>0.47693681233573032</v>
      </c>
      <c r="T144" s="507">
        <v>0.454293</v>
      </c>
    </row>
    <row r="145" spans="1:20">
      <c r="A145" s="508">
        <f t="shared" si="34"/>
        <v>1955</v>
      </c>
      <c r="B145" s="329">
        <v>0.1568332519103765</v>
      </c>
      <c r="C145" s="326">
        <v>0.22221437595268667</v>
      </c>
      <c r="D145" s="326">
        <f t="shared" si="32"/>
        <v>0.12198264870848169</v>
      </c>
      <c r="E145" s="326">
        <v>4.0890683654721087E-2</v>
      </c>
      <c r="F145" s="326">
        <f t="shared" si="31"/>
        <v>0.50301719092405073</v>
      </c>
      <c r="G145" s="326">
        <v>3.0303184593766162E-2</v>
      </c>
      <c r="H145" s="326">
        <f t="shared" si="26"/>
        <v>1.3493856900813301</v>
      </c>
      <c r="I145" s="326">
        <v>4.6067415730337097E-2</v>
      </c>
      <c r="J145" s="326">
        <v>0.29398769871956354</v>
      </c>
      <c r="K145" s="326">
        <f t="shared" si="35"/>
        <v>3.2524162193817874E-2</v>
      </c>
      <c r="L145" s="326">
        <f t="shared" si="27"/>
        <v>7.9960959647222968E-2</v>
      </c>
      <c r="M145" s="326">
        <f t="shared" si="33"/>
        <v>0.68226645551336729</v>
      </c>
      <c r="N145" s="326">
        <v>7.2691781497475419E-2</v>
      </c>
      <c r="O145" s="326">
        <v>0.15664291723950083</v>
      </c>
      <c r="P145" s="326">
        <v>0.24101312797700683</v>
      </c>
      <c r="Q145" s="326">
        <f t="shared" si="29"/>
        <v>0.11888991778016533</v>
      </c>
      <c r="R145" s="328">
        <f t="shared" si="36"/>
        <v>2.4549999999999995E-2</v>
      </c>
      <c r="S145" s="326">
        <f t="shared" si="28"/>
        <v>0.46157014951220166</v>
      </c>
      <c r="T145" s="507">
        <v>0.45153869999999996</v>
      </c>
    </row>
    <row r="146" spans="1:20">
      <c r="A146" s="508">
        <f t="shared" si="34"/>
        <v>1956</v>
      </c>
      <c r="B146" s="329">
        <v>0.134078224876719</v>
      </c>
      <c r="C146" s="326">
        <v>0.2164713417948507</v>
      </c>
      <c r="D146" s="326">
        <f t="shared" si="32"/>
        <v>0.1050541316321839</v>
      </c>
      <c r="E146" s="326">
        <v>4.9747489177072605E-2</v>
      </c>
      <c r="F146" s="326">
        <f t="shared" si="31"/>
        <v>0.49373722357883049</v>
      </c>
      <c r="G146" s="326">
        <v>3.4736921802201823E-2</v>
      </c>
      <c r="H146" s="326">
        <f t="shared" si="26"/>
        <v>1.4321214027064231</v>
      </c>
      <c r="I146" s="326">
        <v>7.6102788181439868E-2</v>
      </c>
      <c r="J146" s="326">
        <v>0.28410479629463226</v>
      </c>
      <c r="K146" s="326">
        <f t="shared" si="35"/>
        <v>5.4481621047698346E-2</v>
      </c>
      <c r="L146" s="326">
        <f t="shared" si="27"/>
        <v>7.6580678613886843E-2</v>
      </c>
      <c r="M146" s="326">
        <f t="shared" si="33"/>
        <v>0.68233122796891821</v>
      </c>
      <c r="N146" s="326">
        <v>6.9618798739897125E-2</v>
      </c>
      <c r="O146" s="326">
        <v>0.15346028402078413</v>
      </c>
      <c r="P146" s="326">
        <v>0.23900285088047787</v>
      </c>
      <c r="Q146" s="326">
        <f t="shared" si="29"/>
        <v>0.11678283864288887</v>
      </c>
      <c r="R146" s="328">
        <f t="shared" si="36"/>
        <v>2.3459999999999995E-2</v>
      </c>
      <c r="S146" s="326">
        <f t="shared" si="28"/>
        <v>0.45268377735255616</v>
      </c>
      <c r="T146" s="507">
        <v>0.44503590000000004</v>
      </c>
    </row>
    <row r="147" spans="1:20">
      <c r="A147" s="508">
        <f t="shared" si="34"/>
        <v>1957</v>
      </c>
      <c r="B147" s="329">
        <v>0.14137918150408008</v>
      </c>
      <c r="C147" s="326">
        <v>0.22492283198479027</v>
      </c>
      <c r="D147" s="326">
        <f t="shared" si="32"/>
        <v>0.10957977561649071</v>
      </c>
      <c r="E147" s="326">
        <v>4.5369649107538837E-2</v>
      </c>
      <c r="F147" s="326">
        <f t="shared" si="31"/>
        <v>0.48634817910424993</v>
      </c>
      <c r="G147" s="326">
        <v>3.1025661108424401E-2</v>
      </c>
      <c r="H147" s="326">
        <f t="shared" si="26"/>
        <v>1.4623265866595703</v>
      </c>
      <c r="I147" s="326">
        <v>7.2621569690101986E-2</v>
      </c>
      <c r="J147" s="326">
        <v>0.27819978560858605</v>
      </c>
      <c r="K147" s="326">
        <f t="shared" si="35"/>
        <v>5.241826457175662E-2</v>
      </c>
      <c r="L147" s="326">
        <f t="shared" si="27"/>
        <v>7.4781961117808105E-2</v>
      </c>
      <c r="M147" s="326">
        <f t="shared" si="33"/>
        <v>0.67654860035209674</v>
      </c>
      <c r="N147" s="326">
        <v>6.798360101618918E-2</v>
      </c>
      <c r="O147" s="326">
        <v>0.16487466909736159</v>
      </c>
      <c r="P147" s="326">
        <v>0.24475919585394221</v>
      </c>
      <c r="Q147" s="326">
        <f t="shared" si="29"/>
        <v>0.12452007767240655</v>
      </c>
      <c r="R147" s="328">
        <f t="shared" si="36"/>
        <v>2.2369999999999994E-2</v>
      </c>
      <c r="S147" s="326">
        <f t="shared" si="28"/>
        <v>0.43797951452668082</v>
      </c>
      <c r="T147" s="507">
        <v>0.43915779999999999</v>
      </c>
    </row>
    <row r="148" spans="1:20">
      <c r="A148" s="508">
        <f t="shared" si="34"/>
        <v>1958</v>
      </c>
      <c r="B148" s="329">
        <v>0.13527849557419638</v>
      </c>
      <c r="C148" s="326">
        <v>0.22466935609828459</v>
      </c>
      <c r="D148" s="326">
        <f t="shared" si="32"/>
        <v>0.10488556307959704</v>
      </c>
      <c r="E148" s="326">
        <v>4.5179560823383487E-2</v>
      </c>
      <c r="F148" s="326">
        <f t="shared" si="31"/>
        <v>0.47608023280252892</v>
      </c>
      <c r="G148" s="326">
        <v>3.0804660443940771E-2</v>
      </c>
      <c r="H148" s="326">
        <f t="shared" si="26"/>
        <v>1.4666469349857818</v>
      </c>
      <c r="I148" s="326">
        <v>6.438336723591466E-2</v>
      </c>
      <c r="J148" s="326">
        <v>0.28352894234808385</v>
      </c>
      <c r="K148" s="326">
        <f t="shared" si="35"/>
        <v>4.6128819218707505E-2</v>
      </c>
      <c r="L148" s="326">
        <f t="shared" si="27"/>
        <v>7.9928137611637237E-2</v>
      </c>
      <c r="M148" s="326">
        <f t="shared" si="33"/>
        <v>0.67221370006802528</v>
      </c>
      <c r="N148" s="326">
        <v>7.2661943283306579E-2</v>
      </c>
      <c r="O148" s="326">
        <v>0.17023561190662226</v>
      </c>
      <c r="P148" s="326">
        <v>0.24264051818627427</v>
      </c>
      <c r="Q148" s="326">
        <f t="shared" si="29"/>
        <v>0.12892955481984195</v>
      </c>
      <c r="R148" s="328">
        <f t="shared" si="36"/>
        <v>2.1279999999999993E-2</v>
      </c>
      <c r="S148" s="326">
        <f t="shared" si="28"/>
        <v>0.41929005368979111</v>
      </c>
      <c r="T148" s="507">
        <v>0.43652799999999997</v>
      </c>
    </row>
    <row r="149" spans="1:20">
      <c r="A149" s="508">
        <f t="shared" si="34"/>
        <v>1959</v>
      </c>
      <c r="B149" s="329">
        <v>0.12043028193131586</v>
      </c>
      <c r="C149" s="326">
        <v>0.22270975311375923</v>
      </c>
      <c r="D149" s="326">
        <f t="shared" si="32"/>
        <v>9.3609283574972085E-2</v>
      </c>
      <c r="E149" s="326">
        <v>4.6056678151387836E-2</v>
      </c>
      <c r="F149" s="326">
        <f t="shared" si="31"/>
        <v>0.46824108057577296</v>
      </c>
      <c r="G149" s="326">
        <v>3.04441168625675E-2</v>
      </c>
      <c r="H149" s="326">
        <f t="shared" si="26"/>
        <v>1.5128268742134783</v>
      </c>
      <c r="I149" s="326">
        <v>6.6951246910806506E-2</v>
      </c>
      <c r="J149" s="326">
        <v>0.2897957966353652</v>
      </c>
      <c r="K149" s="326">
        <f t="shared" si="35"/>
        <v>4.7549056976558299E-2</v>
      </c>
      <c r="L149" s="326">
        <f t="shared" si="27"/>
        <v>8.3394329285807547E-2</v>
      </c>
      <c r="M149" s="326">
        <f t="shared" si="33"/>
        <v>0.66829170234907165</v>
      </c>
      <c r="N149" s="326">
        <v>7.5813026623461399E-2</v>
      </c>
      <c r="O149" s="326">
        <v>0.17206708602146406</v>
      </c>
      <c r="P149" s="326">
        <v>0.25524595804857636</v>
      </c>
      <c r="Q149" s="326">
        <f t="shared" si="29"/>
        <v>0.12814765780128864</v>
      </c>
      <c r="R149" s="328">
        <f t="shared" si="36"/>
        <v>2.0189999999999993E-2</v>
      </c>
      <c r="S149" s="326">
        <f t="shared" si="28"/>
        <v>0.4032691654320919</v>
      </c>
      <c r="T149" s="507">
        <v>0.43377830000000001</v>
      </c>
    </row>
    <row r="150" spans="1:20">
      <c r="A150" s="508">
        <f t="shared" si="34"/>
        <v>1960</v>
      </c>
      <c r="B150" s="329">
        <v>0.14724435791007168</v>
      </c>
      <c r="C150" s="326">
        <v>0.23919751817914639</v>
      </c>
      <c r="D150" s="326">
        <f t="shared" si="32"/>
        <v>0.11202387293210057</v>
      </c>
      <c r="E150" s="326">
        <v>4.8881556327409509E-2</v>
      </c>
      <c r="F150" s="326">
        <f t="shared" si="31"/>
        <v>0.46147889363720296</v>
      </c>
      <c r="G150" s="326">
        <v>2.9750520689712678E-2</v>
      </c>
      <c r="H150" s="326">
        <f t="shared" si="26"/>
        <v>1.6430487666830007</v>
      </c>
      <c r="I150" s="326">
        <v>8.3712233884332604E-2</v>
      </c>
      <c r="J150" s="326">
        <v>0.30165736870760579</v>
      </c>
      <c r="K150" s="326">
        <f t="shared" si="35"/>
        <v>5.8459821682149152E-2</v>
      </c>
      <c r="L150" s="326">
        <f t="shared" ref="L150:L181" si="37">1.1*N150</f>
        <v>8.5779065182030517E-2</v>
      </c>
      <c r="M150" s="326">
        <f t="shared" si="33"/>
        <v>0.6649486824230475</v>
      </c>
      <c r="N150" s="326">
        <v>7.7980968347300464E-2</v>
      </c>
      <c r="O150" s="326">
        <v>0.17448201899849339</v>
      </c>
      <c r="P150" s="326">
        <v>0.26681943344841502</v>
      </c>
      <c r="Q150" s="326">
        <f t="shared" si="29"/>
        <v>0.12792682554237977</v>
      </c>
      <c r="R150" s="328">
        <v>1.9099999999999999E-2</v>
      </c>
      <c r="S150" s="326">
        <f t="shared" si="28"/>
        <v>0.38677549002208811</v>
      </c>
      <c r="T150" s="507">
        <v>0.42835859999999998</v>
      </c>
    </row>
    <row r="151" spans="1:20">
      <c r="A151" s="508">
        <f t="shared" si="34"/>
        <v>1961</v>
      </c>
      <c r="B151" s="329">
        <v>0.13469186726651405</v>
      </c>
      <c r="C151" s="326">
        <v>0.22597245418385514</v>
      </c>
      <c r="D151" s="326">
        <f t="shared" si="32"/>
        <v>0.10425521546169381</v>
      </c>
      <c r="E151" s="326">
        <v>5.0090688502185614E-2</v>
      </c>
      <c r="F151" s="326">
        <f t="shared" si="31"/>
        <v>0.45955095107054683</v>
      </c>
      <c r="G151" s="326"/>
      <c r="H151" s="326"/>
      <c r="I151" s="326">
        <v>8.5380958088617204E-2</v>
      </c>
      <c r="J151" s="326">
        <v>0.2848800931905327</v>
      </c>
      <c r="K151" s="326">
        <f t="shared" si="35"/>
        <v>6.1057622791634972E-2</v>
      </c>
      <c r="L151" s="326">
        <f t="shared" si="37"/>
        <v>8.7771935085228125E-2</v>
      </c>
      <c r="M151" s="326">
        <f t="shared" si="33"/>
        <v>0.66094476389798262</v>
      </c>
      <c r="N151" s="326">
        <v>7.9792668259298288E-2</v>
      </c>
      <c r="O151" s="326">
        <v>0.16365119294335881</v>
      </c>
      <c r="P151" s="326">
        <v>0.2450017577675056</v>
      </c>
      <c r="Q151" s="326">
        <f t="shared" si="29"/>
        <v>0.12355636301148669</v>
      </c>
      <c r="R151" s="328">
        <f t="shared" ref="R151:R159" si="38">R150+(R$160-R$150)/10</f>
        <v>2.0839999999999997E-2</v>
      </c>
      <c r="S151" s="326">
        <f t="shared" si="28"/>
        <v>0.3686854695179943</v>
      </c>
      <c r="T151" s="507">
        <v>0.4336776</v>
      </c>
    </row>
    <row r="152" spans="1:20">
      <c r="A152" s="508">
        <f t="shared" si="34"/>
        <v>1962</v>
      </c>
      <c r="B152" s="329">
        <v>0.14347599659636298</v>
      </c>
      <c r="C152" s="326">
        <v>0.21106953363701592</v>
      </c>
      <c r="D152" s="326">
        <f t="shared" si="32"/>
        <v>0.11319258490666258</v>
      </c>
      <c r="E152" s="326">
        <v>5.6485619346550504E-2</v>
      </c>
      <c r="F152" s="326">
        <f t="shared" si="31"/>
        <v>0.45123210089535004</v>
      </c>
      <c r="G152" s="326">
        <v>3.563976767098187E-2</v>
      </c>
      <c r="H152" s="326">
        <f>E152/G152</f>
        <v>1.5849042526879731</v>
      </c>
      <c r="I152" s="326">
        <v>6.2266453138107219E-2</v>
      </c>
      <c r="J152" s="326">
        <v>0.28009278513849123</v>
      </c>
      <c r="K152" s="326">
        <f t="shared" si="35"/>
        <v>4.4826068857959422E-2</v>
      </c>
      <c r="L152" s="326">
        <f t="shared" si="37"/>
        <v>8.9429360281847267E-2</v>
      </c>
      <c r="M152" s="326">
        <f t="shared" si="33"/>
        <v>0.65264225835817813</v>
      </c>
      <c r="N152" s="326">
        <v>8.1299418438042961E-2</v>
      </c>
      <c r="O152" s="326">
        <v>0.15795071003627834</v>
      </c>
      <c r="P152" s="326">
        <v>0.23635317074793591</v>
      </c>
      <c r="Q152" s="326">
        <f t="shared" si="29"/>
        <v>0.12061855889731612</v>
      </c>
      <c r="R152" s="328">
        <f t="shared" si="38"/>
        <v>2.2579999999999996E-2</v>
      </c>
      <c r="S152" s="326">
        <f t="shared" si="28"/>
        <v>0.34748058882797594</v>
      </c>
      <c r="T152" s="507">
        <v>0.43828870000000003</v>
      </c>
    </row>
    <row r="153" spans="1:20">
      <c r="A153" s="508">
        <f t="shared" si="34"/>
        <v>1963</v>
      </c>
      <c r="B153" s="329">
        <v>0.13419827587863153</v>
      </c>
      <c r="C153" s="326">
        <v>0.20191886302537426</v>
      </c>
      <c r="D153" s="326">
        <f t="shared" si="32"/>
        <v>0.10710111259325274</v>
      </c>
      <c r="E153" s="326">
        <v>5.917204632550449E-2</v>
      </c>
      <c r="F153" s="326">
        <f t="shared" si="31"/>
        <v>0.43826265747644705</v>
      </c>
      <c r="G153" s="326"/>
      <c r="H153" s="326"/>
      <c r="I153" s="326">
        <v>7.3647168659556922E-2</v>
      </c>
      <c r="J153" s="326">
        <v>0.26897469064515117</v>
      </c>
      <c r="K153" s="326">
        <f t="shared" si="35"/>
        <v>5.3837944252461328E-2</v>
      </c>
      <c r="L153" s="326">
        <f t="shared" si="37"/>
        <v>9.0677205012050816E-2</v>
      </c>
      <c r="M153" s="326">
        <f t="shared" si="33"/>
        <v>0.64397584706680777</v>
      </c>
      <c r="N153" s="326">
        <v>8.243382273822801E-2</v>
      </c>
      <c r="O153" s="326">
        <v>0.14531480708007943</v>
      </c>
      <c r="P153" s="326">
        <v>0.23602671869674541</v>
      </c>
      <c r="Q153" s="326">
        <f t="shared" si="29"/>
        <v>0.11101662998691769</v>
      </c>
      <c r="R153" s="328">
        <f t="shared" si="38"/>
        <v>2.4319999999999994E-2</v>
      </c>
      <c r="S153" s="326">
        <f t="shared" si="28"/>
        <v>0.32615336313578253</v>
      </c>
      <c r="T153" s="507">
        <v>0.43997839999999999</v>
      </c>
    </row>
    <row r="154" spans="1:20">
      <c r="A154" s="508">
        <f t="shared" si="34"/>
        <v>1964</v>
      </c>
      <c r="B154" s="329">
        <v>0.13521442288186997</v>
      </c>
      <c r="C154" s="326">
        <v>0.20706703068919771</v>
      </c>
      <c r="D154" s="326">
        <f t="shared" si="32"/>
        <v>0.10721597382936764</v>
      </c>
      <c r="E154" s="326">
        <v>5.6264818188317141E-2</v>
      </c>
      <c r="F154" s="326">
        <f t="shared" si="31"/>
        <v>0.42623332225597643</v>
      </c>
      <c r="G154" s="326">
        <v>3.847237758062251E-2</v>
      </c>
      <c r="H154" s="326">
        <f>E154/G154</f>
        <v>1.4624731229674819</v>
      </c>
      <c r="I154" s="326">
        <v>8.2057865113064066E-2</v>
      </c>
      <c r="J154" s="326">
        <v>0.26798415943850346</v>
      </c>
      <c r="K154" s="326">
        <f t="shared" si="35"/>
        <v>6.0067657105421488E-2</v>
      </c>
      <c r="L154" s="326">
        <f t="shared" si="37"/>
        <v>8.1923985764029067E-2</v>
      </c>
      <c r="M154" s="326">
        <f t="shared" si="33"/>
        <v>0.63419336942613469</v>
      </c>
      <c r="N154" s="326">
        <v>7.4476350694571869E-2</v>
      </c>
      <c r="O154" s="326">
        <v>0.16203262609368291</v>
      </c>
      <c r="P154" s="326">
        <v>0.24156811156111982</v>
      </c>
      <c r="Q154" s="326">
        <f t="shared" si="29"/>
        <v>0.12289071059694291</v>
      </c>
      <c r="R154" s="328">
        <f t="shared" si="38"/>
        <v>2.6059999999999993E-2</v>
      </c>
      <c r="S154" s="326">
        <f t="shared" ref="S154:S185" si="39">AVERAGE(R124:R153)/(AVERAGE(R124:R153)+AVERAGE(Q124:Q153))</f>
        <v>0.30967483740120455</v>
      </c>
      <c r="T154" s="507">
        <v>0.44214709999999996</v>
      </c>
    </row>
    <row r="155" spans="1:20">
      <c r="A155" s="508">
        <f t="shared" si="34"/>
        <v>1965</v>
      </c>
      <c r="B155" s="329">
        <v>0.1417962479561555</v>
      </c>
      <c r="C155" s="326">
        <v>0.21357193161298679</v>
      </c>
      <c r="D155" s="326">
        <f t="shared" si="32"/>
        <v>0.11151254938468534</v>
      </c>
      <c r="E155" s="326">
        <v>6.0085519574062864E-2</v>
      </c>
      <c r="F155" s="326">
        <f t="shared" si="31"/>
        <v>0.41428977488488844</v>
      </c>
      <c r="G155" s="326"/>
      <c r="H155" s="326"/>
      <c r="I155" s="326">
        <v>8.1673124447020753E-2</v>
      </c>
      <c r="J155" s="326">
        <v>0.26382416075241683</v>
      </c>
      <c r="K155" s="326">
        <f t="shared" si="35"/>
        <v>6.0125780933757811E-2</v>
      </c>
      <c r="L155" s="326">
        <f t="shared" si="37"/>
        <v>7.8763398532117807E-2</v>
      </c>
      <c r="M155" s="326">
        <f t="shared" si="33"/>
        <v>0.62607975614419353</v>
      </c>
      <c r="N155" s="326">
        <v>7.1603089574652543E-2</v>
      </c>
      <c r="O155" s="326">
        <v>0.16663120180910379</v>
      </c>
      <c r="P155" s="326">
        <v>0.23833636044218751</v>
      </c>
      <c r="Q155" s="326">
        <f t="shared" si="29"/>
        <v>0.12691692763381435</v>
      </c>
      <c r="R155" s="328">
        <f t="shared" si="38"/>
        <v>2.7799999999999991E-2</v>
      </c>
      <c r="S155" s="326">
        <f t="shared" si="39"/>
        <v>0.29528386079495955</v>
      </c>
      <c r="T155" s="507">
        <v>0.44113059999999998</v>
      </c>
    </row>
    <row r="156" spans="1:20">
      <c r="A156" s="508">
        <f t="shared" si="34"/>
        <v>1966</v>
      </c>
      <c r="B156" s="329">
        <v>0.1471045427925492</v>
      </c>
      <c r="C156" s="326">
        <v>0.21653396337966335</v>
      </c>
      <c r="D156" s="326">
        <f t="shared" si="32"/>
        <v>0.11525141311052522</v>
      </c>
      <c r="E156" s="326">
        <v>5.938985873404222E-2</v>
      </c>
      <c r="F156" s="326">
        <f t="shared" si="31"/>
        <v>0.4026847898792722</v>
      </c>
      <c r="G156" s="326"/>
      <c r="H156" s="326"/>
      <c r="I156" s="326">
        <v>7.1522912599058186E-2</v>
      </c>
      <c r="J156" s="326">
        <v>0.24695304426879672</v>
      </c>
      <c r="K156" s="326">
        <f t="shared" si="35"/>
        <v>5.3860111597749692E-2</v>
      </c>
      <c r="L156" s="326">
        <f t="shared" si="37"/>
        <v>7.8767874381668684E-2</v>
      </c>
      <c r="M156" s="326">
        <f t="shared" si="33"/>
        <v>0.61814712999935861</v>
      </c>
      <c r="N156" s="326">
        <v>7.1607158528789711E-2</v>
      </c>
      <c r="O156" s="326">
        <v>0.15571304082126144</v>
      </c>
      <c r="P156" s="326">
        <v>0.22948699401311509</v>
      </c>
      <c r="Q156" s="326">
        <f t="shared" ref="Q156:Q187" si="40">(1-P156)*O156</f>
        <v>0.11997892315454867</v>
      </c>
      <c r="R156" s="328">
        <f t="shared" si="38"/>
        <v>2.953999999999999E-2</v>
      </c>
      <c r="S156" s="326">
        <f t="shared" si="39"/>
        <v>0.28330061096733422</v>
      </c>
      <c r="T156" s="507">
        <v>0.44054589999999999</v>
      </c>
    </row>
    <row r="157" spans="1:20">
      <c r="A157" s="508">
        <f t="shared" si="34"/>
        <v>1967</v>
      </c>
      <c r="B157" s="329">
        <v>0.15097906571306693</v>
      </c>
      <c r="C157" s="326">
        <v>0.22253405399326465</v>
      </c>
      <c r="D157" s="326">
        <f t="shared" si="32"/>
        <v>0.11738108215182265</v>
      </c>
      <c r="E157" s="326">
        <v>6.2240935643996548E-2</v>
      </c>
      <c r="F157" s="326">
        <f t="shared" si="31"/>
        <v>0.39210563189698533</v>
      </c>
      <c r="G157" s="326"/>
      <c r="H157" s="326"/>
      <c r="I157" s="326">
        <v>6.7350483013133622E-2</v>
      </c>
      <c r="J157" s="326">
        <v>0.25187298298807498</v>
      </c>
      <c r="K157" s="326">
        <f t="shared" si="35"/>
        <v>5.0386715950927981E-2</v>
      </c>
      <c r="L157" s="326">
        <f t="shared" si="37"/>
        <v>7.8922449923925317E-2</v>
      </c>
      <c r="M157" s="326">
        <f t="shared" si="33"/>
        <v>0.6104603751378036</v>
      </c>
      <c r="N157" s="326">
        <v>7.1747681749023004E-2</v>
      </c>
      <c r="O157" s="326">
        <v>0.15182110808562779</v>
      </c>
      <c r="P157" s="326">
        <v>0.23303834524729805</v>
      </c>
      <c r="Q157" s="326">
        <f t="shared" si="40"/>
        <v>0.11644096828374191</v>
      </c>
      <c r="R157" s="328">
        <f t="shared" si="38"/>
        <v>3.1279999999999988E-2</v>
      </c>
      <c r="S157" s="326">
        <f t="shared" si="39"/>
        <v>0.27302147339109661</v>
      </c>
      <c r="T157" s="507">
        <v>0.44483010000000001</v>
      </c>
    </row>
    <row r="158" spans="1:20">
      <c r="A158" s="508">
        <f t="shared" si="34"/>
        <v>1968</v>
      </c>
      <c r="B158" s="329">
        <v>0.15052902669850751</v>
      </c>
      <c r="C158" s="326">
        <v>0.21949347226983565</v>
      </c>
      <c r="D158" s="326">
        <f t="shared" si="32"/>
        <v>0.11748888795105331</v>
      </c>
      <c r="E158" s="326">
        <v>6.5408240036430851E-2</v>
      </c>
      <c r="F158" s="326">
        <f t="shared" si="31"/>
        <v>0.38282519013317479</v>
      </c>
      <c r="G158" s="326"/>
      <c r="H158" s="326"/>
      <c r="I158" s="326">
        <v>6.081335037209655E-2</v>
      </c>
      <c r="J158" s="326">
        <v>0.25457382833421255</v>
      </c>
      <c r="K158" s="326">
        <f t="shared" si="35"/>
        <v>4.5331862954042124E-2</v>
      </c>
      <c r="L158" s="326">
        <f t="shared" si="37"/>
        <v>8.1376491063180706E-2</v>
      </c>
      <c r="M158" s="326">
        <f t="shared" si="33"/>
        <v>0.60478463992111431</v>
      </c>
      <c r="N158" s="326">
        <v>7.3978628239255176E-2</v>
      </c>
      <c r="O158" s="326">
        <v>0.16346594832809544</v>
      </c>
      <c r="P158" s="326">
        <v>0.25260876079072347</v>
      </c>
      <c r="Q158" s="326">
        <f t="shared" si="40"/>
        <v>0.12217301768945482</v>
      </c>
      <c r="R158" s="328">
        <f t="shared" si="38"/>
        <v>3.3019999999999987E-2</v>
      </c>
      <c r="S158" s="326">
        <f t="shared" si="39"/>
        <v>0.26365659627163657</v>
      </c>
      <c r="T158" s="507">
        <v>0.44454859999999996</v>
      </c>
    </row>
    <row r="159" spans="1:20">
      <c r="A159" s="508">
        <f t="shared" si="34"/>
        <v>1969</v>
      </c>
      <c r="B159" s="329">
        <v>0.14451468908315881</v>
      </c>
      <c r="C159" s="326">
        <v>0.23496163647904922</v>
      </c>
      <c r="D159" s="326">
        <f t="shared" si="32"/>
        <v>0.11055928124091884</v>
      </c>
      <c r="E159" s="326">
        <v>6.7189309613804274E-2</v>
      </c>
      <c r="F159" s="326">
        <f t="shared" si="31"/>
        <v>0.37235499562553498</v>
      </c>
      <c r="G159" s="326"/>
      <c r="H159" s="326"/>
      <c r="I159" s="326">
        <v>4.4088739118225216E-2</v>
      </c>
      <c r="J159" s="326">
        <v>0.25831250071011685</v>
      </c>
      <c r="K159" s="326">
        <f t="shared" si="35"/>
        <v>3.2700066663440511E-2</v>
      </c>
      <c r="L159" s="326">
        <f t="shared" si="37"/>
        <v>7.6130482928602847E-2</v>
      </c>
      <c r="M159" s="326">
        <f t="shared" si="33"/>
        <v>0.60270995841939101</v>
      </c>
      <c r="N159" s="326">
        <v>6.9209529935093494E-2</v>
      </c>
      <c r="O159" s="326">
        <v>0.15545609578960495</v>
      </c>
      <c r="P159" s="326">
        <v>0.24895869452638719</v>
      </c>
      <c r="Q159" s="326">
        <f t="shared" si="40"/>
        <v>0.11675394912565591</v>
      </c>
      <c r="R159" s="328">
        <f t="shared" si="38"/>
        <v>3.4759999999999985E-2</v>
      </c>
      <c r="S159" s="326">
        <f t="shared" si="39"/>
        <v>0.25706066369319613</v>
      </c>
      <c r="T159" s="507">
        <v>0.44323020000000002</v>
      </c>
    </row>
    <row r="160" spans="1:20">
      <c r="A160" s="508">
        <f t="shared" si="34"/>
        <v>1970</v>
      </c>
      <c r="B160" s="329">
        <v>0.14684475010037584</v>
      </c>
      <c r="C160" s="326">
        <v>0.23035731344367008</v>
      </c>
      <c r="D160" s="326">
        <f t="shared" si="32"/>
        <v>0.11301798797394616</v>
      </c>
      <c r="E160" s="326">
        <v>6.3589037506854199E-2</v>
      </c>
      <c r="F160" s="326">
        <f t="shared" si="31"/>
        <v>0.36856085509807512</v>
      </c>
      <c r="G160" s="326"/>
      <c r="H160" s="326"/>
      <c r="I160" s="326">
        <v>3.8672266399471286E-2</v>
      </c>
      <c r="J160" s="326">
        <v>0.23723987685190195</v>
      </c>
      <c r="K160" s="326">
        <f t="shared" si="35"/>
        <v>2.9497662681276772E-2</v>
      </c>
      <c r="L160" s="326">
        <f t="shared" si="37"/>
        <v>7.0507028665868152E-2</v>
      </c>
      <c r="M160" s="326">
        <f t="shared" si="33"/>
        <v>0.60082044700750059</v>
      </c>
      <c r="N160" s="326">
        <v>6.4097298787152854E-2</v>
      </c>
      <c r="O160" s="326">
        <v>0.16333459142999496</v>
      </c>
      <c r="P160" s="326">
        <v>0.22935154918867054</v>
      </c>
      <c r="Q160" s="326">
        <f t="shared" si="40"/>
        <v>0.12587354984942706</v>
      </c>
      <c r="R160" s="328">
        <v>3.6499999999999998E-2</v>
      </c>
      <c r="S160" s="326">
        <f t="shared" si="39"/>
        <v>0.24587283702039681</v>
      </c>
      <c r="T160" s="507">
        <v>0.44096980000000002</v>
      </c>
    </row>
    <row r="161" spans="1:20">
      <c r="A161" s="508">
        <v>1971</v>
      </c>
      <c r="B161" s="329">
        <v>0.1488406754942895</v>
      </c>
      <c r="C161" s="326">
        <v>0.2281026801569018</v>
      </c>
      <c r="D161" s="326">
        <f t="shared" si="32"/>
        <v>0.11488971849767837</v>
      </c>
      <c r="E161" s="326">
        <v>6.2885884383267671E-2</v>
      </c>
      <c r="F161" s="326">
        <f t="shared" si="31"/>
        <v>0.36466868710263622</v>
      </c>
      <c r="G161" s="326"/>
      <c r="H161" s="326"/>
      <c r="I161" s="326">
        <v>5.3567680006106753E-2</v>
      </c>
      <c r="J161" s="326">
        <v>0.2388538465437596</v>
      </c>
      <c r="K161" s="326">
        <f t="shared" si="35"/>
        <v>4.0772833586222912E-2</v>
      </c>
      <c r="L161" s="326">
        <f t="shared" si="37"/>
        <v>7.5867630246611154E-2</v>
      </c>
      <c r="M161" s="326">
        <f t="shared" si="33"/>
        <v>0.61927154861206257</v>
      </c>
      <c r="N161" s="326">
        <v>6.8970572951464679E-2</v>
      </c>
      <c r="O161" s="326">
        <v>0.15205619676200144</v>
      </c>
      <c r="P161" s="326">
        <v>0.21725007519224607</v>
      </c>
      <c r="Q161" s="326">
        <f t="shared" si="40"/>
        <v>0.11902197658200966</v>
      </c>
      <c r="R161" s="328">
        <f t="shared" ref="R161:R169" si="41">R160+(R$170-R$160)/10</f>
        <v>3.6839999999999998E-2</v>
      </c>
      <c r="S161" s="326">
        <f t="shared" si="39"/>
        <v>0.23728785833536215</v>
      </c>
      <c r="T161" s="507">
        <v>0.44093169999999998</v>
      </c>
    </row>
    <row r="162" spans="1:20">
      <c r="A162" s="508">
        <v>1972</v>
      </c>
      <c r="B162" s="329">
        <v>0.14622434422275774</v>
      </c>
      <c r="C162" s="326">
        <v>0.2205521310294771</v>
      </c>
      <c r="D162" s="326">
        <f t="shared" si="32"/>
        <v>0.11397425349604071</v>
      </c>
      <c r="E162" s="326">
        <v>6.1429678072593447E-2</v>
      </c>
      <c r="F162" s="326">
        <f t="shared" si="31"/>
        <v>0.35072685966952938</v>
      </c>
      <c r="G162" s="326"/>
      <c r="H162" s="326"/>
      <c r="I162" s="326">
        <v>6.0262054143991148E-2</v>
      </c>
      <c r="J162" s="326">
        <v>0.23748064453737708</v>
      </c>
      <c r="K162" s="326">
        <f t="shared" si="35"/>
        <v>4.5950982684729816E-2</v>
      </c>
      <c r="L162" s="326">
        <f t="shared" si="37"/>
        <v>8.1806537876705873E-2</v>
      </c>
      <c r="M162" s="326">
        <f t="shared" si="33"/>
        <v>0.63665602803433796</v>
      </c>
      <c r="N162" s="326">
        <v>7.4369579887914428E-2</v>
      </c>
      <c r="O162" s="326">
        <v>0.14951744499792441</v>
      </c>
      <c r="P162" s="326">
        <v>0.21168807570534054</v>
      </c>
      <c r="Q162" s="326">
        <f t="shared" si="40"/>
        <v>0.1178663847819347</v>
      </c>
      <c r="R162" s="328">
        <f t="shared" si="41"/>
        <v>3.7179999999999998E-2</v>
      </c>
      <c r="S162" s="326">
        <f t="shared" si="39"/>
        <v>0.2328573666645192</v>
      </c>
      <c r="T162" s="507">
        <v>0.4426176</v>
      </c>
    </row>
    <row r="163" spans="1:20">
      <c r="A163" s="508">
        <v>1973</v>
      </c>
      <c r="B163" s="329">
        <v>0.15670116091473707</v>
      </c>
      <c r="C163" s="326">
        <v>0.22950932725739404</v>
      </c>
      <c r="D163" s="326">
        <f t="shared" si="32"/>
        <v>0.12073678289274312</v>
      </c>
      <c r="E163" s="326">
        <v>6.1976836874640243E-2</v>
      </c>
      <c r="F163" s="326">
        <f t="shared" si="31"/>
        <v>0.33861936140305748</v>
      </c>
      <c r="G163" s="326"/>
      <c r="H163" s="326"/>
      <c r="I163" s="326">
        <v>8.4790444133329368E-2</v>
      </c>
      <c r="J163" s="326">
        <v>0.24691741896991282</v>
      </c>
      <c r="K163" s="326">
        <f t="shared" si="35"/>
        <v>6.3854206514615097E-2</v>
      </c>
      <c r="L163" s="326">
        <f t="shared" si="37"/>
        <v>7.8413646572372653E-2</v>
      </c>
      <c r="M163" s="326">
        <f t="shared" si="33"/>
        <v>0.6528899139832518</v>
      </c>
      <c r="N163" s="326">
        <v>7.1285133247611501E-2</v>
      </c>
      <c r="O163" s="326">
        <v>0.13344509009638214</v>
      </c>
      <c r="P163" s="326">
        <v>0.20356820291667507</v>
      </c>
      <c r="Q163" s="326">
        <f t="shared" si="40"/>
        <v>0.10627991291740783</v>
      </c>
      <c r="R163" s="328">
        <f t="shared" si="41"/>
        <v>3.7519999999999998E-2</v>
      </c>
      <c r="S163" s="326">
        <f t="shared" si="39"/>
        <v>0.23086676689913166</v>
      </c>
      <c r="T163" s="507">
        <v>0.446469</v>
      </c>
    </row>
    <row r="164" spans="1:20">
      <c r="A164" s="508">
        <v>1974</v>
      </c>
      <c r="B164" s="329">
        <v>0.14746557861259049</v>
      </c>
      <c r="C164" s="326">
        <v>0.22321323581290009</v>
      </c>
      <c r="D164" s="326">
        <f t="shared" si="32"/>
        <v>0.11454930963945258</v>
      </c>
      <c r="E164" s="326">
        <v>5.9733849531217319E-2</v>
      </c>
      <c r="F164" s="326">
        <f t="shared" si="31"/>
        <v>0.32765887183713516</v>
      </c>
      <c r="G164" s="326"/>
      <c r="H164" s="326"/>
      <c r="I164" s="326">
        <v>7.8458779471491102E-2</v>
      </c>
      <c r="J164" s="326">
        <v>0.19665578692941002</v>
      </c>
      <c r="K164" s="326">
        <f t="shared" si="35"/>
        <v>6.3029406453003978E-2</v>
      </c>
      <c r="L164" s="326">
        <f t="shared" si="37"/>
        <v>6.8181281475632377E-2</v>
      </c>
      <c r="M164" s="326">
        <f t="shared" si="33"/>
        <v>0.66556455267709114</v>
      </c>
      <c r="N164" s="326">
        <v>6.1982983159665793E-2</v>
      </c>
      <c r="O164" s="326">
        <v>0.14176958712719251</v>
      </c>
      <c r="P164" s="326">
        <v>0.19232542000920153</v>
      </c>
      <c r="Q164" s="326">
        <f t="shared" si="40"/>
        <v>0.11450369173842412</v>
      </c>
      <c r="R164" s="328">
        <f t="shared" si="41"/>
        <v>3.7859999999999998E-2</v>
      </c>
      <c r="S164" s="326">
        <f t="shared" si="39"/>
        <v>0.23258690993076284</v>
      </c>
      <c r="T164" s="507">
        <v>0.44986930000000003</v>
      </c>
    </row>
    <row r="165" spans="1:20">
      <c r="A165" s="508">
        <v>1975</v>
      </c>
      <c r="B165" s="329">
        <v>0.14361527707677865</v>
      </c>
      <c r="C165" s="326">
        <v>0.17924386412906135</v>
      </c>
      <c r="D165" s="326">
        <f t="shared" si="32"/>
        <v>0.11787311986557104</v>
      </c>
      <c r="E165" s="326">
        <v>6.3723096908475454E-2</v>
      </c>
      <c r="F165" s="326">
        <f t="shared" si="31"/>
        <v>0.32782136242868404</v>
      </c>
      <c r="G165" s="326"/>
      <c r="H165" s="326"/>
      <c r="I165" s="326">
        <v>7.8645381211492449E-2</v>
      </c>
      <c r="J165" s="326">
        <v>0.16158098983983624</v>
      </c>
      <c r="K165" s="326">
        <f t="shared" si="35"/>
        <v>6.5937782669008238E-2</v>
      </c>
      <c r="L165" s="326">
        <f t="shared" si="37"/>
        <v>6.2913857525919228E-2</v>
      </c>
      <c r="M165" s="326">
        <f t="shared" si="33"/>
        <v>0.67455836213943199</v>
      </c>
      <c r="N165" s="326">
        <v>5.7194415932653835E-2</v>
      </c>
      <c r="O165" s="326">
        <v>0.14713744845734653</v>
      </c>
      <c r="P165" s="326">
        <v>0.19764312349807692</v>
      </c>
      <c r="Q165" s="326">
        <f t="shared" si="40"/>
        <v>0.11805674356069927</v>
      </c>
      <c r="R165" s="328">
        <f t="shared" si="41"/>
        <v>3.8199999999999998E-2</v>
      </c>
      <c r="S165" s="326">
        <f t="shared" si="39"/>
        <v>0.22072564735443023</v>
      </c>
      <c r="T165" s="507">
        <v>0.45500929999999995</v>
      </c>
    </row>
    <row r="166" spans="1:20">
      <c r="A166" s="508">
        <v>1976</v>
      </c>
      <c r="B166" s="329">
        <v>0.12668006693893491</v>
      </c>
      <c r="C166" s="326">
        <v>0.17420437669317831</v>
      </c>
      <c r="D166" s="326">
        <f t="shared" si="32"/>
        <v>0.10461184483838765</v>
      </c>
      <c r="E166" s="326">
        <v>6.2965174945178837E-2</v>
      </c>
      <c r="F166" s="326">
        <f t="shared" si="31"/>
        <v>0.33387264795355842</v>
      </c>
      <c r="G166" s="326"/>
      <c r="H166" s="326"/>
      <c r="I166" s="326">
        <v>0.10950921875276741</v>
      </c>
      <c r="J166" s="326">
        <v>0.18879997165411461</v>
      </c>
      <c r="K166" s="326">
        <f t="shared" si="35"/>
        <v>8.8833881356380678E-2</v>
      </c>
      <c r="L166" s="326">
        <f t="shared" si="37"/>
        <v>6.1257214402607535E-2</v>
      </c>
      <c r="M166" s="326">
        <f t="shared" si="33"/>
        <v>0.67393923474748174</v>
      </c>
      <c r="N166" s="326">
        <v>5.5688376729643212E-2</v>
      </c>
      <c r="O166" s="326">
        <v>0.1369205342682393</v>
      </c>
      <c r="P166" s="326">
        <v>0.20931407987902198</v>
      </c>
      <c r="Q166" s="326">
        <f t="shared" si="40"/>
        <v>0.1082611386213387</v>
      </c>
      <c r="R166" s="328">
        <f t="shared" si="41"/>
        <v>3.8539999999999998E-2</v>
      </c>
      <c r="S166" s="326">
        <f t="shared" si="39"/>
        <v>0.2102749566510857</v>
      </c>
      <c r="T166" s="507">
        <v>0.4588237</v>
      </c>
    </row>
    <row r="167" spans="1:20">
      <c r="A167" s="508">
        <v>1977</v>
      </c>
      <c r="B167" s="329">
        <v>0.12658406427599228</v>
      </c>
      <c r="C167" s="326">
        <v>0.17758200207100933</v>
      </c>
      <c r="D167" s="326">
        <f t="shared" si="32"/>
        <v>0.10410501271157625</v>
      </c>
      <c r="E167" s="326">
        <v>6.080446313112059E-2</v>
      </c>
      <c r="F167" s="326">
        <f t="shared" si="31"/>
        <v>0.33054089888869548</v>
      </c>
      <c r="G167" s="326">
        <v>4.6495953682376225E-2</v>
      </c>
      <c r="H167" s="326">
        <f>E167/G167</f>
        <v>1.3077366591185298</v>
      </c>
      <c r="I167" s="326">
        <v>9.9704058624577194E-2</v>
      </c>
      <c r="J167" s="326">
        <v>0.22483423383673054</v>
      </c>
      <c r="K167" s="326">
        <f t="shared" si="35"/>
        <v>7.7287172993307923E-2</v>
      </c>
      <c r="L167" s="326">
        <f t="shared" si="37"/>
        <v>5.3279260266747279E-2</v>
      </c>
      <c r="M167" s="326">
        <f t="shared" si="33"/>
        <v>0.66335990438145598</v>
      </c>
      <c r="N167" s="326">
        <v>4.8435691151588432E-2</v>
      </c>
      <c r="O167" s="326">
        <v>0.12624734230280016</v>
      </c>
      <c r="P167" s="326">
        <v>0.20798838434718478</v>
      </c>
      <c r="Q167" s="326">
        <f t="shared" si="40"/>
        <v>9.9989361549114752E-2</v>
      </c>
      <c r="R167" s="328">
        <f t="shared" si="41"/>
        <v>3.8879999999999998E-2</v>
      </c>
      <c r="S167" s="326">
        <f t="shared" si="39"/>
        <v>0.20684973081372099</v>
      </c>
      <c r="T167" s="507">
        <v>0.45959640000000002</v>
      </c>
    </row>
    <row r="168" spans="1:20">
      <c r="A168" s="508">
        <v>1978</v>
      </c>
      <c r="B168" s="329">
        <v>0.1287387312119348</v>
      </c>
      <c r="C168" s="326">
        <v>0.16476096912252433</v>
      </c>
      <c r="D168" s="326">
        <f t="shared" si="32"/>
        <v>0.10752761309385224</v>
      </c>
      <c r="E168" s="326">
        <v>6.1397147335552883E-2</v>
      </c>
      <c r="F168" s="326">
        <f t="shared" ref="F168:F199" si="42">AVERAGE(E138:E167)/(AVERAGE(E138:E167)+AVERAGE(D138:D167))</f>
        <v>0.32765969970574571</v>
      </c>
      <c r="G168" s="326"/>
      <c r="H168" s="326"/>
      <c r="I168" s="326">
        <v>0.11557560236667097</v>
      </c>
      <c r="J168" s="326">
        <v>0.22713062931537034</v>
      </c>
      <c r="K168" s="326">
        <f t="shared" si="35"/>
        <v>8.9324843067625989E-2</v>
      </c>
      <c r="L168" s="326">
        <f t="shared" si="37"/>
        <v>5.6757176962100871E-2</v>
      </c>
      <c r="M168" s="326">
        <f t="shared" si="33"/>
        <v>0.64384038775067876</v>
      </c>
      <c r="N168" s="326">
        <v>5.1597433601909881E-2</v>
      </c>
      <c r="O168" s="326">
        <v>0.13339590427671266</v>
      </c>
      <c r="P168" s="326">
        <v>0.2104838723235721</v>
      </c>
      <c r="Q168" s="326">
        <f t="shared" si="40"/>
        <v>0.10531821779244563</v>
      </c>
      <c r="R168" s="328">
        <f t="shared" si="41"/>
        <v>3.9219999999999998E-2</v>
      </c>
      <c r="S168" s="326">
        <f t="shared" si="39"/>
        <v>0.20579750504255845</v>
      </c>
      <c r="T168" s="507">
        <v>0.46090930000000002</v>
      </c>
    </row>
    <row r="169" spans="1:20" ht="12.75" customHeight="1">
      <c r="A169" s="508">
        <v>1979</v>
      </c>
      <c r="B169" s="329">
        <v>0.11291000413380921</v>
      </c>
      <c r="C169" s="326">
        <v>0.1717125274771176</v>
      </c>
      <c r="D169" s="326">
        <f t="shared" si="32"/>
        <v>9.3521941946541023E-2</v>
      </c>
      <c r="E169" s="326">
        <v>6.0403225389350328E-2</v>
      </c>
      <c r="F169" s="326">
        <f t="shared" si="42"/>
        <v>0.32531726163732261</v>
      </c>
      <c r="G169" s="326"/>
      <c r="H169" s="326"/>
      <c r="I169" s="326">
        <v>0.10111315084830985</v>
      </c>
      <c r="J169" s="326">
        <v>0.21660274322325135</v>
      </c>
      <c r="K169" s="326">
        <f t="shared" si="35"/>
        <v>7.921176499861951E-2</v>
      </c>
      <c r="L169" s="326">
        <f t="shared" si="37"/>
        <v>6.0953138249638508E-2</v>
      </c>
      <c r="M169" s="326">
        <f t="shared" si="33"/>
        <v>0.62451302002780429</v>
      </c>
      <c r="N169" s="326">
        <v>5.5411943863307729E-2</v>
      </c>
      <c r="O169" s="326">
        <v>0.12689529626988316</v>
      </c>
      <c r="P169" s="326">
        <v>0.21260652698384186</v>
      </c>
      <c r="Q169" s="326">
        <f t="shared" si="40"/>
        <v>9.9916528039357647E-2</v>
      </c>
      <c r="R169" s="328">
        <f t="shared" si="41"/>
        <v>3.9559999999999998E-2</v>
      </c>
      <c r="S169" s="326">
        <f t="shared" si="39"/>
        <v>0.20529007177673897</v>
      </c>
      <c r="T169" s="507">
        <v>0.4580476</v>
      </c>
    </row>
    <row r="170" spans="1:20">
      <c r="A170" s="508">
        <v>1980</v>
      </c>
      <c r="B170" s="329">
        <v>9.8835490746615753E-2</v>
      </c>
      <c r="C170" s="326">
        <v>0.16205508657034709</v>
      </c>
      <c r="D170" s="326">
        <f t="shared" ref="D170:D201" si="43">B170*(1-C170)</f>
        <v>8.2818696737450195E-2</v>
      </c>
      <c r="E170" s="326">
        <v>6.134416882845161E-2</v>
      </c>
      <c r="F170" s="326">
        <f t="shared" si="42"/>
        <v>0.33021379124366185</v>
      </c>
      <c r="G170" s="326"/>
      <c r="H170" s="326"/>
      <c r="I170" s="326">
        <v>7.4203111922312853E-2</v>
      </c>
      <c r="J170" s="326">
        <v>0.19085151120817537</v>
      </c>
      <c r="K170" s="326">
        <f t="shared" si="35"/>
        <v>6.0041335875590074E-2</v>
      </c>
      <c r="L170" s="326">
        <f t="shared" si="37"/>
        <v>5.7848329285002491E-2</v>
      </c>
      <c r="M170" s="326">
        <f t="shared" si="33"/>
        <v>0.60619683114702938</v>
      </c>
      <c r="N170" s="326">
        <v>5.258939025909317E-2</v>
      </c>
      <c r="O170" s="326">
        <v>0.11127797623387037</v>
      </c>
      <c r="P170" s="326">
        <v>0.19922626510879962</v>
      </c>
      <c r="Q170" s="326">
        <f t="shared" si="40"/>
        <v>8.9108480639930612E-2</v>
      </c>
      <c r="R170" s="328">
        <v>3.9899999999999998E-2</v>
      </c>
      <c r="S170" s="326">
        <f t="shared" si="39"/>
        <v>0.20582814199142424</v>
      </c>
      <c r="T170" s="507">
        <v>0.45499450000000002</v>
      </c>
    </row>
    <row r="171" spans="1:20">
      <c r="A171" s="508">
        <v>1981</v>
      </c>
      <c r="B171" s="329">
        <v>9.2353713293803472E-2</v>
      </c>
      <c r="C171" s="326">
        <v>0.16287645324626968</v>
      </c>
      <c r="D171" s="326">
        <f t="shared" si="43"/>
        <v>7.7311468028385899E-2</v>
      </c>
      <c r="E171" s="326">
        <v>6.2406245347029876E-2</v>
      </c>
      <c r="F171" s="326">
        <f t="shared" si="42"/>
        <v>0.33574163990971556</v>
      </c>
      <c r="G171" s="326"/>
      <c r="H171" s="326"/>
      <c r="I171" s="326">
        <v>6.4251866217798562E-2</v>
      </c>
      <c r="J171" s="326">
        <v>0.19839766223917973</v>
      </c>
      <c r="K171" s="326">
        <f t="shared" si="35"/>
        <v>5.1504446165682796E-2</v>
      </c>
      <c r="L171" s="326">
        <f t="shared" si="37"/>
        <v>5.9236416784335368E-2</v>
      </c>
      <c r="M171" s="326">
        <f t="shared" ref="M171:M202" si="44">AVERAGE(L141:L170)/(AVERAGE(L141:L170)+AVERAGE(K141:K170))</f>
        <v>0.59204111928029002</v>
      </c>
      <c r="N171" s="326">
        <v>5.3851287985759423E-2</v>
      </c>
      <c r="O171" s="326">
        <v>0.10875848908345961</v>
      </c>
      <c r="P171" s="326">
        <v>0.19727206307291204</v>
      </c>
      <c r="Q171" s="326">
        <f t="shared" si="40"/>
        <v>8.7303477565272763E-2</v>
      </c>
      <c r="R171" s="328">
        <f t="shared" ref="R171:R179" si="45">R170+(R$180-R$170)/10</f>
        <v>4.3200000000000002E-2</v>
      </c>
      <c r="S171" s="326">
        <f t="shared" si="39"/>
        <v>0.20822691221621956</v>
      </c>
      <c r="T171" s="507">
        <v>0.45237579999999999</v>
      </c>
    </row>
    <row r="172" spans="1:20">
      <c r="A172" s="508">
        <v>1982</v>
      </c>
      <c r="B172" s="329">
        <v>8.2581422637857921E-2</v>
      </c>
      <c r="C172" s="326">
        <v>0.15322191464672091</v>
      </c>
      <c r="D172" s="326">
        <f t="shared" si="43"/>
        <v>6.992813894703527E-2</v>
      </c>
      <c r="E172" s="326">
        <v>5.8977068619450297E-2</v>
      </c>
      <c r="F172" s="326">
        <f t="shared" si="42"/>
        <v>0.34119924749087838</v>
      </c>
      <c r="G172" s="326"/>
      <c r="H172" s="326"/>
      <c r="I172" s="326">
        <v>5.0604562211401763E-2</v>
      </c>
      <c r="J172" s="326">
        <v>0.22461307684814377</v>
      </c>
      <c r="K172" s="326">
        <f t="shared" si="35"/>
        <v>3.9238115790545508E-2</v>
      </c>
      <c r="L172" s="326">
        <f t="shared" si="37"/>
        <v>5.6787864739172397E-2</v>
      </c>
      <c r="M172" s="326">
        <f t="shared" si="44"/>
        <v>0.58163396598040007</v>
      </c>
      <c r="N172" s="326">
        <v>5.162533158106581E-2</v>
      </c>
      <c r="O172" s="326">
        <v>0.10882484330792871</v>
      </c>
      <c r="P172" s="326">
        <v>0.19996116449173998</v>
      </c>
      <c r="Q172" s="326">
        <f t="shared" si="40"/>
        <v>8.7064100914444151E-2</v>
      </c>
      <c r="R172" s="328">
        <f t="shared" si="45"/>
        <v>4.65E-2</v>
      </c>
      <c r="S172" s="326">
        <f t="shared" si="39"/>
        <v>0.21186641335207348</v>
      </c>
      <c r="T172" s="507">
        <v>0.45109470000000002</v>
      </c>
    </row>
    <row r="173" spans="1:20">
      <c r="A173" s="508">
        <v>1983</v>
      </c>
      <c r="B173" s="329">
        <v>7.7412784026220677E-2</v>
      </c>
      <c r="C173" s="326">
        <v>0.1632080628619845</v>
      </c>
      <c r="D173" s="326">
        <f t="shared" si="43"/>
        <v>6.4778393504548018E-2</v>
      </c>
      <c r="E173" s="326">
        <v>6.1145622494513337E-2</v>
      </c>
      <c r="F173" s="326">
        <f t="shared" si="42"/>
        <v>0.34651864958031275</v>
      </c>
      <c r="G173" s="326"/>
      <c r="H173" s="326"/>
      <c r="I173" s="326">
        <v>6.7368661141944841E-2</v>
      </c>
      <c r="J173" s="326">
        <v>0.25494995116785879</v>
      </c>
      <c r="K173" s="326">
        <f t="shared" ref="K173:K200" si="46">(1-J173)*I173</f>
        <v>5.0193024273561974E-2</v>
      </c>
      <c r="L173" s="326">
        <f t="shared" si="37"/>
        <v>5.7650062408834864E-2</v>
      </c>
      <c r="M173" s="326">
        <f t="shared" si="44"/>
        <v>0.57790779455734154</v>
      </c>
      <c r="N173" s="326">
        <v>5.2409147644395325E-2</v>
      </c>
      <c r="O173" s="326">
        <v>0.10938005042342759</v>
      </c>
      <c r="P173" s="326">
        <v>0.22048900887767151</v>
      </c>
      <c r="Q173" s="326">
        <f t="shared" si="40"/>
        <v>8.5262951514576302E-2</v>
      </c>
      <c r="R173" s="328">
        <f t="shared" si="45"/>
        <v>4.9799999999999997E-2</v>
      </c>
      <c r="S173" s="326">
        <f t="shared" si="39"/>
        <v>0.21655608264161252</v>
      </c>
      <c r="T173" s="507">
        <v>0.45049899999999998</v>
      </c>
    </row>
    <row r="174" spans="1:20">
      <c r="A174" s="508">
        <v>1984</v>
      </c>
      <c r="B174" s="329">
        <v>7.9598464327680502E-2</v>
      </c>
      <c r="C174" s="326">
        <v>0.18426339913218903</v>
      </c>
      <c r="D174" s="326">
        <f t="shared" si="43"/>
        <v>6.4931380724959797E-2</v>
      </c>
      <c r="E174" s="326">
        <v>5.9605835249306308E-2</v>
      </c>
      <c r="F174" s="326">
        <f t="shared" si="42"/>
        <v>0.35137834203260687</v>
      </c>
      <c r="G174" s="326">
        <v>5.6657127558911655E-2</v>
      </c>
      <c r="H174" s="326">
        <f>E174/G174</f>
        <v>1.0520447791379577</v>
      </c>
      <c r="I174" s="326">
        <v>7.7662489173280516E-2</v>
      </c>
      <c r="J174" s="326">
        <v>0.26324576580008319</v>
      </c>
      <c r="K174" s="326">
        <f t="shared" si="46"/>
        <v>5.7218167736919616E-2</v>
      </c>
      <c r="L174" s="326">
        <f t="shared" si="37"/>
        <v>6.3292320063028193E-2</v>
      </c>
      <c r="M174" s="326">
        <f t="shared" si="44"/>
        <v>0.57438239113137501</v>
      </c>
      <c r="N174" s="326">
        <v>5.7538472784571082E-2</v>
      </c>
      <c r="O174" s="326">
        <v>0.10578565197626262</v>
      </c>
      <c r="P174" s="326">
        <v>0.23215017217854916</v>
      </c>
      <c r="Q174" s="326">
        <f t="shared" si="40"/>
        <v>8.1227494655953178E-2</v>
      </c>
      <c r="R174" s="328">
        <f t="shared" si="45"/>
        <v>5.3099999999999994E-2</v>
      </c>
      <c r="S174" s="326">
        <f t="shared" si="39"/>
        <v>0.22146164023597298</v>
      </c>
      <c r="T174" s="507">
        <v>0.4500654</v>
      </c>
    </row>
    <row r="175" spans="1:20">
      <c r="A175" s="508">
        <v>1985</v>
      </c>
      <c r="B175" s="329">
        <v>7.8016290546706432E-2</v>
      </c>
      <c r="C175" s="326">
        <v>0.1978585387243007</v>
      </c>
      <c r="D175" s="326">
        <f t="shared" si="43"/>
        <v>6.2580101302444624E-2</v>
      </c>
      <c r="E175" s="326">
        <v>6.3474159708778108E-2</v>
      </c>
      <c r="F175" s="326">
        <f t="shared" si="42"/>
        <v>0.35766142856429461</v>
      </c>
      <c r="G175" s="326"/>
      <c r="H175" s="326"/>
      <c r="I175" s="326">
        <v>7.5590271039523899E-2</v>
      </c>
      <c r="J175" s="326">
        <v>0.27308596047373379</v>
      </c>
      <c r="K175" s="326">
        <f t="shared" si="46"/>
        <v>5.4947629270225652E-2</v>
      </c>
      <c r="L175" s="326">
        <f t="shared" si="37"/>
        <v>6.450243010392015E-2</v>
      </c>
      <c r="M175" s="326">
        <f t="shared" si="44"/>
        <v>0.56935573081398849</v>
      </c>
      <c r="N175" s="326">
        <v>5.8638572821745581E-2</v>
      </c>
      <c r="O175" s="326">
        <v>0.10532253704857147</v>
      </c>
      <c r="P175" s="326">
        <v>0.23915648434995079</v>
      </c>
      <c r="Q175" s="326">
        <f t="shared" si="40"/>
        <v>8.0133969365217689E-2</v>
      </c>
      <c r="R175" s="328">
        <f t="shared" si="45"/>
        <v>5.6399999999999992E-2</v>
      </c>
      <c r="S175" s="326">
        <f t="shared" si="39"/>
        <v>0.22773268695039864</v>
      </c>
      <c r="T175" s="507">
        <v>0.45144610000000002</v>
      </c>
    </row>
    <row r="176" spans="1:20">
      <c r="A176" s="508">
        <v>1986</v>
      </c>
      <c r="B176" s="329">
        <v>9.7102650838697221E-2</v>
      </c>
      <c r="C176" s="326">
        <v>0.23313149842010431</v>
      </c>
      <c r="D176" s="326">
        <f t="shared" si="43"/>
        <v>7.4464964348107537E-2</v>
      </c>
      <c r="E176" s="326">
        <v>6.4691225353543547E-2</v>
      </c>
      <c r="F176" s="326">
        <f t="shared" si="42"/>
        <v>0.36508862849665524</v>
      </c>
      <c r="G176" s="326"/>
      <c r="H176" s="326"/>
      <c r="I176" s="326">
        <v>6.4936849936805097E-2</v>
      </c>
      <c r="J176" s="326">
        <v>0.26950298103171272</v>
      </c>
      <c r="K176" s="326">
        <f t="shared" si="46"/>
        <v>4.7436175300027139E-2</v>
      </c>
      <c r="L176" s="326">
        <f t="shared" si="37"/>
        <v>6.7674460071712475E-2</v>
      </c>
      <c r="M176" s="326">
        <f t="shared" si="44"/>
        <v>0.56431255981314599</v>
      </c>
      <c r="N176" s="326">
        <v>6.1522236428829515E-2</v>
      </c>
      <c r="O176" s="326">
        <v>0.12277431094341318</v>
      </c>
      <c r="P176" s="326">
        <v>0.24264636192535233</v>
      </c>
      <c r="Q176" s="326">
        <f t="shared" si="40"/>
        <v>9.2983571055102007E-2</v>
      </c>
      <c r="R176" s="328">
        <f t="shared" si="45"/>
        <v>5.9699999999999989E-2</v>
      </c>
      <c r="S176" s="326">
        <f t="shared" si="39"/>
        <v>0.2354025960409542</v>
      </c>
      <c r="T176" s="507">
        <v>0.45406289999999999</v>
      </c>
    </row>
    <row r="177" spans="1:20">
      <c r="A177" s="508">
        <v>1987</v>
      </c>
      <c r="B177" s="329">
        <v>8.0799062153622536E-2</v>
      </c>
      <c r="C177" s="326">
        <v>0.24251281731164651</v>
      </c>
      <c r="D177" s="326">
        <f t="shared" si="43"/>
        <v>6.1204253954608698E-2</v>
      </c>
      <c r="E177" s="326">
        <v>6.8759122622919597E-2</v>
      </c>
      <c r="F177" s="326">
        <f t="shared" si="42"/>
        <v>0.36939365423299186</v>
      </c>
      <c r="G177" s="326">
        <v>5.6357467444288316E-2</v>
      </c>
      <c r="H177" s="326">
        <f>E177/G177</f>
        <v>1.2200534506077803</v>
      </c>
      <c r="I177" s="326">
        <v>6.6130045782339372E-2</v>
      </c>
      <c r="J177" s="326">
        <v>0.26978707386283252</v>
      </c>
      <c r="K177" s="326">
        <f t="shared" si="46"/>
        <v>4.8289014236306882E-2</v>
      </c>
      <c r="L177" s="326">
        <f t="shared" si="37"/>
        <v>6.8224013550837764E-2</v>
      </c>
      <c r="M177" s="326">
        <f t="shared" si="44"/>
        <v>0.56433745966011739</v>
      </c>
      <c r="N177" s="326">
        <v>6.2021830500761599E-2</v>
      </c>
      <c r="O177" s="326">
        <v>0.12160835805269583</v>
      </c>
      <c r="P177" s="326">
        <v>0.23365090245971101</v>
      </c>
      <c r="Q177" s="326">
        <f t="shared" si="40"/>
        <v>9.319445544703979E-2</v>
      </c>
      <c r="R177" s="328">
        <f t="shared" si="45"/>
        <v>6.2999999999999987E-2</v>
      </c>
      <c r="S177" s="326">
        <f t="shared" si="39"/>
        <v>0.24302520391495408</v>
      </c>
      <c r="T177" s="507">
        <v>0.45295009999999997</v>
      </c>
    </row>
    <row r="178" spans="1:20">
      <c r="A178" s="508">
        <v>1988</v>
      </c>
      <c r="B178" s="329">
        <v>0.10031201458196701</v>
      </c>
      <c r="C178" s="326">
        <v>0.26392171971888306</v>
      </c>
      <c r="D178" s="326">
        <f t="shared" si="43"/>
        <v>7.3837495185028607E-2</v>
      </c>
      <c r="E178" s="326">
        <v>6.6149184429116159E-2</v>
      </c>
      <c r="F178" s="326">
        <f t="shared" si="42"/>
        <v>0.37622767089277054</v>
      </c>
      <c r="G178" s="326"/>
      <c r="H178" s="326"/>
      <c r="I178" s="326">
        <v>4.9406990050233725E-2</v>
      </c>
      <c r="J178" s="326">
        <v>0.27618923890466845</v>
      </c>
      <c r="K178" s="326">
        <f t="shared" si="46"/>
        <v>3.5761311071689145E-2</v>
      </c>
      <c r="L178" s="326">
        <f t="shared" si="37"/>
        <v>7.291658487992346E-2</v>
      </c>
      <c r="M178" s="326">
        <f t="shared" si="44"/>
        <v>0.56419974127239791</v>
      </c>
      <c r="N178" s="326">
        <v>6.6287804436294048E-2</v>
      </c>
      <c r="O178" s="326">
        <v>0.13812506417496656</v>
      </c>
      <c r="P178" s="326">
        <v>0.254127081758175</v>
      </c>
      <c r="Q178" s="326">
        <f t="shared" si="40"/>
        <v>0.10302374469852167</v>
      </c>
      <c r="R178" s="328">
        <f t="shared" si="45"/>
        <v>6.6299999999999984E-2</v>
      </c>
      <c r="S178" s="326">
        <f t="shared" si="39"/>
        <v>0.25178643228762038</v>
      </c>
      <c r="T178" s="507">
        <v>0.45020549999999998</v>
      </c>
    </row>
    <row r="179" spans="1:20">
      <c r="A179" s="508">
        <v>1989</v>
      </c>
      <c r="B179" s="329">
        <v>0.10012964780788397</v>
      </c>
      <c r="C179" s="326">
        <v>0.27264139683851785</v>
      </c>
      <c r="D179" s="326">
        <f t="shared" si="43"/>
        <v>7.2830160764593643E-2</v>
      </c>
      <c r="E179" s="326">
        <v>6.9445934417006583E-2</v>
      </c>
      <c r="F179" s="326">
        <f t="shared" si="42"/>
        <v>0.38142639376382642</v>
      </c>
      <c r="G179" s="326"/>
      <c r="H179" s="326"/>
      <c r="I179" s="326">
        <v>4.1644333207823001E-2</v>
      </c>
      <c r="J179" s="326">
        <v>0.26332182455329872</v>
      </c>
      <c r="K179" s="326">
        <f t="shared" si="46"/>
        <v>3.0678471405233523E-2</v>
      </c>
      <c r="L179" s="326">
        <f t="shared" si="37"/>
        <v>7.555269033616871E-2</v>
      </c>
      <c r="M179" s="326">
        <f t="shared" si="44"/>
        <v>0.56493347228202295</v>
      </c>
      <c r="N179" s="326">
        <v>6.8684263941971552E-2</v>
      </c>
      <c r="O179" s="326">
        <v>0.12608528988979395</v>
      </c>
      <c r="P179" s="326">
        <v>0.26471560160236351</v>
      </c>
      <c r="Q179" s="326">
        <f t="shared" si="40"/>
        <v>9.2708546523408736E-2</v>
      </c>
      <c r="R179" s="328">
        <f t="shared" si="45"/>
        <v>6.9599999999999981E-2</v>
      </c>
      <c r="S179" s="326">
        <f t="shared" si="39"/>
        <v>0.26092757216197054</v>
      </c>
      <c r="T179" s="507">
        <v>0.45025179999999998</v>
      </c>
    </row>
    <row r="180" spans="1:20">
      <c r="A180" s="508">
        <v>1990</v>
      </c>
      <c r="B180" s="329">
        <v>0.10333095506636267</v>
      </c>
      <c r="C180" s="326">
        <v>0.26445536554502763</v>
      </c>
      <c r="D180" s="326">
        <f t="shared" si="43"/>
        <v>7.6004529572170895E-2</v>
      </c>
      <c r="E180" s="326">
        <v>7.3543153508753484E-2</v>
      </c>
      <c r="F180" s="326">
        <f t="shared" si="42"/>
        <v>0.38612543033580643</v>
      </c>
      <c r="G180" s="326"/>
      <c r="H180" s="326"/>
      <c r="I180" s="326">
        <v>5.0072558484196658E-2</v>
      </c>
      <c r="J180" s="326">
        <v>0.23874532509651708</v>
      </c>
      <c r="K180" s="326">
        <f t="shared" si="46"/>
        <v>3.8117969230472767E-2</v>
      </c>
      <c r="L180" s="326">
        <f t="shared" si="37"/>
        <v>6.6029871200510556E-2</v>
      </c>
      <c r="M180" s="326">
        <f t="shared" si="44"/>
        <v>0.5665510787322906</v>
      </c>
      <c r="N180" s="326">
        <v>6.002715563682777E-2</v>
      </c>
      <c r="O180" s="326">
        <v>0.14454905411350635</v>
      </c>
      <c r="P180" s="326">
        <v>0.27020754281603554</v>
      </c>
      <c r="Q180" s="326">
        <f t="shared" si="40"/>
        <v>0.10549080938511365</v>
      </c>
      <c r="R180" s="328">
        <v>7.2900000000000006E-2</v>
      </c>
      <c r="S180" s="326">
        <f t="shared" si="39"/>
        <v>0.27129922290905262</v>
      </c>
      <c r="T180" s="507">
        <v>0.45180559999999997</v>
      </c>
    </row>
    <row r="181" spans="1:20">
      <c r="A181" s="508">
        <v>1991</v>
      </c>
      <c r="B181" s="329">
        <v>0.10122047681059965</v>
      </c>
      <c r="C181" s="326">
        <v>0.25693913012468095</v>
      </c>
      <c r="D181" s="326">
        <f t="shared" si="43"/>
        <v>7.5212975548078737E-2</v>
      </c>
      <c r="E181" s="326">
        <v>7.3420083116666132E-2</v>
      </c>
      <c r="F181" s="326">
        <f t="shared" si="42"/>
        <v>0.39223516777615886</v>
      </c>
      <c r="G181" s="326"/>
      <c r="H181" s="326"/>
      <c r="I181" s="326">
        <v>5.1336005344021378E-2</v>
      </c>
      <c r="J181" s="326">
        <v>0.21194294325981891</v>
      </c>
      <c r="K181" s="326">
        <f t="shared" si="46"/>
        <v>4.0455701276207699E-2</v>
      </c>
      <c r="L181" s="326">
        <f t="shared" si="37"/>
        <v>6.6918375757519799E-2</v>
      </c>
      <c r="M181" s="326">
        <f t="shared" si="44"/>
        <v>0.56734312828996503</v>
      </c>
      <c r="N181" s="326">
        <v>6.0834887052290718E-2</v>
      </c>
      <c r="O181" s="326">
        <v>0.12560030663550212</v>
      </c>
      <c r="P181" s="326">
        <v>0.25029373441202507</v>
      </c>
      <c r="Q181" s="326">
        <f t="shared" si="40"/>
        <v>9.4163336844406836E-2</v>
      </c>
      <c r="R181" s="328">
        <f t="shared" ref="R181:R189" si="47">R180+(R$190-R$180)/10</f>
        <v>7.5140000000000012E-2</v>
      </c>
      <c r="S181" s="326">
        <f t="shared" si="39"/>
        <v>0.28149108961214087</v>
      </c>
      <c r="T181" s="507">
        <v>0.45301150000000001</v>
      </c>
    </row>
    <row r="182" spans="1:20">
      <c r="A182" s="508">
        <v>1992</v>
      </c>
      <c r="B182" s="329">
        <v>0.11730428628212</v>
      </c>
      <c r="C182" s="326">
        <v>0.26174363801252493</v>
      </c>
      <c r="D182" s="326">
        <f t="shared" si="43"/>
        <v>8.6600635636175191E-2</v>
      </c>
      <c r="E182" s="326">
        <v>7.2673521096105018E-2</v>
      </c>
      <c r="F182" s="326">
        <f t="shared" si="42"/>
        <v>0.39762004048237892</v>
      </c>
      <c r="G182" s="326"/>
      <c r="H182" s="326"/>
      <c r="I182" s="326">
        <v>7.812917911243368E-2</v>
      </c>
      <c r="J182" s="326">
        <v>0.21981028044193721</v>
      </c>
      <c r="K182" s="326">
        <f t="shared" si="46"/>
        <v>6.0955582341031295E-2</v>
      </c>
      <c r="L182" s="326">
        <f t="shared" ref="L182:L200" si="48">1.1*N182</f>
        <v>6.3661078257634729E-2</v>
      </c>
      <c r="M182" s="326">
        <f t="shared" si="44"/>
        <v>0.56806339889511037</v>
      </c>
      <c r="N182" s="326">
        <v>5.7873707506940653E-2</v>
      </c>
      <c r="O182" s="326">
        <v>0.11573358802213544</v>
      </c>
      <c r="P182" s="326">
        <v>0.23973451552583938</v>
      </c>
      <c r="Q182" s="326">
        <f t="shared" si="40"/>
        <v>8.7988252367581718E-2</v>
      </c>
      <c r="R182" s="328">
        <f t="shared" si="47"/>
        <v>7.7380000000000004E-2</v>
      </c>
      <c r="S182" s="326">
        <f t="shared" si="39"/>
        <v>0.29207324168701981</v>
      </c>
      <c r="T182" s="507">
        <v>0.45023589999999997</v>
      </c>
    </row>
    <row r="183" spans="1:20">
      <c r="A183" s="508">
        <v>1993</v>
      </c>
      <c r="B183" s="329">
        <v>0.12697575397133221</v>
      </c>
      <c r="C183" s="326">
        <v>0.25970375378591781</v>
      </c>
      <c r="D183" s="326">
        <f t="shared" si="43"/>
        <v>9.3999674025180072E-2</v>
      </c>
      <c r="E183" s="326">
        <v>7.5342365663993313E-2</v>
      </c>
      <c r="F183" s="326">
        <f t="shared" si="42"/>
        <v>0.40190966985771126</v>
      </c>
      <c r="G183" s="326"/>
      <c r="H183" s="326"/>
      <c r="I183" s="326">
        <v>9.6760038940643944E-2</v>
      </c>
      <c r="J183" s="326">
        <v>0.24907161496595809</v>
      </c>
      <c r="K183" s="326">
        <f t="shared" si="46"/>
        <v>7.2659859777528771E-2</v>
      </c>
      <c r="L183" s="326">
        <f t="shared" si="48"/>
        <v>6.7875882545336608E-2</v>
      </c>
      <c r="M183" s="326">
        <f t="shared" si="44"/>
        <v>0.562566425698797</v>
      </c>
      <c r="N183" s="326">
        <v>6.1705347768487823E-2</v>
      </c>
      <c r="O183" s="326">
        <v>0.10715807296550371</v>
      </c>
      <c r="P183" s="326">
        <v>0.23553266090276528</v>
      </c>
      <c r="Q183" s="326">
        <f t="shared" si="40"/>
        <v>8.1918846902725953E-2</v>
      </c>
      <c r="R183" s="328">
        <f t="shared" si="47"/>
        <v>7.9619999999999996E-2</v>
      </c>
      <c r="S183" s="326">
        <f t="shared" si="39"/>
        <v>0.30283382387318786</v>
      </c>
      <c r="T183" s="507">
        <v>0.44457580000000002</v>
      </c>
    </row>
    <row r="184" spans="1:20">
      <c r="A184" s="508">
        <v>1994</v>
      </c>
      <c r="B184" s="329">
        <v>0.11644339365552792</v>
      </c>
      <c r="C184" s="326">
        <v>0.26489580738163465</v>
      </c>
      <c r="D184" s="326">
        <f t="shared" si="43"/>
        <v>8.559802687888933E-2</v>
      </c>
      <c r="E184" s="326">
        <v>7.3699832265138626E-2</v>
      </c>
      <c r="F184" s="326">
        <f t="shared" si="42"/>
        <v>0.40506012873006564</v>
      </c>
      <c r="G184" s="326">
        <v>6.7384880411084203E-2</v>
      </c>
      <c r="H184" s="326">
        <f>E184/G184</f>
        <v>1.0937146703463716</v>
      </c>
      <c r="I184" s="326">
        <v>0.10470004895539764</v>
      </c>
      <c r="J184" s="326">
        <v>0.28408544118005258</v>
      </c>
      <c r="K184" s="326">
        <f t="shared" si="46"/>
        <v>7.4956289356330391E-2</v>
      </c>
      <c r="L184" s="326">
        <f t="shared" si="48"/>
        <v>6.1764846162892968E-2</v>
      </c>
      <c r="M184" s="326">
        <f t="shared" si="44"/>
        <v>0.55699036009525005</v>
      </c>
      <c r="N184" s="326">
        <v>5.6149860148084513E-2</v>
      </c>
      <c r="O184" s="326">
        <v>0.10182400231957404</v>
      </c>
      <c r="P184" s="326">
        <v>0.25191510623644764</v>
      </c>
      <c r="Q184" s="326">
        <f t="shared" si="40"/>
        <v>7.6172997957818261E-2</v>
      </c>
      <c r="R184" s="328">
        <f t="shared" si="47"/>
        <v>8.1859999999999988E-2</v>
      </c>
      <c r="S184" s="326">
        <f t="shared" si="39"/>
        <v>0.31331951939474123</v>
      </c>
      <c r="T184" s="507">
        <v>0.44218659999999999</v>
      </c>
    </row>
    <row r="185" spans="1:20">
      <c r="A185" s="508">
        <v>1995</v>
      </c>
      <c r="B185" s="329">
        <v>0.1274002141533998</v>
      </c>
      <c r="C185" s="326">
        <v>0.26475787236031956</v>
      </c>
      <c r="D185" s="326">
        <f t="shared" si="43"/>
        <v>9.3670004515896604E-2</v>
      </c>
      <c r="E185" s="326">
        <v>7.5800966370589917E-2</v>
      </c>
      <c r="F185" s="326">
        <f t="shared" si="42"/>
        <v>0.40909841191588697</v>
      </c>
      <c r="G185" s="326"/>
      <c r="H185" s="326"/>
      <c r="I185" s="326">
        <v>0.101967670735891</v>
      </c>
      <c r="J185" s="326">
        <v>0.29605756828867519</v>
      </c>
      <c r="K185" s="326">
        <f t="shared" si="46"/>
        <v>7.1779370093762798E-2</v>
      </c>
      <c r="L185" s="326">
        <f t="shared" si="48"/>
        <v>6.1764846162892968E-2</v>
      </c>
      <c r="M185" s="326">
        <f t="shared" si="44"/>
        <v>0.55231309511904025</v>
      </c>
      <c r="N185" s="326">
        <v>5.6149860148084513E-2</v>
      </c>
      <c r="O185" s="326">
        <v>0.18924788290842828</v>
      </c>
      <c r="P185" s="326">
        <v>0.2638141114885762</v>
      </c>
      <c r="Q185" s="326">
        <f t="shared" si="40"/>
        <v>0.13932162082784719</v>
      </c>
      <c r="R185" s="328">
        <f t="shared" si="47"/>
        <v>8.409999999999998E-2</v>
      </c>
      <c r="S185" s="326">
        <f t="shared" si="39"/>
        <v>0.32501904329107945</v>
      </c>
      <c r="T185" s="507">
        <v>0.44063189999999997</v>
      </c>
    </row>
    <row r="186" spans="1:20">
      <c r="A186" s="508">
        <v>1996</v>
      </c>
      <c r="B186" s="329">
        <v>0.10779153344019951</v>
      </c>
      <c r="C186" s="326">
        <v>0.26421108232403434</v>
      </c>
      <c r="D186" s="326">
        <f t="shared" si="43"/>
        <v>7.9311815724597057E-2</v>
      </c>
      <c r="E186" s="326">
        <v>7.8092246199191959E-2</v>
      </c>
      <c r="F186" s="326">
        <f t="shared" si="42"/>
        <v>0.41260127976871985</v>
      </c>
      <c r="G186" s="326"/>
      <c r="H186" s="326"/>
      <c r="I186" s="326">
        <v>9.262495937886997E-2</v>
      </c>
      <c r="J186" s="326">
        <v>0.31282062017426471</v>
      </c>
      <c r="K186" s="326">
        <f t="shared" si="46"/>
        <v>6.3649962142355784E-2</v>
      </c>
      <c r="L186" s="326">
        <f t="shared" si="48"/>
        <v>6.9214822078039487E-2</v>
      </c>
      <c r="M186" s="326">
        <f t="shared" si="44"/>
        <v>0.54849305599606102</v>
      </c>
      <c r="N186" s="326">
        <v>6.2922565525490443E-2</v>
      </c>
      <c r="O186" s="326">
        <v>0.11081825597008371</v>
      </c>
      <c r="P186" s="326">
        <v>0.2693744255529939</v>
      </c>
      <c r="Q186" s="326">
        <f t="shared" si="40"/>
        <v>8.0966651927357774E-2</v>
      </c>
      <c r="R186" s="328">
        <f t="shared" si="47"/>
        <v>8.6339999999999972E-2</v>
      </c>
      <c r="S186" s="326">
        <f t="shared" ref="S186:S209" si="49">AVERAGE(R156:R185)/(AVERAGE(R156:R185)+AVERAGE(Q156:Q185))</f>
        <v>0.33241194820851272</v>
      </c>
      <c r="T186" s="507">
        <v>0.44259839999999995</v>
      </c>
    </row>
    <row r="187" spans="1:20">
      <c r="A187" s="508">
        <v>1997</v>
      </c>
      <c r="B187" s="329">
        <v>0.12048025715059037</v>
      </c>
      <c r="C187" s="326">
        <v>0.27560862941019543</v>
      </c>
      <c r="D187" s="326">
        <f t="shared" si="43"/>
        <v>8.7274858606328262E-2</v>
      </c>
      <c r="E187" s="326">
        <v>8.0866689170130041E-2</v>
      </c>
      <c r="F187" s="326">
        <f t="shared" si="42"/>
        <v>0.41807318899526574</v>
      </c>
      <c r="G187" s="326"/>
      <c r="H187" s="326"/>
      <c r="I187" s="326">
        <v>8.9679841627414852E-2</v>
      </c>
      <c r="J187" s="326">
        <v>0.32627131193299225</v>
      </c>
      <c r="K187" s="326">
        <f t="shared" si="46"/>
        <v>6.0419882045695233E-2</v>
      </c>
      <c r="L187" s="326">
        <f t="shared" si="48"/>
        <v>6.5964275982698481E-2</v>
      </c>
      <c r="M187" s="326">
        <f t="shared" si="44"/>
        <v>0.54585987946641312</v>
      </c>
      <c r="N187" s="326">
        <v>5.9967523620634976E-2</v>
      </c>
      <c r="O187" s="326">
        <v>0.10806854604897906</v>
      </c>
      <c r="P187" s="326">
        <v>0.28329204727054857</v>
      </c>
      <c r="Q187" s="326">
        <f t="shared" si="40"/>
        <v>7.7453586393212231E-2</v>
      </c>
      <c r="R187" s="328">
        <f t="shared" si="47"/>
        <v>8.8579999999999964E-2</v>
      </c>
      <c r="S187" s="326">
        <f t="shared" si="49"/>
        <v>0.34344394043519338</v>
      </c>
      <c r="T187" s="507">
        <v>0.44417909999999999</v>
      </c>
    </row>
    <row r="188" spans="1:20">
      <c r="A188" s="508">
        <v>1998</v>
      </c>
      <c r="B188" s="329">
        <v>0.1242212753222787</v>
      </c>
      <c r="C188" s="326">
        <v>0.28468816941551939</v>
      </c>
      <c r="D188" s="326">
        <f t="shared" si="43"/>
        <v>8.8856947848317935E-2</v>
      </c>
      <c r="E188" s="326">
        <v>8.2980521308236729E-2</v>
      </c>
      <c r="F188" s="326">
        <f t="shared" si="42"/>
        <v>0.42305080273611362</v>
      </c>
      <c r="G188" s="326"/>
      <c r="H188" s="326"/>
      <c r="I188" s="326">
        <v>7.4941541083556912E-2</v>
      </c>
      <c r="J188" s="326">
        <v>0.31825013043288536</v>
      </c>
      <c r="K188" s="326">
        <f t="shared" si="46"/>
        <v>5.1091385858873489E-2</v>
      </c>
      <c r="L188" s="326">
        <f t="shared" si="48"/>
        <v>7.0325291150630492E-2</v>
      </c>
      <c r="M188" s="326">
        <f t="shared" si="44"/>
        <v>0.54276776637689794</v>
      </c>
      <c r="N188" s="326">
        <v>6.3932082864209538E-2</v>
      </c>
      <c r="O188" s="326">
        <v>0.10667512383713913</v>
      </c>
      <c r="P188" s="326">
        <v>0.28842780956531738</v>
      </c>
      <c r="Q188" s="326">
        <f t="shared" ref="Q188:Q209" si="50">(1-P188)*O188</f>
        <v>7.5907051533684114E-2</v>
      </c>
      <c r="R188" s="328">
        <f t="shared" si="47"/>
        <v>9.0819999999999956E-2</v>
      </c>
      <c r="S188" s="326">
        <f t="shared" si="49"/>
        <v>0.35445897546362809</v>
      </c>
      <c r="T188" s="507">
        <v>0.44574170000000002</v>
      </c>
    </row>
    <row r="189" spans="1:20">
      <c r="A189" s="508">
        <f t="shared" ref="A189:A197" si="51">A188+1</f>
        <v>1999</v>
      </c>
      <c r="B189" s="329">
        <v>0.12043223328672764</v>
      </c>
      <c r="C189" s="326">
        <v>0.27869678433744133</v>
      </c>
      <c r="D189" s="326">
        <f t="shared" si="43"/>
        <v>8.686815713914009E-2</v>
      </c>
      <c r="E189" s="326">
        <v>8.6116203018758969E-2</v>
      </c>
      <c r="F189" s="326">
        <f t="shared" si="42"/>
        <v>0.42779001869702937</v>
      </c>
      <c r="G189" s="326"/>
      <c r="H189" s="326"/>
      <c r="I189" s="326">
        <v>3.7588955482587255E-2</v>
      </c>
      <c r="J189" s="326">
        <v>0.2879796364058021</v>
      </c>
      <c r="K189" s="326">
        <f t="shared" si="46"/>
        <v>2.6764101749837899E-2</v>
      </c>
      <c r="L189" s="326">
        <f t="shared" si="48"/>
        <v>7.9802817490214881E-2</v>
      </c>
      <c r="M189" s="326">
        <f t="shared" si="44"/>
        <v>0.540538575576748</v>
      </c>
      <c r="N189" s="326">
        <v>7.2548015900195342E-2</v>
      </c>
      <c r="O189" s="326">
        <v>8.9190134374981481E-2</v>
      </c>
      <c r="P189" s="326">
        <v>0.27730569563268442</v>
      </c>
      <c r="Q189" s="326">
        <f t="shared" si="50"/>
        <v>6.4457202118554643E-2</v>
      </c>
      <c r="R189" s="328">
        <f t="shared" si="47"/>
        <v>9.3059999999999948E-2</v>
      </c>
      <c r="S189" s="326">
        <f t="shared" si="49"/>
        <v>0.36602844204608032</v>
      </c>
      <c r="T189" s="507">
        <v>0.44847589999999998</v>
      </c>
    </row>
    <row r="190" spans="1:20">
      <c r="A190" s="508">
        <f t="shared" si="51"/>
        <v>2000</v>
      </c>
      <c r="B190" s="329">
        <v>0.11299406466119605</v>
      </c>
      <c r="C190" s="326">
        <v>0.28020318715342429</v>
      </c>
      <c r="D190" s="326">
        <f t="shared" si="43"/>
        <v>8.1332767613708806E-2</v>
      </c>
      <c r="E190" s="326">
        <v>9.4152031235522043E-2</v>
      </c>
      <c r="F190" s="326">
        <f t="shared" si="42"/>
        <v>0.43225984730138134</v>
      </c>
      <c r="G190" s="326">
        <v>8.9791403663489477E-2</v>
      </c>
      <c r="H190" s="326">
        <f>E190/G190</f>
        <v>1.0485639759945713</v>
      </c>
      <c r="I190" s="326">
        <v>2.4593477805052374E-2</v>
      </c>
      <c r="J190" s="326">
        <v>0.27051555515838599</v>
      </c>
      <c r="K190" s="326">
        <f t="shared" si="46"/>
        <v>1.7940559503343188E-2</v>
      </c>
      <c r="L190" s="326">
        <f t="shared" si="48"/>
        <v>7.9802817490214881E-2</v>
      </c>
      <c r="M190" s="326">
        <f t="shared" si="44"/>
        <v>0.54187377545282067</v>
      </c>
      <c r="N190" s="326">
        <v>7.2548015900195342E-2</v>
      </c>
      <c r="O190" s="326">
        <v>8.3176285712628958E-2</v>
      </c>
      <c r="P190" s="326">
        <v>0.26687530063892667</v>
      </c>
      <c r="Q190" s="326">
        <f t="shared" si="50"/>
        <v>6.0978589457041849E-2</v>
      </c>
      <c r="R190" s="328">
        <v>9.5299999999999996E-2</v>
      </c>
      <c r="S190" s="326">
        <f t="shared" si="49"/>
        <v>0.37809731848979472</v>
      </c>
      <c r="T190" s="507">
        <v>0.45266269999999997</v>
      </c>
    </row>
    <row r="191" spans="1:20">
      <c r="A191" s="508">
        <f t="shared" si="51"/>
        <v>2001</v>
      </c>
      <c r="B191" s="329">
        <v>0.10807321299024014</v>
      </c>
      <c r="C191" s="326">
        <v>0.27191528256976932</v>
      </c>
      <c r="D191" s="326">
        <f t="shared" si="43"/>
        <v>7.868645474177613E-2</v>
      </c>
      <c r="E191" s="326">
        <v>9.5939937170770678E-2</v>
      </c>
      <c r="F191" s="326">
        <f t="shared" si="42"/>
        <v>0.43888102302172227</v>
      </c>
      <c r="G191" s="326"/>
      <c r="H191" s="326"/>
      <c r="I191" s="326">
        <v>3.5754193619842049E-2</v>
      </c>
      <c r="J191" s="326">
        <v>0.26673398390324776</v>
      </c>
      <c r="K191" s="326">
        <f t="shared" si="46"/>
        <v>2.6217335114373495E-2</v>
      </c>
      <c r="L191" s="326">
        <f t="shared" si="48"/>
        <v>8.5315761064602202E-2</v>
      </c>
      <c r="M191" s="326">
        <f t="shared" si="44"/>
        <v>0.54474484049828764</v>
      </c>
      <c r="N191" s="326">
        <v>7.7559782786001993E-2</v>
      </c>
      <c r="O191" s="326">
        <v>9.9610745241813195E-2</v>
      </c>
      <c r="P191" s="326">
        <v>0.27291334345289969</v>
      </c>
      <c r="Q191" s="326">
        <f t="shared" si="50"/>
        <v>7.242564371403494E-2</v>
      </c>
      <c r="R191" s="328">
        <f t="shared" ref="R191:R199" si="52">R190+(R$200-R$190)/10</f>
        <v>9.6509999999999999E-2</v>
      </c>
      <c r="S191" s="326">
        <f t="shared" si="49"/>
        <v>0.39125945727111794</v>
      </c>
      <c r="T191" s="507">
        <v>0.45729759999999997</v>
      </c>
    </row>
    <row r="192" spans="1:20">
      <c r="A192" s="508">
        <f t="shared" si="51"/>
        <v>2002</v>
      </c>
      <c r="B192" s="329">
        <v>0.1101596565180292</v>
      </c>
      <c r="C192" s="326">
        <v>0.25478544974621864</v>
      </c>
      <c r="D192" s="326">
        <f t="shared" si="43"/>
        <v>8.2092578888194156E-2</v>
      </c>
      <c r="E192" s="326">
        <v>9.8932256242588307E-2</v>
      </c>
      <c r="F192" s="326">
        <f t="shared" si="42"/>
        <v>0.44622966381103468</v>
      </c>
      <c r="G192" s="326"/>
      <c r="H192" s="326"/>
      <c r="I192" s="326">
        <v>6.249045986542736E-2</v>
      </c>
      <c r="J192" s="326">
        <v>0.28416591362200644</v>
      </c>
      <c r="K192" s="326">
        <f t="shared" si="46"/>
        <v>4.4732801245108866E-2</v>
      </c>
      <c r="L192" s="326">
        <f t="shared" si="48"/>
        <v>8.5264914715433918E-2</v>
      </c>
      <c r="M192" s="326">
        <f t="shared" si="44"/>
        <v>0.54808698138521728</v>
      </c>
      <c r="N192" s="326">
        <v>7.7513558832212642E-2</v>
      </c>
      <c r="O192" s="326">
        <v>0.10804460084703571</v>
      </c>
      <c r="P192" s="326">
        <v>0.27723734004878708</v>
      </c>
      <c r="Q192" s="326">
        <f t="shared" si="50"/>
        <v>7.8090603101570608E-2</v>
      </c>
      <c r="R192" s="328">
        <f t="shared" si="52"/>
        <v>9.7720000000000001E-2</v>
      </c>
      <c r="S192" s="326">
        <f t="shared" si="49"/>
        <v>0.40297776908596067</v>
      </c>
      <c r="T192" s="507">
        <v>0.45974919999999997</v>
      </c>
    </row>
    <row r="193" spans="1:20">
      <c r="A193" s="508">
        <f t="shared" si="51"/>
        <v>2003</v>
      </c>
      <c r="B193" s="329">
        <v>0.1063433154873028</v>
      </c>
      <c r="C193" s="326">
        <v>0.26135442457477526</v>
      </c>
      <c r="D193" s="326">
        <f t="shared" si="43"/>
        <v>7.8550019460744996E-2</v>
      </c>
      <c r="E193" s="326">
        <v>0.10693530721635494</v>
      </c>
      <c r="F193" s="326">
        <f t="shared" si="42"/>
        <v>0.45368847330165246</v>
      </c>
      <c r="G193" s="326"/>
      <c r="H193" s="326"/>
      <c r="I193" s="326">
        <v>7.8388009428822E-2</v>
      </c>
      <c r="J193" s="326">
        <v>0.29361858647198685</v>
      </c>
      <c r="K193" s="326">
        <f t="shared" si="46"/>
        <v>5.5371832903978506E-2</v>
      </c>
      <c r="L193" s="326">
        <f t="shared" si="48"/>
        <v>9.0476140461773477E-2</v>
      </c>
      <c r="M193" s="326">
        <f t="shared" si="44"/>
        <v>0.54869614401620936</v>
      </c>
      <c r="N193" s="326">
        <v>8.2251036783430431E-2</v>
      </c>
      <c r="O193" s="326">
        <v>0.10921335909467288</v>
      </c>
      <c r="P193" s="326">
        <v>0.28895100820608866</v>
      </c>
      <c r="Q193" s="326">
        <f t="shared" si="50"/>
        <v>7.7656048874693545E-2</v>
      </c>
      <c r="R193" s="328">
        <f t="shared" si="52"/>
        <v>9.8930000000000004E-2</v>
      </c>
      <c r="S193" s="326">
        <f t="shared" si="49"/>
        <v>0.41413459973054623</v>
      </c>
      <c r="T193" s="507">
        <v>0.46024199999999998</v>
      </c>
    </row>
    <row r="194" spans="1:20">
      <c r="A194" s="508">
        <f t="shared" si="51"/>
        <v>2004</v>
      </c>
      <c r="B194" s="329">
        <v>0.11003050942825407</v>
      </c>
      <c r="C194" s="326">
        <v>0.26388403195535781</v>
      </c>
      <c r="D194" s="326">
        <f t="shared" si="43"/>
        <v>8.0995214962224379E-2</v>
      </c>
      <c r="E194" s="326">
        <v>0.10465918110827992</v>
      </c>
      <c r="F194" s="326">
        <f t="shared" si="42"/>
        <v>0.46299753864865856</v>
      </c>
      <c r="G194" s="326"/>
      <c r="H194" s="326"/>
      <c r="I194" s="326">
        <v>7.2485867164250678E-2</v>
      </c>
      <c r="J194" s="326">
        <v>0.30286485930787044</v>
      </c>
      <c r="K194" s="326">
        <f t="shared" si="46"/>
        <v>5.0532445203740908E-2</v>
      </c>
      <c r="L194" s="326">
        <f t="shared" si="48"/>
        <v>9.0476140461773477E-2</v>
      </c>
      <c r="M194" s="326">
        <f t="shared" si="44"/>
        <v>0.55145123156285392</v>
      </c>
      <c r="N194" s="326">
        <v>8.2251036783430431E-2</v>
      </c>
      <c r="O194" s="326">
        <v>0.13467577369183439</v>
      </c>
      <c r="P194" s="326">
        <v>0.3219666118103604</v>
      </c>
      <c r="Q194" s="326">
        <f t="shared" si="50"/>
        <v>9.1314671143335607E-2</v>
      </c>
      <c r="R194" s="328">
        <f t="shared" si="52"/>
        <v>0.10014000000000001</v>
      </c>
      <c r="S194" s="326">
        <f t="shared" si="49"/>
        <v>0.42429205118433994</v>
      </c>
      <c r="T194" s="507">
        <v>0.45809910000000004</v>
      </c>
    </row>
    <row r="195" spans="1:20">
      <c r="A195" s="508">
        <f t="shared" si="51"/>
        <v>2005</v>
      </c>
      <c r="B195" s="329">
        <v>9.5888477811686579E-2</v>
      </c>
      <c r="C195" s="326">
        <v>0.26280831935382271</v>
      </c>
      <c r="D195" s="326">
        <f t="shared" si="43"/>
        <v>7.0688188112600914E-2</v>
      </c>
      <c r="E195" s="326">
        <v>0.11965147208338708</v>
      </c>
      <c r="F195" s="326">
        <f t="shared" si="42"/>
        <v>0.4714254923136752</v>
      </c>
      <c r="G195" s="326"/>
      <c r="H195" s="326"/>
      <c r="I195" s="326">
        <v>7.994726992591758E-2</v>
      </c>
      <c r="J195" s="326">
        <v>0.3054733042141819</v>
      </c>
      <c r="K195" s="326">
        <f t="shared" si="46"/>
        <v>5.5525513218744438E-2</v>
      </c>
      <c r="L195" s="326">
        <f t="shared" si="48"/>
        <v>8.8961641403228806E-2</v>
      </c>
      <c r="M195" s="326">
        <f t="shared" si="44"/>
        <v>0.55604757376553282</v>
      </c>
      <c r="N195" s="326">
        <v>8.0874219457480731E-2</v>
      </c>
      <c r="O195" s="326">
        <v>0.13013431305714418</v>
      </c>
      <c r="P195" s="326">
        <v>0.33515489351053035</v>
      </c>
      <c r="Q195" s="326">
        <f t="shared" si="50"/>
        <v>8.651916122241099E-2</v>
      </c>
      <c r="R195" s="328">
        <f t="shared" si="52"/>
        <v>0.10135000000000001</v>
      </c>
      <c r="S195" s="326">
        <f t="shared" si="49"/>
        <v>0.43391557287044058</v>
      </c>
      <c r="T195" s="507">
        <v>0.45670479999999997</v>
      </c>
    </row>
    <row r="196" spans="1:20">
      <c r="A196" s="508">
        <f t="shared" si="51"/>
        <v>2006</v>
      </c>
      <c r="B196" s="329">
        <v>9.7887960154760117E-2</v>
      </c>
      <c r="C196" s="326">
        <v>0.26522810626218424</v>
      </c>
      <c r="D196" s="326">
        <f t="shared" si="43"/>
        <v>7.1925321857044949E-2</v>
      </c>
      <c r="E196" s="326">
        <v>0.12608628334265556</v>
      </c>
      <c r="F196" s="326">
        <f t="shared" si="42"/>
        <v>0.48241408889403031</v>
      </c>
      <c r="G196" s="326">
        <v>0.10971314854664455</v>
      </c>
      <c r="H196" s="326">
        <f>E196/G196</f>
        <v>1.1492358483272402</v>
      </c>
      <c r="I196" s="326">
        <v>5.7301168032201158E-2</v>
      </c>
      <c r="J196" s="326">
        <v>0.305823697370595</v>
      </c>
      <c r="K196" s="326">
        <f t="shared" si="46"/>
        <v>3.9777112960939658E-2</v>
      </c>
      <c r="L196" s="326">
        <f t="shared" si="48"/>
        <v>9.0225582450443639E-2</v>
      </c>
      <c r="M196" s="326">
        <f t="shared" si="44"/>
        <v>0.56074959590882811</v>
      </c>
      <c r="N196" s="326">
        <v>8.2023256773130576E-2</v>
      </c>
      <c r="O196" s="326">
        <v>0.13724076634406449</v>
      </c>
      <c r="P196" s="326">
        <v>0.3591052896849663</v>
      </c>
      <c r="Q196" s="326">
        <f t="shared" si="50"/>
        <v>8.7956881189492436E-2</v>
      </c>
      <c r="R196" s="328">
        <f t="shared" si="52"/>
        <v>0.10256000000000001</v>
      </c>
      <c r="S196" s="326">
        <f t="shared" si="49"/>
        <v>0.4442576747243997</v>
      </c>
      <c r="T196" s="507">
        <v>0.45397419999999999</v>
      </c>
    </row>
    <row r="197" spans="1:20">
      <c r="A197" s="508">
        <f t="shared" si="51"/>
        <v>2007</v>
      </c>
      <c r="B197" s="329">
        <v>0.10669196340735213</v>
      </c>
      <c r="C197" s="326">
        <v>0.27354499727485965</v>
      </c>
      <c r="D197" s="326">
        <f t="shared" si="43"/>
        <v>7.7506910567838566E-2</v>
      </c>
      <c r="E197" s="326">
        <v>0.1331555380787999</v>
      </c>
      <c r="F197" s="326">
        <f t="shared" si="42"/>
        <v>0.49262251934132339</v>
      </c>
      <c r="G197" s="326"/>
      <c r="H197" s="326"/>
      <c r="I197" s="326">
        <v>7.714958682367154E-2</v>
      </c>
      <c r="J197" s="326">
        <v>0.32025658032738041</v>
      </c>
      <c r="K197" s="326">
        <f t="shared" si="46"/>
        <v>5.244192397385216E-2</v>
      </c>
      <c r="L197" s="326">
        <f t="shared" si="48"/>
        <v>8.8045483411204578E-2</v>
      </c>
      <c r="M197" s="326">
        <f t="shared" si="44"/>
        <v>0.57171045818502375</v>
      </c>
      <c r="N197" s="326">
        <v>8.0041348555640518E-2</v>
      </c>
      <c r="O197" s="326">
        <v>0.14088290840415485</v>
      </c>
      <c r="P197" s="326">
        <v>0.36890411274862256</v>
      </c>
      <c r="Q197" s="326">
        <f t="shared" si="50"/>
        <v>8.8910624077874645E-2</v>
      </c>
      <c r="R197" s="328">
        <f t="shared" si="52"/>
        <v>0.10377000000000002</v>
      </c>
      <c r="S197" s="326">
        <f t="shared" si="49"/>
        <v>0.45350387922357188</v>
      </c>
      <c r="T197" s="507">
        <v>0.45306190000000002</v>
      </c>
    </row>
    <row r="198" spans="1:20">
      <c r="A198" s="508">
        <v>2008</v>
      </c>
      <c r="B198" s="329">
        <v>0.10310882831355975</v>
      </c>
      <c r="C198" s="326">
        <v>0.26716094550063013</v>
      </c>
      <c r="D198" s="326">
        <f t="shared" si="43"/>
        <v>7.5562176251846982E-2</v>
      </c>
      <c r="E198" s="326">
        <v>0.14525069638353741</v>
      </c>
      <c r="F198" s="326">
        <f t="shared" si="42"/>
        <v>0.50302006994682624</v>
      </c>
      <c r="G198" s="326"/>
      <c r="H198" s="326"/>
      <c r="I198" s="326">
        <v>9.7696814328632711E-2</v>
      </c>
      <c r="J198" s="326">
        <v>0.3221746269399155</v>
      </c>
      <c r="K198" s="326">
        <f t="shared" si="46"/>
        <v>6.6221379619087278E-2</v>
      </c>
      <c r="L198" s="326">
        <f t="shared" si="48"/>
        <v>8.1081325687609826E-2</v>
      </c>
      <c r="M198" s="326">
        <f t="shared" si="44"/>
        <v>0.5796154005461911</v>
      </c>
      <c r="N198" s="326">
        <v>7.3710296079645285E-2</v>
      </c>
      <c r="O198" s="326">
        <v>0.12716590087921439</v>
      </c>
      <c r="P198" s="326">
        <v>0.34658453227995589</v>
      </c>
      <c r="Q198" s="326">
        <f t="shared" si="50"/>
        <v>8.3092166601032635E-2</v>
      </c>
      <c r="R198" s="328">
        <f t="shared" si="52"/>
        <v>0.10498000000000002</v>
      </c>
      <c r="S198" s="326">
        <f t="shared" si="49"/>
        <v>0.46180486528675646</v>
      </c>
      <c r="T198" s="507">
        <v>0.4563239</v>
      </c>
    </row>
    <row r="199" spans="1:20">
      <c r="A199" s="509">
        <v>2009</v>
      </c>
      <c r="B199" s="326">
        <v>0.11133749148809796</v>
      </c>
      <c r="C199" s="326">
        <v>0.23919656562411215</v>
      </c>
      <c r="D199" s="326">
        <f t="shared" si="43"/>
        <v>8.4705945898941107E-2</v>
      </c>
      <c r="E199" s="326">
        <v>0.14525069638353741</v>
      </c>
      <c r="F199" s="326">
        <f t="shared" si="42"/>
        <v>0.51494594830501561</v>
      </c>
      <c r="G199" s="326"/>
      <c r="H199" s="326"/>
      <c r="I199" s="326">
        <v>0.12125353853514609</v>
      </c>
      <c r="J199" s="326">
        <v>0.28319837440177009</v>
      </c>
      <c r="K199" s="326">
        <f t="shared" si="46"/>
        <v>8.6914733531530328E-2</v>
      </c>
      <c r="L199" s="326">
        <f t="shared" si="48"/>
        <v>9.0225582450443639E-2</v>
      </c>
      <c r="M199" s="326">
        <f t="shared" si="44"/>
        <v>0.58602992637517992</v>
      </c>
      <c r="N199" s="326">
        <v>8.2023256773130576E-2</v>
      </c>
      <c r="O199" s="326">
        <v>0.11428028234927072</v>
      </c>
      <c r="P199" s="326">
        <v>0.31201168808455743</v>
      </c>
      <c r="Q199" s="326">
        <f t="shared" si="50"/>
        <v>7.8623498538694922E-2</v>
      </c>
      <c r="R199" s="328">
        <f t="shared" si="52"/>
        <v>0.10619000000000002</v>
      </c>
      <c r="S199" s="326">
        <f t="shared" si="49"/>
        <v>0.47108293249615391</v>
      </c>
      <c r="T199" s="507">
        <v>0.45734659999999999</v>
      </c>
    </row>
    <row r="200" spans="1:20">
      <c r="A200" s="509">
        <v>2010</v>
      </c>
      <c r="B200" s="326">
        <v>0.11289699644120281</v>
      </c>
      <c r="C200" s="326">
        <v>0.24986889886293434</v>
      </c>
      <c r="D200" s="326">
        <f t="shared" si="43"/>
        <v>8.4687548255506853E-2</v>
      </c>
      <c r="E200" s="326">
        <v>0.14525069638353741</v>
      </c>
      <c r="F200" s="326">
        <f t="shared" ref="F200:F209" si="53">AVERAGE(E170:E199)/(AVERAGE(E170:E199)+AVERAGE(D170:D199))</f>
        <v>0.52423612575009282</v>
      </c>
      <c r="G200" s="326"/>
      <c r="H200" s="326"/>
      <c r="I200" s="326">
        <v>0.11955029576818146</v>
      </c>
      <c r="J200" s="326">
        <v>0.29949850416358009</v>
      </c>
      <c r="K200" s="326">
        <f t="shared" si="46"/>
        <v>8.3745161013297542E-2</v>
      </c>
      <c r="L200" s="326">
        <f t="shared" si="48"/>
        <v>8.8045483411204578E-2</v>
      </c>
      <c r="M200" s="326">
        <f t="shared" si="44"/>
        <v>0.58807464976693691</v>
      </c>
      <c r="N200" s="326">
        <v>8.0041348555640518E-2</v>
      </c>
      <c r="O200" s="326">
        <v>0.14447405943915828</v>
      </c>
      <c r="P200" s="326">
        <v>0.33194023737165917</v>
      </c>
      <c r="Q200" s="326">
        <f t="shared" si="50"/>
        <v>9.6517305854876889E-2</v>
      </c>
      <c r="R200" s="328">
        <v>0.1074</v>
      </c>
      <c r="S200" s="326">
        <f t="shared" si="49"/>
        <v>0.48019911977319002</v>
      </c>
      <c r="T200" s="507">
        <v>0.46193919999999999</v>
      </c>
    </row>
    <row r="201" spans="1:20">
      <c r="A201" s="509">
        <v>2011</v>
      </c>
      <c r="B201" s="326">
        <f t="shared" ref="B201:B209" si="54">B200</f>
        <v>0.11289699644120281</v>
      </c>
      <c r="C201" s="326">
        <f t="shared" ref="C201:C209" si="55">C200</f>
        <v>0.24986889886293434</v>
      </c>
      <c r="D201" s="326">
        <f t="shared" si="43"/>
        <v>8.4687548255506853E-2</v>
      </c>
      <c r="E201" s="326">
        <f t="shared" ref="E201:E209" si="56">E200</f>
        <v>0.14525069638353741</v>
      </c>
      <c r="F201" s="326">
        <f t="shared" si="53"/>
        <v>0.53201719378528667</v>
      </c>
      <c r="G201" s="326"/>
      <c r="H201" s="326"/>
      <c r="I201" s="326">
        <f>I198</f>
        <v>9.7696814328632711E-2</v>
      </c>
      <c r="J201" s="326">
        <f t="shared" ref="J201:J209" si="57">J200</f>
        <v>0.29949850416358009</v>
      </c>
      <c r="K201" s="326">
        <f t="shared" ref="K201:K209" si="58">I201*(1-J201)</f>
        <v>6.8436764575660197E-2</v>
      </c>
      <c r="L201" s="326">
        <f t="shared" ref="L201:L209" si="59">L200</f>
        <v>8.8045483411204578E-2</v>
      </c>
      <c r="M201" s="326">
        <f t="shared" si="44"/>
        <v>0.5876768767238113</v>
      </c>
      <c r="N201" s="326"/>
      <c r="O201" s="326">
        <f t="shared" ref="O201:P209" si="60">O199</f>
        <v>0.11428028234927072</v>
      </c>
      <c r="P201" s="326">
        <f t="shared" si="60"/>
        <v>0.31201168808455743</v>
      </c>
      <c r="Q201" s="326">
        <f t="shared" si="50"/>
        <v>7.8623498538694922E-2</v>
      </c>
      <c r="R201" s="328">
        <f t="shared" ref="R201:R209" si="61">R200</f>
        <v>0.1074</v>
      </c>
      <c r="S201" s="326">
        <f t="shared" si="49"/>
        <v>0.48645350602411991</v>
      </c>
      <c r="T201" s="510"/>
    </row>
    <row r="202" spans="1:20">
      <c r="A202" s="509">
        <f t="shared" ref="A202:A209" si="62">A201+1</f>
        <v>2012</v>
      </c>
      <c r="B202" s="326">
        <f t="shared" si="54"/>
        <v>0.11289699644120281</v>
      </c>
      <c r="C202" s="326">
        <f t="shared" si="55"/>
        <v>0.24986889886293434</v>
      </c>
      <c r="D202" s="326">
        <f t="shared" ref="D202:D209" si="63">B202*(1-C202)</f>
        <v>8.4687548255506853E-2</v>
      </c>
      <c r="E202" s="326">
        <f t="shared" si="56"/>
        <v>0.14525069638353741</v>
      </c>
      <c r="F202" s="326">
        <f t="shared" si="53"/>
        <v>0.53885680566141936</v>
      </c>
      <c r="G202" s="326"/>
      <c r="H202" s="326"/>
      <c r="I202" s="326">
        <f t="shared" ref="I202:I209" si="64">I201</f>
        <v>9.7696814328632711E-2</v>
      </c>
      <c r="J202" s="326">
        <f t="shared" si="57"/>
        <v>0.29949850416358009</v>
      </c>
      <c r="K202" s="326">
        <f t="shared" si="58"/>
        <v>6.8436764575660197E-2</v>
      </c>
      <c r="L202" s="326">
        <f t="shared" si="59"/>
        <v>8.8045483411204578E-2</v>
      </c>
      <c r="M202" s="326">
        <f t="shared" si="44"/>
        <v>0.58818178278461575</v>
      </c>
      <c r="N202" s="326"/>
      <c r="O202" s="326">
        <f t="shared" si="60"/>
        <v>0.14447405943915828</v>
      </c>
      <c r="P202" s="326">
        <f t="shared" si="60"/>
        <v>0.33194023737165917</v>
      </c>
      <c r="Q202" s="326">
        <f t="shared" si="50"/>
        <v>9.6517305854876889E-2</v>
      </c>
      <c r="R202" s="328">
        <f t="shared" si="61"/>
        <v>0.1074</v>
      </c>
      <c r="S202" s="326">
        <f t="shared" si="49"/>
        <v>0.49375094090099214</v>
      </c>
      <c r="T202" s="510"/>
    </row>
    <row r="203" spans="1:20">
      <c r="A203" s="509">
        <f t="shared" si="62"/>
        <v>2013</v>
      </c>
      <c r="B203" s="326">
        <f t="shared" si="54"/>
        <v>0.11289699644120281</v>
      </c>
      <c r="C203" s="326">
        <f t="shared" si="55"/>
        <v>0.24986889886293434</v>
      </c>
      <c r="D203" s="326">
        <f t="shared" si="63"/>
        <v>8.4687548255506853E-2</v>
      </c>
      <c r="E203" s="326">
        <f t="shared" si="56"/>
        <v>0.14525069638353741</v>
      </c>
      <c r="F203" s="326">
        <f t="shared" si="53"/>
        <v>0.54498326774027561</v>
      </c>
      <c r="G203" s="326"/>
      <c r="H203" s="326"/>
      <c r="I203" s="326">
        <f t="shared" si="64"/>
        <v>9.7696814328632711E-2</v>
      </c>
      <c r="J203" s="326">
        <f t="shared" si="57"/>
        <v>0.29949850416358009</v>
      </c>
      <c r="K203" s="326">
        <f t="shared" si="58"/>
        <v>6.8436764575660197E-2</v>
      </c>
      <c r="L203" s="326">
        <f t="shared" si="59"/>
        <v>8.8045483411204578E-2</v>
      </c>
      <c r="M203" s="326">
        <f t="shared" ref="M203:M209" si="65">AVERAGE(L173:L202)/(AVERAGE(L173:L202)+AVERAGE(K173:K202))</f>
        <v>0.58707276964582888</v>
      </c>
      <c r="N203" s="326"/>
      <c r="O203" s="326">
        <f t="shared" si="60"/>
        <v>0.11428028234927072</v>
      </c>
      <c r="P203" s="326">
        <f t="shared" si="60"/>
        <v>0.31201168808455743</v>
      </c>
      <c r="Q203" s="326">
        <f t="shared" si="50"/>
        <v>7.8623498538694922E-2</v>
      </c>
      <c r="R203" s="328">
        <f t="shared" si="61"/>
        <v>0.1074</v>
      </c>
      <c r="S203" s="326">
        <f t="shared" si="49"/>
        <v>0.49881447613119972</v>
      </c>
      <c r="T203" s="510"/>
    </row>
    <row r="204" spans="1:20">
      <c r="A204" s="509">
        <f t="shared" si="62"/>
        <v>2014</v>
      </c>
      <c r="B204" s="326">
        <f t="shared" si="54"/>
        <v>0.11289699644120281</v>
      </c>
      <c r="C204" s="326">
        <f t="shared" si="55"/>
        <v>0.24986889886293434</v>
      </c>
      <c r="D204" s="326">
        <f t="shared" si="63"/>
        <v>8.4687548255506853E-2</v>
      </c>
      <c r="E204" s="326">
        <f t="shared" si="56"/>
        <v>0.14525069638353741</v>
      </c>
      <c r="F204" s="326">
        <f t="shared" si="53"/>
        <v>0.55015694954668848</v>
      </c>
      <c r="G204" s="326"/>
      <c r="H204" s="326"/>
      <c r="I204" s="326">
        <f t="shared" si="64"/>
        <v>9.7696814328632711E-2</v>
      </c>
      <c r="J204" s="326">
        <f t="shared" si="57"/>
        <v>0.29949850416358009</v>
      </c>
      <c r="K204" s="326">
        <f t="shared" si="58"/>
        <v>6.8436764575660197E-2</v>
      </c>
      <c r="L204" s="326">
        <f t="shared" si="59"/>
        <v>8.8045483411204578E-2</v>
      </c>
      <c r="M204" s="326">
        <f t="shared" si="65"/>
        <v>0.58754144322209778</v>
      </c>
      <c r="N204" s="326"/>
      <c r="O204" s="326">
        <f t="shared" si="60"/>
        <v>0.14447405943915828</v>
      </c>
      <c r="P204" s="326">
        <f t="shared" si="60"/>
        <v>0.33194023737165917</v>
      </c>
      <c r="Q204" s="326">
        <f t="shared" si="50"/>
        <v>9.6517305854876889E-2</v>
      </c>
      <c r="R204" s="328">
        <f t="shared" si="61"/>
        <v>0.1074</v>
      </c>
      <c r="S204" s="326">
        <f t="shared" si="49"/>
        <v>0.50498172151319021</v>
      </c>
      <c r="T204" s="510"/>
    </row>
    <row r="205" spans="1:20">
      <c r="A205" s="509">
        <f t="shared" si="62"/>
        <v>2015</v>
      </c>
      <c r="B205" s="326">
        <f t="shared" si="54"/>
        <v>0.11289699644120281</v>
      </c>
      <c r="C205" s="326">
        <f t="shared" si="55"/>
        <v>0.24986889886293434</v>
      </c>
      <c r="D205" s="326">
        <f t="shared" si="63"/>
        <v>8.4687548255506853E-2</v>
      </c>
      <c r="E205" s="326">
        <f t="shared" si="56"/>
        <v>0.14525069638353741</v>
      </c>
      <c r="F205" s="326">
        <f t="shared" si="53"/>
        <v>0.55527390396643916</v>
      </c>
      <c r="G205" s="326"/>
      <c r="H205" s="326"/>
      <c r="I205" s="326">
        <f t="shared" si="64"/>
        <v>9.7696814328632711E-2</v>
      </c>
      <c r="J205" s="326">
        <f t="shared" si="57"/>
        <v>0.29949850416358009</v>
      </c>
      <c r="K205" s="326">
        <f t="shared" si="58"/>
        <v>6.8436764575660197E-2</v>
      </c>
      <c r="L205" s="326">
        <f t="shared" si="59"/>
        <v>8.8045483411204578E-2</v>
      </c>
      <c r="M205" s="326">
        <f t="shared" si="65"/>
        <v>0.58845435638572585</v>
      </c>
      <c r="N205" s="326"/>
      <c r="O205" s="326">
        <f t="shared" si="60"/>
        <v>0.11428028234927072</v>
      </c>
      <c r="P205" s="326">
        <f t="shared" si="60"/>
        <v>0.31201168808455743</v>
      </c>
      <c r="Q205" s="326">
        <f t="shared" si="50"/>
        <v>7.8623498538694922E-2</v>
      </c>
      <c r="R205" s="328">
        <f t="shared" si="61"/>
        <v>0.1074</v>
      </c>
      <c r="S205" s="326">
        <f t="shared" si="49"/>
        <v>0.5086050618634439</v>
      </c>
      <c r="T205" s="510"/>
    </row>
    <row r="206" spans="1:20">
      <c r="A206" s="509">
        <f t="shared" si="62"/>
        <v>2016</v>
      </c>
      <c r="B206" s="326">
        <f t="shared" si="54"/>
        <v>0.11289699644120281</v>
      </c>
      <c r="C206" s="326">
        <f t="shared" si="55"/>
        <v>0.24986889886293434</v>
      </c>
      <c r="D206" s="326">
        <f t="shared" si="63"/>
        <v>8.4687548255506853E-2</v>
      </c>
      <c r="E206" s="326">
        <f t="shared" si="56"/>
        <v>0.14525069638353741</v>
      </c>
      <c r="F206" s="326">
        <f t="shared" si="53"/>
        <v>0.55964719386668427</v>
      </c>
      <c r="G206" s="326"/>
      <c r="H206" s="326"/>
      <c r="I206" s="326">
        <f t="shared" si="64"/>
        <v>9.7696814328632711E-2</v>
      </c>
      <c r="J206" s="326">
        <f t="shared" si="57"/>
        <v>0.29949850416358009</v>
      </c>
      <c r="K206" s="326">
        <f t="shared" si="58"/>
        <v>6.8436764575660197E-2</v>
      </c>
      <c r="L206" s="326">
        <f t="shared" si="59"/>
        <v>8.8045483411204578E-2</v>
      </c>
      <c r="M206" s="326">
        <f t="shared" si="65"/>
        <v>0.58889213142560259</v>
      </c>
      <c r="N206" s="326"/>
      <c r="O206" s="326">
        <f t="shared" si="60"/>
        <v>0.14447405943915828</v>
      </c>
      <c r="P206" s="326">
        <f t="shared" si="60"/>
        <v>0.33194023737165917</v>
      </c>
      <c r="Q206" s="326">
        <f t="shared" si="50"/>
        <v>9.6517305854876889E-2</v>
      </c>
      <c r="R206" s="328">
        <f t="shared" si="61"/>
        <v>0.1074</v>
      </c>
      <c r="S206" s="326">
        <f t="shared" si="49"/>
        <v>0.51344475057075467</v>
      </c>
      <c r="T206" s="510"/>
    </row>
    <row r="207" spans="1:20">
      <c r="A207" s="509">
        <f t="shared" si="62"/>
        <v>2017</v>
      </c>
      <c r="B207" s="326">
        <f t="shared" si="54"/>
        <v>0.11289699644120281</v>
      </c>
      <c r="C207" s="326">
        <f t="shared" si="55"/>
        <v>0.24986889886293434</v>
      </c>
      <c r="D207" s="326">
        <f t="shared" si="63"/>
        <v>8.4687548255506853E-2</v>
      </c>
      <c r="E207" s="326">
        <f t="shared" si="56"/>
        <v>0.14525069638353741</v>
      </c>
      <c r="F207" s="326">
        <f t="shared" si="53"/>
        <v>0.56496053056781659</v>
      </c>
      <c r="G207" s="326"/>
      <c r="H207" s="326"/>
      <c r="I207" s="326">
        <f t="shared" si="64"/>
        <v>9.7696814328632711E-2</v>
      </c>
      <c r="J207" s="326">
        <f t="shared" si="57"/>
        <v>0.29949850416358009</v>
      </c>
      <c r="K207" s="326">
        <f t="shared" si="58"/>
        <v>6.8436764575660197E-2</v>
      </c>
      <c r="L207" s="326">
        <f t="shared" si="59"/>
        <v>8.8045483411204578E-2</v>
      </c>
      <c r="M207" s="326">
        <f t="shared" si="65"/>
        <v>0.58790436243682165</v>
      </c>
      <c r="N207" s="326"/>
      <c r="O207" s="326">
        <f t="shared" si="60"/>
        <v>0.11428028234927072</v>
      </c>
      <c r="P207" s="326">
        <f t="shared" si="60"/>
        <v>0.31201168808455743</v>
      </c>
      <c r="Q207" s="326">
        <f t="shared" si="50"/>
        <v>7.8623498538694922E-2</v>
      </c>
      <c r="R207" s="328">
        <f t="shared" si="61"/>
        <v>0.1074</v>
      </c>
      <c r="S207" s="326">
        <f t="shared" si="49"/>
        <v>0.51741531768086069</v>
      </c>
      <c r="T207" s="510"/>
    </row>
    <row r="208" spans="1:20">
      <c r="A208" s="509">
        <f t="shared" si="62"/>
        <v>2018</v>
      </c>
      <c r="B208" s="326">
        <f t="shared" si="54"/>
        <v>0.11289699644120281</v>
      </c>
      <c r="C208" s="326">
        <f t="shared" si="55"/>
        <v>0.24986889886293434</v>
      </c>
      <c r="D208" s="326">
        <f t="shared" si="63"/>
        <v>8.4687548255506853E-2</v>
      </c>
      <c r="E208" s="326">
        <f t="shared" si="56"/>
        <v>0.14525069638353741</v>
      </c>
      <c r="F208" s="326">
        <f t="shared" si="53"/>
        <v>0.56847115488162514</v>
      </c>
      <c r="G208" s="326"/>
      <c r="H208" s="326"/>
      <c r="I208" s="326">
        <f t="shared" si="64"/>
        <v>9.7696814328632711E-2</v>
      </c>
      <c r="J208" s="326">
        <f t="shared" si="57"/>
        <v>0.29949850416358009</v>
      </c>
      <c r="K208" s="326">
        <f t="shared" si="58"/>
        <v>6.8436764575660197E-2</v>
      </c>
      <c r="L208" s="326">
        <f t="shared" si="59"/>
        <v>8.8045483411204578E-2</v>
      </c>
      <c r="M208" s="326">
        <f t="shared" si="65"/>
        <v>0.58700362985530974</v>
      </c>
      <c r="N208" s="326"/>
      <c r="O208" s="326">
        <f t="shared" si="60"/>
        <v>0.14447405943915828</v>
      </c>
      <c r="P208" s="326">
        <f t="shared" si="60"/>
        <v>0.33194023737165917</v>
      </c>
      <c r="Q208" s="326">
        <f t="shared" si="50"/>
        <v>9.6517305854876889E-2</v>
      </c>
      <c r="R208" s="328">
        <f t="shared" si="61"/>
        <v>0.1074</v>
      </c>
      <c r="S208" s="326">
        <f t="shared" si="49"/>
        <v>0.52276151716747743</v>
      </c>
      <c r="T208" s="510"/>
    </row>
    <row r="209" spans="1:20" ht="15.6" thickBot="1">
      <c r="A209" s="511">
        <f t="shared" si="62"/>
        <v>2019</v>
      </c>
      <c r="B209" s="512">
        <f t="shared" si="54"/>
        <v>0.11289699644120281</v>
      </c>
      <c r="C209" s="512">
        <f t="shared" si="55"/>
        <v>0.24986889886293434</v>
      </c>
      <c r="D209" s="512">
        <f t="shared" si="63"/>
        <v>8.4687548255506853E-2</v>
      </c>
      <c r="E209" s="512">
        <f t="shared" si="56"/>
        <v>0.14525069638353741</v>
      </c>
      <c r="F209" s="512">
        <f t="shared" si="53"/>
        <v>0.57330155742570366</v>
      </c>
      <c r="G209" s="512"/>
      <c r="H209" s="512"/>
      <c r="I209" s="512">
        <f t="shared" si="64"/>
        <v>9.7696814328632711E-2</v>
      </c>
      <c r="J209" s="512">
        <f t="shared" si="57"/>
        <v>0.29949850416358009</v>
      </c>
      <c r="K209" s="512">
        <f t="shared" si="58"/>
        <v>6.8436764575660197E-2</v>
      </c>
      <c r="L209" s="512">
        <f t="shared" si="59"/>
        <v>8.8045483411204578E-2</v>
      </c>
      <c r="M209" s="512">
        <f t="shared" si="65"/>
        <v>0.58387198994951683</v>
      </c>
      <c r="N209" s="512"/>
      <c r="O209" s="512">
        <f t="shared" si="60"/>
        <v>0.11428028234927072</v>
      </c>
      <c r="P209" s="512">
        <f t="shared" si="60"/>
        <v>0.31201168808455743</v>
      </c>
      <c r="Q209" s="512">
        <f t="shared" si="50"/>
        <v>7.8623498538694922E-2</v>
      </c>
      <c r="R209" s="513">
        <f t="shared" si="61"/>
        <v>0.1074</v>
      </c>
      <c r="S209" s="512">
        <f t="shared" si="49"/>
        <v>0.52698255259480653</v>
      </c>
      <c r="T209" s="514"/>
    </row>
    <row r="210" spans="1:20">
      <c r="B210" s="330"/>
      <c r="C210" s="330"/>
      <c r="D210" s="330"/>
    </row>
    <row r="211" spans="1:20">
      <c r="B211" s="331"/>
      <c r="C211" s="331"/>
      <c r="D211" s="331"/>
    </row>
    <row r="212" spans="1:20">
      <c r="B212" s="331"/>
      <c r="C212" s="331"/>
      <c r="D212" s="331"/>
    </row>
    <row r="213" spans="1:20">
      <c r="B213" s="331"/>
      <c r="C213" s="331"/>
      <c r="D213" s="331"/>
    </row>
    <row r="214" spans="1:20">
      <c r="B214" s="331"/>
      <c r="C214" s="331"/>
      <c r="D214" s="331"/>
    </row>
    <row r="215" spans="1:20">
      <c r="B215" s="331"/>
      <c r="C215" s="331"/>
      <c r="D215" s="331"/>
    </row>
    <row r="216" spans="1:20">
      <c r="B216" s="331"/>
      <c r="C216" s="331"/>
      <c r="D216" s="331"/>
    </row>
    <row r="217" spans="1:20">
      <c r="B217" s="331"/>
      <c r="C217" s="331"/>
      <c r="D217" s="331"/>
    </row>
    <row r="218" spans="1:20">
      <c r="B218" s="331"/>
      <c r="C218" s="331"/>
      <c r="D218" s="331"/>
    </row>
    <row r="219" spans="1:20">
      <c r="B219" s="331"/>
      <c r="C219" s="331"/>
      <c r="D219" s="331"/>
    </row>
    <row r="220" spans="1:20">
      <c r="B220" s="331"/>
      <c r="C220" s="331"/>
      <c r="D220" s="331"/>
    </row>
    <row r="221" spans="1:20">
      <c r="B221" s="331"/>
      <c r="C221" s="331"/>
      <c r="D221" s="331"/>
    </row>
    <row r="222" spans="1:20">
      <c r="B222" s="331"/>
      <c r="C222" s="331"/>
      <c r="D222" s="331"/>
    </row>
    <row r="223" spans="1:20">
      <c r="B223" s="331"/>
      <c r="C223" s="331"/>
      <c r="D223" s="331"/>
    </row>
    <row r="224" spans="1:20">
      <c r="B224" s="331"/>
      <c r="C224" s="331"/>
      <c r="D224" s="331"/>
    </row>
    <row r="225" spans="2:4">
      <c r="B225" s="331"/>
      <c r="C225" s="331"/>
      <c r="D225" s="331"/>
    </row>
    <row r="226" spans="2:4">
      <c r="B226" s="331"/>
      <c r="C226" s="331"/>
      <c r="D226" s="331"/>
    </row>
    <row r="227" spans="2:4">
      <c r="B227" s="331"/>
      <c r="C227" s="331"/>
      <c r="D227" s="331"/>
    </row>
    <row r="228" spans="2:4">
      <c r="B228" s="331"/>
      <c r="C228" s="331"/>
      <c r="D228" s="331"/>
    </row>
    <row r="229" spans="2:4">
      <c r="B229" s="331"/>
      <c r="C229" s="331"/>
      <c r="D229" s="331"/>
    </row>
    <row r="230" spans="2:4">
      <c r="B230" s="331"/>
      <c r="C230" s="331"/>
      <c r="D230" s="331"/>
    </row>
    <row r="231" spans="2:4">
      <c r="B231" s="331"/>
      <c r="C231" s="331"/>
      <c r="D231" s="331"/>
    </row>
    <row r="232" spans="2:4">
      <c r="B232" s="331"/>
      <c r="C232" s="331"/>
      <c r="D232" s="331"/>
    </row>
    <row r="233" spans="2:4">
      <c r="B233" s="331"/>
      <c r="C233" s="331"/>
      <c r="D233" s="331"/>
    </row>
    <row r="234" spans="2:4">
      <c r="B234" s="331"/>
      <c r="C234" s="331"/>
      <c r="D234" s="331"/>
    </row>
    <row r="235" spans="2:4">
      <c r="B235" s="331"/>
      <c r="C235" s="331"/>
      <c r="D235" s="331"/>
    </row>
    <row r="236" spans="2:4">
      <c r="B236" s="331"/>
      <c r="C236" s="331"/>
      <c r="D236" s="331"/>
    </row>
    <row r="237" spans="2:4">
      <c r="B237" s="331"/>
      <c r="C237" s="331"/>
      <c r="D237" s="331"/>
    </row>
    <row r="238" spans="2:4">
      <c r="B238" s="331"/>
      <c r="C238" s="331"/>
      <c r="D238" s="331"/>
    </row>
    <row r="239" spans="2:4">
      <c r="B239" s="331"/>
      <c r="C239" s="331"/>
      <c r="D239" s="331"/>
    </row>
    <row r="240" spans="2:4">
      <c r="B240" s="331"/>
      <c r="C240" s="331"/>
      <c r="D240" s="331"/>
    </row>
    <row r="241" spans="2:4">
      <c r="B241" s="331"/>
      <c r="C241" s="331"/>
      <c r="D241" s="331"/>
    </row>
    <row r="242" spans="2:4">
      <c r="B242" s="331"/>
      <c r="C242" s="331"/>
      <c r="D242" s="331"/>
    </row>
    <row r="243" spans="2:4">
      <c r="B243" s="331"/>
      <c r="C243" s="331"/>
      <c r="D243" s="331"/>
    </row>
    <row r="244" spans="2:4">
      <c r="B244" s="331"/>
      <c r="C244" s="331"/>
      <c r="D244" s="331"/>
    </row>
    <row r="245" spans="2:4">
      <c r="B245" s="331"/>
      <c r="C245" s="331"/>
      <c r="D245" s="331"/>
    </row>
    <row r="246" spans="2:4">
      <c r="B246" s="331"/>
      <c r="C246" s="331"/>
      <c r="D246" s="331"/>
    </row>
    <row r="247" spans="2:4">
      <c r="B247" s="331"/>
      <c r="C247" s="331"/>
      <c r="D247" s="331"/>
    </row>
    <row r="248" spans="2:4">
      <c r="B248" s="331"/>
      <c r="C248" s="331"/>
      <c r="D248" s="331"/>
    </row>
    <row r="249" spans="2:4">
      <c r="B249" s="331"/>
      <c r="C249" s="331"/>
      <c r="D249" s="331"/>
    </row>
    <row r="250" spans="2:4">
      <c r="B250" s="331"/>
      <c r="C250" s="331"/>
      <c r="D250" s="331"/>
    </row>
    <row r="251" spans="2:4">
      <c r="B251" s="331"/>
      <c r="C251" s="331"/>
      <c r="D251" s="331"/>
    </row>
    <row r="252" spans="2:4">
      <c r="B252" s="331"/>
      <c r="C252" s="331"/>
      <c r="D252" s="331"/>
    </row>
    <row r="253" spans="2:4">
      <c r="B253" s="331"/>
      <c r="C253" s="331"/>
      <c r="D253" s="331"/>
    </row>
    <row r="254" spans="2:4">
      <c r="B254" s="331"/>
      <c r="C254" s="331"/>
      <c r="D254" s="331"/>
    </row>
    <row r="255" spans="2:4">
      <c r="B255" s="331"/>
      <c r="C255" s="331"/>
      <c r="D255" s="331"/>
    </row>
    <row r="256" spans="2:4">
      <c r="B256" s="331"/>
      <c r="C256" s="331"/>
      <c r="D256" s="331"/>
    </row>
    <row r="257" spans="2:4">
      <c r="B257" s="331"/>
      <c r="C257" s="331"/>
      <c r="D257" s="331"/>
    </row>
    <row r="258" spans="2:4">
      <c r="B258" s="331"/>
      <c r="C258" s="331"/>
      <c r="D258" s="331"/>
    </row>
    <row r="259" spans="2:4">
      <c r="B259" s="331"/>
      <c r="C259" s="331"/>
      <c r="D259" s="331"/>
    </row>
    <row r="260" spans="2:4">
      <c r="B260" s="331"/>
      <c r="C260" s="331"/>
      <c r="D260" s="331"/>
    </row>
    <row r="261" spans="2:4">
      <c r="B261" s="331"/>
      <c r="C261" s="331"/>
      <c r="D261" s="331"/>
    </row>
    <row r="262" spans="2:4">
      <c r="B262" s="331"/>
      <c r="C262" s="331"/>
      <c r="D262" s="331"/>
    </row>
    <row r="263" spans="2:4">
      <c r="B263" s="331"/>
      <c r="C263" s="331"/>
      <c r="D263" s="331"/>
    </row>
    <row r="264" spans="2:4">
      <c r="B264" s="331"/>
      <c r="C264" s="331"/>
      <c r="D264" s="331"/>
    </row>
    <row r="265" spans="2:4">
      <c r="B265" s="331"/>
      <c r="C265" s="331"/>
      <c r="D265" s="331"/>
    </row>
    <row r="266" spans="2:4">
      <c r="B266" s="331"/>
      <c r="C266" s="331"/>
      <c r="D266" s="331"/>
    </row>
    <row r="267" spans="2:4">
      <c r="B267" s="331"/>
      <c r="C267" s="331"/>
      <c r="D267" s="331"/>
    </row>
    <row r="268" spans="2:4">
      <c r="B268" s="331"/>
      <c r="C268" s="331"/>
      <c r="D268" s="331"/>
    </row>
    <row r="269" spans="2:4">
      <c r="B269" s="331"/>
      <c r="C269" s="331"/>
      <c r="D269" s="331"/>
    </row>
    <row r="270" spans="2:4">
      <c r="B270" s="331"/>
      <c r="C270" s="331"/>
      <c r="D270" s="331"/>
    </row>
    <row r="271" spans="2:4">
      <c r="B271" s="331"/>
      <c r="C271" s="331"/>
      <c r="D271" s="331"/>
    </row>
    <row r="272" spans="2:4">
      <c r="B272" s="331"/>
      <c r="C272" s="331"/>
      <c r="D272" s="331"/>
    </row>
    <row r="273" spans="2:4">
      <c r="B273" s="331"/>
      <c r="C273" s="331"/>
      <c r="D273" s="331"/>
    </row>
    <row r="274" spans="2:4">
      <c r="B274" s="331"/>
      <c r="C274" s="331"/>
      <c r="D274" s="331"/>
    </row>
    <row r="275" spans="2:4">
      <c r="B275" s="331"/>
      <c r="C275" s="331"/>
      <c r="D275" s="331"/>
    </row>
    <row r="276" spans="2:4">
      <c r="B276" s="331"/>
      <c r="C276" s="331"/>
      <c r="D276" s="331"/>
    </row>
    <row r="277" spans="2:4">
      <c r="B277" s="331"/>
      <c r="C277" s="331"/>
      <c r="D277" s="331"/>
    </row>
    <row r="278" spans="2:4">
      <c r="B278" s="331"/>
      <c r="C278" s="331"/>
      <c r="D278" s="331"/>
    </row>
    <row r="279" spans="2:4">
      <c r="B279" s="331"/>
      <c r="C279" s="331"/>
      <c r="D279" s="331"/>
    </row>
    <row r="280" spans="2:4">
      <c r="B280" s="331"/>
      <c r="C280" s="331"/>
      <c r="D280" s="331"/>
    </row>
    <row r="281" spans="2:4">
      <c r="B281" s="331"/>
      <c r="C281" s="331"/>
      <c r="D281" s="331"/>
    </row>
    <row r="282" spans="2:4">
      <c r="B282" s="331"/>
      <c r="C282" s="331"/>
      <c r="D282" s="331"/>
    </row>
    <row r="283" spans="2:4">
      <c r="B283" s="331"/>
      <c r="C283" s="331"/>
      <c r="D283" s="331"/>
    </row>
    <row r="284" spans="2:4">
      <c r="B284" s="331"/>
      <c r="C284" s="331"/>
      <c r="D284" s="331"/>
    </row>
    <row r="285" spans="2:4">
      <c r="B285" s="331"/>
      <c r="C285" s="331"/>
      <c r="D285" s="331"/>
    </row>
    <row r="286" spans="2:4">
      <c r="B286" s="331"/>
      <c r="C286" s="331"/>
      <c r="D286" s="331"/>
    </row>
    <row r="287" spans="2:4">
      <c r="B287" s="331"/>
      <c r="C287" s="331"/>
      <c r="D287" s="331"/>
    </row>
    <row r="288" spans="2:4">
      <c r="B288" s="331"/>
      <c r="C288" s="331"/>
      <c r="D288" s="331"/>
    </row>
    <row r="289" spans="2:4">
      <c r="B289" s="331"/>
      <c r="C289" s="331"/>
      <c r="D289" s="331"/>
    </row>
    <row r="290" spans="2:4">
      <c r="B290" s="331"/>
      <c r="C290" s="331"/>
      <c r="D290" s="331"/>
    </row>
    <row r="291" spans="2:4">
      <c r="B291" s="331"/>
      <c r="C291" s="331"/>
      <c r="D291" s="331"/>
    </row>
    <row r="292" spans="2:4">
      <c r="B292" s="331"/>
      <c r="C292" s="331"/>
      <c r="D292" s="331"/>
    </row>
    <row r="293" spans="2:4">
      <c r="B293" s="331"/>
      <c r="C293" s="331"/>
      <c r="D293" s="331"/>
    </row>
    <row r="294" spans="2:4">
      <c r="B294" s="331"/>
      <c r="C294" s="331"/>
      <c r="D294" s="331"/>
    </row>
    <row r="295" spans="2:4">
      <c r="B295" s="331"/>
      <c r="C295" s="331"/>
      <c r="D295" s="331"/>
    </row>
    <row r="296" spans="2:4">
      <c r="B296" s="331"/>
      <c r="C296" s="331"/>
      <c r="D296" s="331"/>
    </row>
    <row r="297" spans="2:4">
      <c r="B297" s="331"/>
      <c r="C297" s="331"/>
      <c r="D297" s="331"/>
    </row>
    <row r="298" spans="2:4">
      <c r="B298" s="331"/>
      <c r="C298" s="331"/>
      <c r="D298" s="331"/>
    </row>
    <row r="299" spans="2:4">
      <c r="B299" s="331"/>
      <c r="C299" s="331"/>
      <c r="D299" s="331"/>
    </row>
    <row r="300" spans="2:4">
      <c r="B300" s="331"/>
      <c r="C300" s="331"/>
      <c r="D300" s="331"/>
    </row>
    <row r="301" spans="2:4">
      <c r="B301" s="331"/>
      <c r="C301" s="331"/>
      <c r="D301" s="331"/>
    </row>
    <row r="302" spans="2:4">
      <c r="B302" s="331"/>
      <c r="C302" s="331"/>
      <c r="D302" s="331"/>
    </row>
    <row r="303" spans="2:4">
      <c r="B303" s="331"/>
      <c r="C303" s="331"/>
      <c r="D303" s="331"/>
    </row>
    <row r="304" spans="2:4">
      <c r="B304" s="331"/>
      <c r="C304" s="331"/>
      <c r="D304" s="331"/>
    </row>
    <row r="305" spans="2:4">
      <c r="B305" s="331"/>
      <c r="C305" s="331"/>
      <c r="D305" s="331"/>
    </row>
    <row r="306" spans="2:4">
      <c r="B306" s="331"/>
      <c r="C306" s="331"/>
      <c r="D306" s="331"/>
    </row>
    <row r="307" spans="2:4">
      <c r="B307" s="331"/>
      <c r="C307" s="331"/>
      <c r="D307" s="331"/>
    </row>
    <row r="308" spans="2:4">
      <c r="B308" s="331"/>
      <c r="C308" s="331"/>
      <c r="D308" s="331"/>
    </row>
    <row r="309" spans="2:4">
      <c r="B309" s="331"/>
      <c r="C309" s="331"/>
      <c r="D309" s="331"/>
    </row>
    <row r="310" spans="2:4">
      <c r="B310" s="331"/>
      <c r="C310" s="331"/>
      <c r="D310" s="331"/>
    </row>
    <row r="311" spans="2:4">
      <c r="B311" s="331"/>
      <c r="C311" s="331"/>
      <c r="D311" s="331"/>
    </row>
    <row r="312" spans="2:4">
      <c r="B312" s="331"/>
      <c r="C312" s="331"/>
      <c r="D312" s="331"/>
    </row>
    <row r="313" spans="2:4">
      <c r="B313" s="331"/>
      <c r="C313" s="331"/>
      <c r="D313" s="331"/>
    </row>
    <row r="314" spans="2:4">
      <c r="B314" s="331"/>
      <c r="C314" s="331"/>
      <c r="D314" s="331"/>
    </row>
    <row r="315" spans="2:4">
      <c r="B315" s="331"/>
      <c r="C315" s="331"/>
      <c r="D315" s="331"/>
    </row>
    <row r="316" spans="2:4">
      <c r="B316" s="331"/>
      <c r="C316" s="331"/>
      <c r="D316" s="331"/>
    </row>
    <row r="317" spans="2:4">
      <c r="B317" s="331"/>
      <c r="C317" s="331"/>
      <c r="D317" s="331"/>
    </row>
    <row r="318" spans="2:4">
      <c r="B318" s="331"/>
      <c r="C318" s="331"/>
      <c r="D318" s="331"/>
    </row>
    <row r="319" spans="2:4">
      <c r="B319" s="331"/>
      <c r="C319" s="331"/>
      <c r="D319" s="331"/>
    </row>
    <row r="320" spans="2:4">
      <c r="B320" s="331"/>
      <c r="C320" s="331"/>
      <c r="D320" s="331"/>
    </row>
    <row r="321" spans="2:4">
      <c r="B321" s="331"/>
      <c r="C321" s="331"/>
      <c r="D321" s="331"/>
    </row>
    <row r="322" spans="2:4">
      <c r="B322" s="331"/>
      <c r="C322" s="331"/>
      <c r="D322" s="331"/>
    </row>
    <row r="323" spans="2:4">
      <c r="B323" s="331"/>
      <c r="C323" s="331"/>
      <c r="D323" s="331"/>
    </row>
    <row r="324" spans="2:4">
      <c r="B324" s="331"/>
      <c r="C324" s="331"/>
      <c r="D324" s="331"/>
    </row>
    <row r="325" spans="2:4">
      <c r="B325" s="331"/>
      <c r="C325" s="331"/>
      <c r="D325" s="331"/>
    </row>
    <row r="326" spans="2:4">
      <c r="B326" s="331"/>
      <c r="C326" s="331"/>
      <c r="D326" s="331"/>
    </row>
    <row r="327" spans="2:4">
      <c r="B327" s="331"/>
      <c r="C327" s="331"/>
      <c r="D327" s="331"/>
    </row>
    <row r="328" spans="2:4">
      <c r="B328" s="331"/>
      <c r="C328" s="331"/>
      <c r="D328" s="331"/>
    </row>
    <row r="329" spans="2:4">
      <c r="B329" s="331"/>
      <c r="C329" s="331"/>
      <c r="D329" s="331"/>
    </row>
    <row r="330" spans="2:4">
      <c r="B330" s="331"/>
      <c r="C330" s="331"/>
      <c r="D330" s="331"/>
    </row>
    <row r="331" spans="2:4">
      <c r="B331" s="331"/>
      <c r="C331" s="331"/>
      <c r="D331" s="331"/>
    </row>
    <row r="332" spans="2:4">
      <c r="B332" s="331"/>
      <c r="C332" s="331"/>
      <c r="D332" s="331"/>
    </row>
    <row r="333" spans="2:4">
      <c r="B333" s="331"/>
      <c r="C333" s="331"/>
      <c r="D333" s="331"/>
    </row>
    <row r="334" spans="2:4">
      <c r="B334" s="331"/>
      <c r="C334" s="331"/>
      <c r="D334" s="331"/>
    </row>
    <row r="335" spans="2:4">
      <c r="B335" s="331"/>
      <c r="C335" s="331"/>
      <c r="D335" s="331"/>
    </row>
    <row r="336" spans="2:4">
      <c r="B336" s="331"/>
      <c r="C336" s="331"/>
      <c r="D336" s="331"/>
    </row>
    <row r="337" spans="2:4">
      <c r="B337" s="331"/>
      <c r="C337" s="331"/>
      <c r="D337" s="331"/>
    </row>
    <row r="338" spans="2:4">
      <c r="B338" s="331"/>
      <c r="C338" s="331"/>
      <c r="D338" s="331"/>
    </row>
    <row r="339" spans="2:4">
      <c r="B339" s="331"/>
      <c r="C339" s="331"/>
      <c r="D339" s="331"/>
    </row>
    <row r="340" spans="2:4">
      <c r="B340" s="331"/>
      <c r="C340" s="331"/>
      <c r="D340" s="331"/>
    </row>
    <row r="341" spans="2:4">
      <c r="B341" s="331"/>
      <c r="C341" s="331"/>
      <c r="D341" s="331"/>
    </row>
    <row r="342" spans="2:4">
      <c r="B342" s="331"/>
      <c r="C342" s="331"/>
      <c r="D342" s="331"/>
    </row>
    <row r="343" spans="2:4">
      <c r="B343" s="331"/>
      <c r="C343" s="331"/>
      <c r="D343" s="331"/>
    </row>
    <row r="344" spans="2:4">
      <c r="B344" s="331"/>
      <c r="C344" s="331"/>
      <c r="D344" s="331"/>
    </row>
    <row r="345" spans="2:4">
      <c r="B345" s="331"/>
      <c r="C345" s="331"/>
      <c r="D345" s="331"/>
    </row>
    <row r="346" spans="2:4">
      <c r="B346" s="331"/>
      <c r="C346" s="331"/>
      <c r="D346" s="331"/>
    </row>
    <row r="347" spans="2:4">
      <c r="B347" s="331"/>
      <c r="C347" s="331"/>
      <c r="D347" s="331"/>
    </row>
    <row r="348" spans="2:4">
      <c r="B348" s="331"/>
      <c r="C348" s="331"/>
      <c r="D348" s="331"/>
    </row>
    <row r="349" spans="2:4">
      <c r="B349" s="331"/>
      <c r="C349" s="331"/>
      <c r="D349" s="331"/>
    </row>
    <row r="350" spans="2:4">
      <c r="B350" s="331"/>
      <c r="C350" s="331"/>
      <c r="D350" s="331"/>
    </row>
    <row r="351" spans="2:4">
      <c r="B351" s="331"/>
      <c r="C351" s="331"/>
      <c r="D351" s="331"/>
    </row>
    <row r="352" spans="2:4">
      <c r="B352" s="331"/>
      <c r="C352" s="331"/>
      <c r="D352" s="331"/>
    </row>
    <row r="353" spans="2:4">
      <c r="B353" s="331"/>
      <c r="C353" s="331"/>
      <c r="D353" s="331"/>
    </row>
    <row r="354" spans="2:4">
      <c r="B354" s="331"/>
      <c r="C354" s="331"/>
      <c r="D354" s="331"/>
    </row>
    <row r="355" spans="2:4">
      <c r="B355" s="331"/>
      <c r="C355" s="331"/>
      <c r="D355" s="331"/>
    </row>
    <row r="356" spans="2:4">
      <c r="B356" s="331"/>
      <c r="C356" s="331"/>
      <c r="D356" s="331"/>
    </row>
    <row r="357" spans="2:4">
      <c r="B357" s="331"/>
      <c r="C357" s="331"/>
      <c r="D357" s="331"/>
    </row>
    <row r="358" spans="2:4">
      <c r="B358" s="331"/>
      <c r="C358" s="331"/>
      <c r="D358" s="331"/>
    </row>
    <row r="359" spans="2:4">
      <c r="B359" s="331"/>
      <c r="C359" s="331"/>
      <c r="D359" s="331"/>
    </row>
    <row r="360" spans="2:4">
      <c r="B360" s="331"/>
      <c r="C360" s="331"/>
      <c r="D360" s="331"/>
    </row>
    <row r="361" spans="2:4">
      <c r="B361" s="331"/>
      <c r="C361" s="331"/>
      <c r="D361" s="331"/>
    </row>
    <row r="362" spans="2:4">
      <c r="B362" s="331"/>
      <c r="C362" s="331"/>
      <c r="D362" s="331"/>
    </row>
    <row r="363" spans="2:4">
      <c r="B363" s="331"/>
      <c r="C363" s="331"/>
      <c r="D363" s="331"/>
    </row>
    <row r="364" spans="2:4">
      <c r="B364" s="331"/>
      <c r="C364" s="331"/>
      <c r="D364" s="331"/>
    </row>
    <row r="365" spans="2:4">
      <c r="B365" s="331"/>
      <c r="C365" s="331"/>
      <c r="D365" s="331"/>
    </row>
    <row r="366" spans="2:4">
      <c r="B366" s="331"/>
      <c r="C366" s="331"/>
      <c r="D366" s="331"/>
    </row>
    <row r="367" spans="2:4">
      <c r="B367" s="331"/>
      <c r="C367" s="331"/>
      <c r="D367" s="331"/>
    </row>
    <row r="368" spans="2:4">
      <c r="B368" s="331"/>
      <c r="C368" s="331"/>
      <c r="D368" s="331"/>
    </row>
    <row r="369" spans="2:4">
      <c r="B369" s="331"/>
      <c r="C369" s="331"/>
      <c r="D369" s="331"/>
    </row>
    <row r="370" spans="2:4">
      <c r="B370" s="331"/>
      <c r="C370" s="331"/>
      <c r="D370" s="331"/>
    </row>
    <row r="371" spans="2:4">
      <c r="B371" s="331"/>
      <c r="C371" s="331"/>
      <c r="D371" s="331"/>
    </row>
    <row r="372" spans="2:4">
      <c r="B372" s="331"/>
      <c r="C372" s="331"/>
      <c r="D372" s="331"/>
    </row>
    <row r="373" spans="2:4">
      <c r="B373" s="331"/>
      <c r="C373" s="331"/>
      <c r="D373" s="331"/>
    </row>
    <row r="374" spans="2:4">
      <c r="B374" s="331"/>
      <c r="C374" s="331"/>
      <c r="D374" s="331"/>
    </row>
    <row r="375" spans="2:4">
      <c r="B375" s="331"/>
      <c r="C375" s="331"/>
      <c r="D375" s="331"/>
    </row>
    <row r="376" spans="2:4">
      <c r="B376" s="331"/>
      <c r="C376" s="331"/>
      <c r="D376" s="331"/>
    </row>
    <row r="377" spans="2:4">
      <c r="B377" s="331"/>
      <c r="C377" s="331"/>
      <c r="D377" s="331"/>
    </row>
    <row r="378" spans="2:4">
      <c r="B378" s="331"/>
      <c r="C378" s="331"/>
      <c r="D378" s="331"/>
    </row>
    <row r="379" spans="2:4">
      <c r="B379" s="331"/>
      <c r="C379" s="331"/>
      <c r="D379" s="331"/>
    </row>
    <row r="380" spans="2:4">
      <c r="B380" s="331"/>
      <c r="C380" s="331"/>
      <c r="D380" s="331"/>
    </row>
    <row r="381" spans="2:4">
      <c r="B381" s="331"/>
      <c r="C381" s="331"/>
      <c r="D381" s="331"/>
    </row>
    <row r="382" spans="2:4">
      <c r="B382" s="331"/>
      <c r="C382" s="331"/>
      <c r="D382" s="331"/>
    </row>
    <row r="383" spans="2:4">
      <c r="B383" s="331"/>
      <c r="C383" s="331"/>
      <c r="D383" s="331"/>
    </row>
    <row r="384" spans="2:4">
      <c r="B384" s="331"/>
      <c r="C384" s="331"/>
      <c r="D384" s="331"/>
    </row>
    <row r="385" spans="2:4">
      <c r="B385" s="331"/>
      <c r="C385" s="331"/>
      <c r="D385" s="331"/>
    </row>
    <row r="386" spans="2:4">
      <c r="B386" s="331"/>
      <c r="C386" s="331"/>
      <c r="D386" s="331"/>
    </row>
    <row r="387" spans="2:4">
      <c r="B387" s="331"/>
      <c r="C387" s="331"/>
      <c r="D387" s="331"/>
    </row>
    <row r="388" spans="2:4">
      <c r="B388" s="331"/>
      <c r="C388" s="331"/>
      <c r="D388" s="331"/>
    </row>
    <row r="389" spans="2:4">
      <c r="B389" s="331"/>
      <c r="C389" s="331"/>
      <c r="D389" s="331"/>
    </row>
    <row r="390" spans="2:4">
      <c r="B390" s="331"/>
      <c r="C390" s="331"/>
      <c r="D390" s="331"/>
    </row>
    <row r="391" spans="2:4">
      <c r="B391" s="331"/>
      <c r="C391" s="331"/>
      <c r="D391" s="331"/>
    </row>
    <row r="392" spans="2:4">
      <c r="B392" s="331"/>
      <c r="C392" s="331"/>
      <c r="D392" s="331"/>
    </row>
    <row r="393" spans="2:4">
      <c r="B393" s="331"/>
      <c r="C393" s="331"/>
      <c r="D393" s="331"/>
    </row>
    <row r="394" spans="2:4">
      <c r="B394" s="331"/>
      <c r="C394" s="331"/>
      <c r="D394" s="331"/>
    </row>
    <row r="395" spans="2:4">
      <c r="B395" s="331"/>
      <c r="C395" s="331"/>
      <c r="D395" s="331"/>
    </row>
    <row r="396" spans="2:4">
      <c r="B396" s="331"/>
      <c r="C396" s="331"/>
      <c r="D396" s="331"/>
    </row>
    <row r="397" spans="2:4">
      <c r="B397" s="331"/>
      <c r="C397" s="331"/>
      <c r="D397" s="331"/>
    </row>
    <row r="398" spans="2:4">
      <c r="B398" s="331"/>
      <c r="C398" s="331"/>
      <c r="D398" s="331"/>
    </row>
    <row r="399" spans="2:4">
      <c r="B399" s="331"/>
      <c r="C399" s="331"/>
      <c r="D399" s="331"/>
    </row>
    <row r="400" spans="2:4">
      <c r="B400" s="331"/>
      <c r="C400" s="331"/>
      <c r="D400" s="331"/>
    </row>
    <row r="401" spans="2:4">
      <c r="B401" s="331"/>
      <c r="C401" s="331"/>
      <c r="D401" s="331"/>
    </row>
    <row r="402" spans="2:4">
      <c r="B402" s="331"/>
      <c r="C402" s="331"/>
      <c r="D402" s="331"/>
    </row>
    <row r="403" spans="2:4">
      <c r="B403" s="331"/>
      <c r="C403" s="331"/>
      <c r="D403" s="331"/>
    </row>
    <row r="404" spans="2:4">
      <c r="B404" s="331"/>
      <c r="C404" s="331"/>
      <c r="D404" s="331"/>
    </row>
    <row r="405" spans="2:4">
      <c r="B405" s="331"/>
      <c r="C405" s="331"/>
      <c r="D405" s="331"/>
    </row>
    <row r="406" spans="2:4">
      <c r="B406" s="331"/>
      <c r="C406" s="331"/>
      <c r="D406" s="331"/>
    </row>
    <row r="407" spans="2:4">
      <c r="B407" s="331"/>
      <c r="C407" s="331"/>
      <c r="D407" s="331"/>
    </row>
    <row r="408" spans="2:4">
      <c r="B408" s="331"/>
      <c r="C408" s="331"/>
      <c r="D408" s="331"/>
    </row>
    <row r="409" spans="2:4">
      <c r="B409" s="331"/>
      <c r="C409" s="331"/>
      <c r="D409" s="331"/>
    </row>
    <row r="410" spans="2:4">
      <c r="B410" s="331"/>
      <c r="C410" s="331"/>
      <c r="D410" s="331"/>
    </row>
    <row r="411" spans="2:4">
      <c r="B411" s="331"/>
      <c r="C411" s="331"/>
      <c r="D411" s="331"/>
    </row>
    <row r="412" spans="2:4">
      <c r="B412" s="331"/>
      <c r="C412" s="331"/>
      <c r="D412" s="331"/>
    </row>
    <row r="413" spans="2:4">
      <c r="B413" s="331"/>
      <c r="C413" s="331"/>
      <c r="D413" s="331"/>
    </row>
    <row r="414" spans="2:4">
      <c r="B414" s="331"/>
      <c r="C414" s="331"/>
      <c r="D414" s="331"/>
    </row>
    <row r="415" spans="2:4">
      <c r="B415" s="331"/>
      <c r="C415" s="331"/>
      <c r="D415" s="331"/>
    </row>
    <row r="416" spans="2:4">
      <c r="B416" s="331"/>
      <c r="C416" s="331"/>
      <c r="D416" s="331"/>
    </row>
  </sheetData>
  <mergeCells count="24">
    <mergeCell ref="S6:S7"/>
    <mergeCell ref="A3:T3"/>
    <mergeCell ref="A6:A8"/>
    <mergeCell ref="B6:B7"/>
    <mergeCell ref="E6:E7"/>
    <mergeCell ref="B5:F5"/>
    <mergeCell ref="C6:C7"/>
    <mergeCell ref="D6:D7"/>
    <mergeCell ref="F6:F7"/>
    <mergeCell ref="G6:G7"/>
    <mergeCell ref="H6:H7"/>
    <mergeCell ref="T6:T7"/>
    <mergeCell ref="I5:N5"/>
    <mergeCell ref="O5:S5"/>
    <mergeCell ref="L6:L7"/>
    <mergeCell ref="N6:N7"/>
    <mergeCell ref="J6:J7"/>
    <mergeCell ref="R6:R7"/>
    <mergeCell ref="I6:I7"/>
    <mergeCell ref="P6:P7"/>
    <mergeCell ref="K6:K7"/>
    <mergeCell ref="M6:M7"/>
    <mergeCell ref="Q6:Q7"/>
    <mergeCell ref="O6:O7"/>
  </mergeCells>
  <hyperlinks>
    <hyperlink ref="A1" location="Index!A1" display="Back to index"/>
  </hyperlinks>
  <pageMargins left="0.75000000000000011" right="0" top="0.984251969" bottom="0.984251969" header="0.49" footer="0.49"/>
  <pageSetup paperSize="9" scale="56" fitToHeight="5" orientation="landscape" horizontalDpi="4294967292" verticalDpi="4294967292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workbookViewId="0">
      <pane xSplit="1" ySplit="7" topLeftCell="D11" activePane="bottomRight" state="frozen"/>
      <selection pane="topRight" activeCell="B1" sqref="B1"/>
      <selection pane="bottomLeft" activeCell="A9" sqref="A9"/>
      <selection pane="bottomRight" activeCell="M9" sqref="M9"/>
    </sheetView>
  </sheetViews>
  <sheetFormatPr baseColWidth="10" defaultColWidth="11.44140625" defaultRowHeight="13.2"/>
  <cols>
    <col min="1" max="3" width="11.44140625" style="277" bestFit="1" customWidth="1"/>
    <col min="4" max="4" width="11.44140625" style="277"/>
    <col min="5" max="6" width="11.44140625" style="277" bestFit="1" customWidth="1"/>
    <col min="7" max="7" width="11.44140625" style="277"/>
    <col min="8" max="8" width="11.44140625" style="277" bestFit="1" customWidth="1"/>
    <col min="9" max="10" width="11.44140625" style="277"/>
    <col min="11" max="12" width="11.44140625" style="277" bestFit="1" customWidth="1"/>
    <col min="13" max="13" width="16.33203125" style="277" customWidth="1"/>
    <col min="14" max="14" width="13.109375" style="277" bestFit="1" customWidth="1"/>
    <col min="15" max="16" width="11.44140625" style="277"/>
    <col min="17" max="17" width="22.44140625" style="298" bestFit="1" customWidth="1"/>
    <col min="18" max="18" width="11.44140625" style="298" bestFit="1" customWidth="1"/>
    <col min="19" max="16384" width="11.44140625" style="277"/>
  </cols>
  <sheetData>
    <row r="1" spans="1:18" ht="15">
      <c r="A1" s="523" t="s">
        <v>250</v>
      </c>
    </row>
    <row r="3" spans="1:18" ht="13.8" thickBot="1"/>
    <row r="4" spans="1:18" ht="28.5" customHeight="1" thickBot="1">
      <c r="A4" s="768" t="s">
        <v>259</v>
      </c>
      <c r="B4" s="769"/>
      <c r="C4" s="769"/>
      <c r="D4" s="769"/>
      <c r="E4" s="769"/>
      <c r="F4" s="769"/>
      <c r="G4" s="769"/>
      <c r="H4" s="769"/>
      <c r="I4" s="769"/>
      <c r="J4" s="769"/>
      <c r="K4" s="769"/>
      <c r="L4" s="769"/>
      <c r="M4" s="769"/>
      <c r="N4" s="769"/>
      <c r="O4" s="769"/>
      <c r="P4" s="769"/>
      <c r="Q4" s="769"/>
      <c r="R4" s="770"/>
    </row>
    <row r="5" spans="1:18">
      <c r="A5" s="278"/>
      <c r="B5" s="280" t="s">
        <v>18</v>
      </c>
      <c r="C5" s="279" t="s">
        <v>19</v>
      </c>
      <c r="D5" s="279" t="s">
        <v>20</v>
      </c>
      <c r="E5" s="279" t="s">
        <v>21</v>
      </c>
      <c r="F5" s="279" t="s">
        <v>22</v>
      </c>
      <c r="G5" s="279" t="s">
        <v>23</v>
      </c>
      <c r="H5" s="279" t="s">
        <v>24</v>
      </c>
      <c r="I5" s="279" t="s">
        <v>25</v>
      </c>
      <c r="J5" s="279" t="s">
        <v>26</v>
      </c>
      <c r="K5" s="279" t="s">
        <v>27</v>
      </c>
      <c r="L5" s="282" t="s">
        <v>28</v>
      </c>
      <c r="M5" s="282" t="s">
        <v>29</v>
      </c>
      <c r="N5" s="279" t="s">
        <v>30</v>
      </c>
      <c r="O5" s="279" t="s">
        <v>31</v>
      </c>
      <c r="P5" s="279" t="s">
        <v>51</v>
      </c>
      <c r="Q5" s="279" t="s">
        <v>52</v>
      </c>
      <c r="R5" s="281" t="s">
        <v>62</v>
      </c>
    </row>
    <row r="6" spans="1:18" ht="14.85" customHeight="1">
      <c r="A6" s="278"/>
      <c r="B6" s="775" t="s">
        <v>32</v>
      </c>
      <c r="C6" s="776"/>
      <c r="D6" s="776"/>
      <c r="E6" s="776"/>
      <c r="F6" s="777"/>
      <c r="G6" s="775" t="s">
        <v>33</v>
      </c>
      <c r="H6" s="776"/>
      <c r="I6" s="776"/>
      <c r="J6" s="776"/>
      <c r="K6" s="777"/>
      <c r="L6" s="778" t="s">
        <v>34</v>
      </c>
      <c r="M6" s="779"/>
      <c r="N6" s="780" t="s">
        <v>219</v>
      </c>
      <c r="O6" s="782" t="s">
        <v>220</v>
      </c>
      <c r="P6" s="771" t="s">
        <v>139</v>
      </c>
      <c r="Q6" s="784" t="s">
        <v>230</v>
      </c>
      <c r="R6" s="784" t="s">
        <v>227</v>
      </c>
    </row>
    <row r="7" spans="1:18" ht="45.6" customHeight="1" thickBot="1">
      <c r="A7" s="283"/>
      <c r="B7" s="294" t="s">
        <v>221</v>
      </c>
      <c r="C7" s="290" t="s">
        <v>222</v>
      </c>
      <c r="D7" s="290" t="s">
        <v>223</v>
      </c>
      <c r="E7" s="290" t="s">
        <v>224</v>
      </c>
      <c r="F7" s="290" t="s">
        <v>225</v>
      </c>
      <c r="G7" s="295" t="s">
        <v>221</v>
      </c>
      <c r="H7" s="290" t="s">
        <v>222</v>
      </c>
      <c r="I7" s="290" t="s">
        <v>223</v>
      </c>
      <c r="J7" s="290" t="s">
        <v>224</v>
      </c>
      <c r="K7" s="296" t="s">
        <v>225</v>
      </c>
      <c r="L7" s="291" t="s">
        <v>226</v>
      </c>
      <c r="M7" s="297" t="s">
        <v>229</v>
      </c>
      <c r="N7" s="786"/>
      <c r="O7" s="787"/>
      <c r="P7" s="771"/>
      <c r="Q7" s="785"/>
      <c r="R7" s="785"/>
    </row>
    <row r="8" spans="1:18" s="29" customFormat="1" ht="15.6">
      <c r="A8" s="31"/>
      <c r="B8" s="335"/>
      <c r="C8" s="336"/>
      <c r="D8" s="336"/>
      <c r="E8" s="336"/>
      <c r="F8" s="335"/>
      <c r="G8" s="336"/>
      <c r="H8" s="336"/>
      <c r="I8" s="336"/>
      <c r="J8" s="336"/>
      <c r="K8" s="336"/>
      <c r="L8" s="337"/>
      <c r="M8" s="337"/>
      <c r="N8" s="338"/>
      <c r="O8" s="338"/>
      <c r="P8" s="273"/>
      <c r="Q8" s="186"/>
      <c r="R8" s="339"/>
    </row>
    <row r="9" spans="1:18" s="29" customFormat="1" ht="15.6">
      <c r="A9" s="147">
        <v>1860</v>
      </c>
      <c r="B9" s="340"/>
      <c r="C9" s="185"/>
      <c r="D9" s="185"/>
      <c r="E9" s="185"/>
      <c r="F9" s="340"/>
      <c r="G9" s="185"/>
      <c r="H9" s="211"/>
      <c r="I9" s="212"/>
      <c r="J9" s="185"/>
      <c r="K9" s="185"/>
      <c r="L9" s="186"/>
      <c r="M9" s="12">
        <f>DetailsComputUS6!M9</f>
        <v>1.4521921161569664</v>
      </c>
      <c r="N9" s="187"/>
      <c r="O9" s="187"/>
      <c r="P9" s="341"/>
      <c r="Q9" s="342">
        <f>DetailsComputUS6!Q9</f>
        <v>1.5782764784924219</v>
      </c>
      <c r="R9" s="339">
        <v>1.48</v>
      </c>
    </row>
    <row r="10" spans="1:18" s="29" customFormat="1" ht="15.6">
      <c r="A10" s="147">
        <v>1870</v>
      </c>
      <c r="B10" s="340"/>
      <c r="C10" s="185"/>
      <c r="D10" s="185"/>
      <c r="E10" s="185"/>
      <c r="F10" s="340"/>
      <c r="G10" s="185"/>
      <c r="H10" s="185"/>
      <c r="I10" s="185"/>
      <c r="J10" s="185"/>
      <c r="K10" s="185"/>
      <c r="L10" s="186"/>
      <c r="M10" s="12">
        <f>DetailsComputUS6!M19</f>
        <v>1.4443156335499032</v>
      </c>
      <c r="N10" s="12"/>
      <c r="O10" s="12"/>
      <c r="P10" s="12"/>
      <c r="Q10" s="342">
        <f>DetailsComputUS6!Q19</f>
        <v>1.4968477619073859</v>
      </c>
      <c r="R10" s="339">
        <v>1.59</v>
      </c>
    </row>
    <row r="11" spans="1:18" s="29" customFormat="1" ht="15.6">
      <c r="A11" s="147">
        <v>1880</v>
      </c>
      <c r="B11" s="340"/>
      <c r="C11" s="185"/>
      <c r="D11" s="185"/>
      <c r="E11" s="185"/>
      <c r="F11" s="340"/>
      <c r="G11" s="185"/>
      <c r="H11" s="185"/>
      <c r="I11" s="185"/>
      <c r="J11" s="185"/>
      <c r="K11" s="185"/>
      <c r="L11" s="186"/>
      <c r="M11" s="343">
        <f>M10+(M$19-M$10)/9</f>
        <v>1.4871160107373302</v>
      </c>
      <c r="N11" s="187"/>
      <c r="O11" s="187"/>
      <c r="P11" s="341"/>
      <c r="Q11" s="344">
        <f>Q10+(Q$19-Q$10)/9</f>
        <v>1.5460176418781453</v>
      </c>
      <c r="R11" s="339">
        <v>1.59</v>
      </c>
    </row>
    <row r="12" spans="1:18" s="29" customFormat="1" ht="15.6">
      <c r="A12" s="147">
        <v>1890</v>
      </c>
      <c r="B12" s="340"/>
      <c r="C12" s="185"/>
      <c r="D12" s="185"/>
      <c r="E12" s="185"/>
      <c r="F12" s="340"/>
      <c r="G12" s="185"/>
      <c r="H12" s="185"/>
      <c r="I12" s="185"/>
      <c r="J12" s="185"/>
      <c r="K12" s="185"/>
      <c r="L12" s="186"/>
      <c r="M12" s="343">
        <f t="shared" ref="M12:M18" si="0">M11+(M$19-M$10)/9</f>
        <v>1.5299163879247573</v>
      </c>
      <c r="N12" s="187"/>
      <c r="O12" s="187"/>
      <c r="P12" s="341"/>
      <c r="Q12" s="344">
        <f t="shared" ref="Q12:Q18" si="1">Q11+(Q$19-Q$10)/9</f>
        <v>1.5951875218489047</v>
      </c>
      <c r="R12" s="339">
        <v>1.61</v>
      </c>
    </row>
    <row r="13" spans="1:18" s="29" customFormat="1" ht="15.6">
      <c r="A13" s="147">
        <v>1900</v>
      </c>
      <c r="B13" s="340"/>
      <c r="C13" s="185"/>
      <c r="D13" s="185"/>
      <c r="E13" s="185"/>
      <c r="F13" s="340"/>
      <c r="G13" s="185"/>
      <c r="H13" s="185"/>
      <c r="I13" s="185"/>
      <c r="J13" s="185"/>
      <c r="K13" s="185"/>
      <c r="L13" s="186"/>
      <c r="M13" s="343">
        <f t="shared" si="0"/>
        <v>1.5727167651121843</v>
      </c>
      <c r="N13" s="187"/>
      <c r="O13" s="187"/>
      <c r="P13" s="341"/>
      <c r="Q13" s="344">
        <f t="shared" si="1"/>
        <v>1.6443574018196641</v>
      </c>
      <c r="R13" s="339">
        <v>1.59</v>
      </c>
    </row>
    <row r="14" spans="1:18" s="29" customFormat="1" ht="15.6">
      <c r="A14" s="147">
        <v>1910</v>
      </c>
      <c r="B14" s="340"/>
      <c r="C14" s="185"/>
      <c r="D14" s="185"/>
      <c r="E14" s="185"/>
      <c r="F14" s="340"/>
      <c r="G14" s="185"/>
      <c r="H14" s="185"/>
      <c r="I14" s="185"/>
      <c r="J14" s="185"/>
      <c r="K14" s="185"/>
      <c r="L14" s="186"/>
      <c r="M14" s="343">
        <f>M13+(M$19-M$10)/9</f>
        <v>1.6155171422996113</v>
      </c>
      <c r="N14" s="187"/>
      <c r="O14" s="187"/>
      <c r="P14" s="341"/>
      <c r="Q14" s="344">
        <f t="shared" si="1"/>
        <v>1.6935272817904234</v>
      </c>
      <c r="R14" s="339">
        <v>1.62</v>
      </c>
    </row>
    <row r="15" spans="1:18" s="29" customFormat="1" ht="15.6">
      <c r="A15" s="147">
        <v>1920</v>
      </c>
      <c r="B15" s="340"/>
      <c r="C15" s="185"/>
      <c r="D15" s="185"/>
      <c r="E15" s="185"/>
      <c r="F15" s="340"/>
      <c r="G15" s="185"/>
      <c r="H15" s="185"/>
      <c r="I15" s="185"/>
      <c r="J15" s="185"/>
      <c r="K15" s="185"/>
      <c r="L15" s="186"/>
      <c r="M15" s="343">
        <f t="shared" si="0"/>
        <v>1.6583175194870383</v>
      </c>
      <c r="N15" s="187"/>
      <c r="O15" s="187"/>
      <c r="P15" s="341"/>
      <c r="Q15" s="344">
        <f t="shared" si="1"/>
        <v>1.7426971617611828</v>
      </c>
      <c r="R15" s="339">
        <v>1.51</v>
      </c>
    </row>
    <row r="16" spans="1:18" s="29" customFormat="1" ht="15.6">
      <c r="A16" s="147">
        <v>1930</v>
      </c>
      <c r="B16" s="340"/>
      <c r="C16" s="185"/>
      <c r="D16" s="185"/>
      <c r="E16" s="185"/>
      <c r="F16" s="340"/>
      <c r="G16" s="185"/>
      <c r="H16" s="185"/>
      <c r="I16" s="185"/>
      <c r="J16" s="185"/>
      <c r="K16" s="185"/>
      <c r="L16" s="186"/>
      <c r="M16" s="343">
        <f t="shared" si="0"/>
        <v>1.7011178966744653</v>
      </c>
      <c r="N16" s="187"/>
      <c r="O16" s="187"/>
      <c r="P16" s="341"/>
      <c r="Q16" s="344">
        <f t="shared" si="1"/>
        <v>1.7918670417319422</v>
      </c>
      <c r="R16" s="339">
        <v>1.42</v>
      </c>
    </row>
    <row r="17" spans="1:18" s="29" customFormat="1" ht="15.6">
      <c r="A17" s="147">
        <v>1940</v>
      </c>
      <c r="B17" s="340"/>
      <c r="C17" s="185"/>
      <c r="D17" s="185"/>
      <c r="E17" s="185"/>
      <c r="F17" s="340"/>
      <c r="G17" s="185"/>
      <c r="H17" s="185"/>
      <c r="I17" s="185"/>
      <c r="J17" s="185"/>
      <c r="K17" s="185"/>
      <c r="L17" s="186"/>
      <c r="M17" s="343">
        <f t="shared" si="0"/>
        <v>1.7439182738618924</v>
      </c>
      <c r="N17" s="187"/>
      <c r="O17" s="187"/>
      <c r="P17" s="341"/>
      <c r="Q17" s="344">
        <f t="shared" si="1"/>
        <v>1.8410369217027016</v>
      </c>
      <c r="R17" s="339">
        <v>1.22</v>
      </c>
    </row>
    <row r="18" spans="1:18" s="29" customFormat="1" ht="15.6">
      <c r="A18" s="147">
        <v>1950</v>
      </c>
      <c r="B18" s="340"/>
      <c r="C18" s="185"/>
      <c r="D18" s="185"/>
      <c r="E18" s="185"/>
      <c r="F18" s="340"/>
      <c r="G18" s="185"/>
      <c r="H18" s="185"/>
      <c r="I18" s="185"/>
      <c r="J18" s="185"/>
      <c r="K18" s="185"/>
      <c r="L18" s="186"/>
      <c r="M18" s="343">
        <f t="shared" si="0"/>
        <v>1.7867186510493194</v>
      </c>
      <c r="N18" s="187"/>
      <c r="O18" s="187"/>
      <c r="P18" s="341"/>
      <c r="Q18" s="344">
        <f t="shared" si="1"/>
        <v>1.890206801673461</v>
      </c>
      <c r="R18" s="339">
        <v>1.24</v>
      </c>
    </row>
    <row r="19" spans="1:18" s="29" customFormat="1" ht="15.6">
      <c r="A19" s="147">
        <v>1960</v>
      </c>
      <c r="B19" s="340"/>
      <c r="C19" s="185"/>
      <c r="D19" s="185"/>
      <c r="E19" s="185"/>
      <c r="F19" s="340"/>
      <c r="G19" s="185"/>
      <c r="H19" s="211"/>
      <c r="I19" s="212"/>
      <c r="J19" s="185"/>
      <c r="K19" s="185"/>
      <c r="L19" s="186"/>
      <c r="M19" s="12">
        <f>AVERAGE(DetailsComputUS6!M111:M118)</f>
        <v>1.8295190282367473</v>
      </c>
      <c r="N19" s="187"/>
      <c r="O19" s="187"/>
      <c r="P19" s="341"/>
      <c r="Q19" s="342">
        <f>AVERAGE(DetailsComputUS6!Q111:Q118)</f>
        <v>1.9393766816442202</v>
      </c>
      <c r="R19" s="339">
        <v>1.38</v>
      </c>
    </row>
    <row r="20" spans="1:18" s="29" customFormat="1" ht="15.6">
      <c r="A20" s="147">
        <v>1970</v>
      </c>
      <c r="B20" s="340"/>
      <c r="C20" s="185"/>
      <c r="D20" s="185"/>
      <c r="E20" s="185"/>
      <c r="F20" s="340"/>
      <c r="G20" s="185"/>
      <c r="H20" s="185"/>
      <c r="I20" s="185"/>
      <c r="J20" s="185"/>
      <c r="K20" s="185"/>
      <c r="L20" s="186"/>
      <c r="M20" s="213">
        <f>AVERAGE(DetailsComputUS6!M119:M128)</f>
        <v>1.7984303898868863</v>
      </c>
      <c r="N20" s="187"/>
      <c r="O20" s="187"/>
      <c r="P20" s="341"/>
      <c r="Q20" s="342">
        <f>AVERAGE(DetailsComputUS6!Q119:Q128)</f>
        <v>1.9181598240097135</v>
      </c>
      <c r="R20" s="339">
        <v>1.45</v>
      </c>
    </row>
    <row r="21" spans="1:18" s="29" customFormat="1" ht="15.6">
      <c r="A21" s="147">
        <v>1980</v>
      </c>
      <c r="B21" s="340"/>
      <c r="C21" s="185"/>
      <c r="D21" s="185"/>
      <c r="E21" s="185"/>
      <c r="F21" s="340"/>
      <c r="G21" s="185"/>
      <c r="H21" s="185"/>
      <c r="I21" s="185"/>
      <c r="J21" s="185"/>
      <c r="K21" s="185"/>
      <c r="L21" s="186"/>
      <c r="M21" s="213">
        <f>AVERAGE(DetailsComputUS6!M129:M138)</f>
        <v>1.7987074577990776</v>
      </c>
      <c r="N21" s="187"/>
      <c r="O21" s="187"/>
      <c r="P21" s="341"/>
      <c r="Q21" s="342">
        <f>AVERAGE(DetailsComputUS6!Q129:Q138)</f>
        <v>2.0318042850623028</v>
      </c>
      <c r="R21" s="339">
        <v>1.56</v>
      </c>
    </row>
    <row r="22" spans="1:18" s="29" customFormat="1" ht="15.6">
      <c r="A22" s="147">
        <v>1990</v>
      </c>
      <c r="B22" s="340"/>
      <c r="C22" s="185"/>
      <c r="D22" s="185"/>
      <c r="E22" s="185"/>
      <c r="F22" s="340"/>
      <c r="G22" s="185"/>
      <c r="H22" s="185"/>
      <c r="I22" s="185"/>
      <c r="J22" s="185"/>
      <c r="K22" s="185"/>
      <c r="L22" s="186"/>
      <c r="M22" s="213">
        <f>AVERAGE(DetailsComputUS6!M139:M148)</f>
        <v>1.7420587306958715</v>
      </c>
      <c r="N22" s="187"/>
      <c r="O22" s="187"/>
      <c r="P22" s="341"/>
      <c r="Q22" s="342">
        <f>AVERAGE(DetailsComputUS6!Q139:Q148)</f>
        <v>2.3921698733748959</v>
      </c>
      <c r="R22" s="339">
        <v>1.92</v>
      </c>
    </row>
    <row r="23" spans="1:18" s="29" customFormat="1" ht="15.6">
      <c r="A23" s="147">
        <v>2000</v>
      </c>
      <c r="B23" s="340"/>
      <c r="C23" s="185"/>
      <c r="D23" s="185"/>
      <c r="E23" s="185"/>
      <c r="F23" s="340"/>
      <c r="G23" s="185"/>
      <c r="H23" s="185"/>
      <c r="I23" s="185"/>
      <c r="J23" s="185"/>
      <c r="K23" s="185"/>
      <c r="L23" s="186"/>
      <c r="M23" s="213">
        <f>AVERAGE(DetailsComputUS6!M149:M158)</f>
        <v>1.7161314335534001</v>
      </c>
      <c r="N23" s="187"/>
      <c r="O23" s="187"/>
      <c r="P23" s="341"/>
      <c r="Q23" s="342">
        <f>AVERAGE(DetailsComputUS6!Q149:Q158)</f>
        <v>2.591502572595425</v>
      </c>
      <c r="R23" s="339">
        <v>2.2000000000000002</v>
      </c>
    </row>
    <row r="24" spans="1:18" s="29" customFormat="1" ht="16.2" thickBot="1">
      <c r="A24" s="147">
        <v>2010</v>
      </c>
      <c r="B24" s="345"/>
      <c r="C24" s="346"/>
      <c r="D24" s="346"/>
      <c r="E24" s="346"/>
      <c r="F24" s="345"/>
      <c r="G24" s="346"/>
      <c r="H24" s="346"/>
      <c r="I24" s="346"/>
      <c r="J24" s="346"/>
      <c r="K24" s="346"/>
      <c r="L24" s="347"/>
      <c r="M24" s="348">
        <f>AVERAGE(DetailsComputUS6!M160:M162)</f>
        <v>1.8045932942220499</v>
      </c>
      <c r="N24" s="349"/>
      <c r="O24" s="349"/>
      <c r="P24" s="350"/>
      <c r="Q24" s="351">
        <f>AVERAGE(DetailsComputUS6!Q160:Q162)</f>
        <v>2.7302348894946102</v>
      </c>
      <c r="R24" s="352">
        <v>2.23</v>
      </c>
    </row>
    <row r="25" spans="1:18">
      <c r="A25" s="292"/>
    </row>
    <row r="26" spans="1:18">
      <c r="A26" s="292"/>
    </row>
    <row r="28" spans="1:18" ht="13.8" thickBot="1"/>
    <row r="29" spans="1:18" ht="28.5" customHeight="1" thickBot="1">
      <c r="A29" s="772" t="s">
        <v>240</v>
      </c>
      <c r="B29" s="773"/>
      <c r="C29" s="773"/>
      <c r="D29" s="773"/>
      <c r="E29" s="773"/>
      <c r="F29" s="773"/>
      <c r="G29" s="773"/>
      <c r="H29" s="773"/>
      <c r="I29" s="773"/>
      <c r="J29" s="773"/>
      <c r="K29" s="773"/>
      <c r="L29" s="773"/>
      <c r="M29" s="773"/>
      <c r="N29" s="773"/>
      <c r="O29" s="774"/>
    </row>
    <row r="30" spans="1:18" ht="13.8" thickBot="1">
      <c r="A30" s="278"/>
      <c r="B30" s="564" t="s">
        <v>18</v>
      </c>
      <c r="C30" s="565" t="s">
        <v>19</v>
      </c>
      <c r="D30" s="565" t="s">
        <v>20</v>
      </c>
      <c r="E30" s="565" t="s">
        <v>21</v>
      </c>
      <c r="F30" s="565" t="s">
        <v>22</v>
      </c>
      <c r="G30" s="566" t="s">
        <v>23</v>
      </c>
      <c r="H30" s="565" t="s">
        <v>24</v>
      </c>
      <c r="I30" s="565" t="s">
        <v>25</v>
      </c>
      <c r="J30" s="565" t="s">
        <v>26</v>
      </c>
      <c r="K30" s="567" t="s">
        <v>27</v>
      </c>
      <c r="L30" s="568" t="s">
        <v>28</v>
      </c>
      <c r="M30" s="569" t="s">
        <v>29</v>
      </c>
      <c r="N30" s="565" t="s">
        <v>30</v>
      </c>
      <c r="O30" s="570" t="s">
        <v>31</v>
      </c>
    </row>
    <row r="31" spans="1:18">
      <c r="A31" s="278"/>
      <c r="B31" s="775" t="s">
        <v>32</v>
      </c>
      <c r="C31" s="776"/>
      <c r="D31" s="776"/>
      <c r="E31" s="776"/>
      <c r="F31" s="777"/>
      <c r="G31" s="775" t="s">
        <v>33</v>
      </c>
      <c r="H31" s="776"/>
      <c r="I31" s="776"/>
      <c r="J31" s="776"/>
      <c r="K31" s="777"/>
      <c r="L31" s="778" t="s">
        <v>34</v>
      </c>
      <c r="M31" s="779"/>
      <c r="N31" s="780" t="s">
        <v>219</v>
      </c>
      <c r="O31" s="782" t="s">
        <v>220</v>
      </c>
    </row>
    <row r="32" spans="1:18" ht="32.4">
      <c r="A32" s="283"/>
      <c r="B32" s="284" t="s">
        <v>221</v>
      </c>
      <c r="C32" s="285" t="s">
        <v>222</v>
      </c>
      <c r="D32" s="285" t="s">
        <v>223</v>
      </c>
      <c r="E32" s="285" t="s">
        <v>224</v>
      </c>
      <c r="F32" s="285" t="s">
        <v>225</v>
      </c>
      <c r="G32" s="286" t="s">
        <v>221</v>
      </c>
      <c r="H32" s="285" t="s">
        <v>222</v>
      </c>
      <c r="I32" s="285" t="s">
        <v>223</v>
      </c>
      <c r="J32" s="285" t="s">
        <v>224</v>
      </c>
      <c r="K32" s="287" t="s">
        <v>225</v>
      </c>
      <c r="L32" s="288" t="s">
        <v>226</v>
      </c>
      <c r="M32" s="289" t="s">
        <v>228</v>
      </c>
      <c r="N32" s="781"/>
      <c r="O32" s="783"/>
    </row>
    <row r="33" spans="1:15" s="353" customFormat="1" ht="15.6">
      <c r="A33" s="354">
        <v>1860</v>
      </c>
      <c r="B33" s="185"/>
      <c r="C33" s="41">
        <f>(SUMPRODUCT(DetailsComputUS1!B10:H10,DetailsComputUS3!E6:K6)/SUM(DetailsComputUS3!E6:K6))/(SUMPRODUCT(DetailsComputUS1!B10:H10,DetailsComputUS4!E24:K24)/SUM(DetailsComputUS4!E24:K24))</f>
        <v>1.3082868554337193</v>
      </c>
      <c r="D33" s="185"/>
      <c r="E33" s="185"/>
      <c r="F33" s="185"/>
      <c r="G33" s="185"/>
      <c r="H33" s="41">
        <f>(SUMPRODUCT(DetailsComputUS2!D22:J22,DetailsComputUS3!E6:K6)/SUM(DetailsComputUS3!E6:K6))/(SUMPRODUCT(DetailsComputUS2!D22:J22,DetailsComputUS4!E24:K24)/SUM(DetailsComputUS4!E24:K24))</f>
        <v>1.2475877286571877</v>
      </c>
      <c r="I33" s="185"/>
      <c r="J33" s="185"/>
      <c r="K33" s="185"/>
      <c r="L33" s="186"/>
      <c r="M33" s="186"/>
      <c r="N33" s="187"/>
      <c r="O33" s="188"/>
    </row>
    <row r="34" spans="1:15" s="353" customFormat="1" ht="15.6">
      <c r="A34" s="354">
        <v>1870</v>
      </c>
      <c r="B34" s="185"/>
      <c r="C34" s="41">
        <f>(SUMPRODUCT(DetailsComputUS1!B11:H11,DetailsComputUS3!E7:K7)/SUM(DetailsComputUS3!E7:K7))/(SUMPRODUCT(DetailsComputUS1!B11:H11,DetailsComputUS4!E25:K25)/SUM(DetailsComputUS4!E25:K25))</f>
        <v>1.2938775796257691</v>
      </c>
      <c r="D34" s="185"/>
      <c r="E34" s="185"/>
      <c r="F34" s="185"/>
      <c r="G34" s="185"/>
      <c r="H34" s="41">
        <f>(SUMPRODUCT(DetailsComputUS2!D23:J23,DetailsComputUS3!E7:K7)/SUM(DetailsComputUS3!E7:K7))/(SUMPRODUCT(DetailsComputUS2!D23:J23,DetailsComputUS4!E25:K25)/SUM(DetailsComputUS4!E25:K25))</f>
        <v>1.2408209910222536</v>
      </c>
      <c r="I34" s="185"/>
      <c r="J34" s="185"/>
      <c r="K34" s="185"/>
      <c r="L34" s="186"/>
      <c r="M34" s="186"/>
      <c r="N34" s="187"/>
      <c r="O34" s="188"/>
    </row>
    <row r="35" spans="1:15" s="353" customFormat="1" ht="15.6">
      <c r="A35" s="35">
        <v>1962</v>
      </c>
      <c r="B35" s="185"/>
      <c r="C35" s="41">
        <f>(SUMPRODUCT(DetailsComputUS1!B12:H12,DetailsComputUS3!E8:K8)/SUM(DetailsComputUS3!E8:K8))/(SUMPRODUCT(DetailsComputUS1!B12:H12,DetailsComputUS4!E26:K26)/SUM(DetailsComputUS4!E26:K26))</f>
        <v>1.7073690917173265</v>
      </c>
      <c r="D35" s="185"/>
      <c r="E35" s="185"/>
      <c r="F35" s="185"/>
      <c r="G35" s="185"/>
      <c r="H35" s="41">
        <f>(SUMPRODUCT(DetailsComputUS2!D24:J24,DetailsComputUS3!E8:K8)/SUM(DetailsComputUS3!E8:K8))/(SUMPRODUCT(DetailsComputUS2!D24:J24,DetailsComputUS4!E26:K26)/SUM(DetailsComputUS4!E26:K26))</f>
        <v>1.5501759716007519</v>
      </c>
      <c r="I35" s="185"/>
      <c r="J35" s="185"/>
      <c r="K35" s="185"/>
      <c r="L35" s="186"/>
      <c r="M35" s="186"/>
      <c r="N35" s="187"/>
      <c r="O35" s="188"/>
    </row>
    <row r="36" spans="1:15" s="353" customFormat="1" ht="15.6">
      <c r="A36" s="35">
        <v>1983</v>
      </c>
      <c r="B36" s="185"/>
      <c r="C36" s="41">
        <f>(SUMPRODUCT(DetailsComputUS1!B13:H13,DetailsComputUS3!E9:K9)/SUM(DetailsComputUS3!E9:K9))/(SUMPRODUCT(DetailsComputUS1!B13:H13,DetailsComputUS4!E27:K27)/SUM(DetailsComputUS4!E27:K27))</f>
        <v>1.6479088107710949</v>
      </c>
      <c r="D36" s="185"/>
      <c r="E36" s="185"/>
      <c r="F36" s="185"/>
      <c r="G36" s="185"/>
      <c r="H36" s="41">
        <f>(SUMPRODUCT(DetailsComputUS2!D25:J25,DetailsComputUS3!E9:K9)/SUM(DetailsComputUS3!E9:K9))/(SUMPRODUCT(DetailsComputUS2!D25:J25,DetailsComputUS4!E27:K27)/SUM(DetailsComputUS4!E27:K27))</f>
        <v>1.4891152341010245</v>
      </c>
      <c r="I36" s="185"/>
      <c r="J36" s="185"/>
      <c r="K36" s="185"/>
      <c r="L36" s="186"/>
      <c r="M36" s="186"/>
      <c r="N36" s="187"/>
      <c r="O36" s="188"/>
    </row>
    <row r="37" spans="1:15" s="353" customFormat="1" ht="15.6">
      <c r="A37" s="35">
        <v>1986</v>
      </c>
      <c r="B37" s="185"/>
      <c r="C37" s="41">
        <f>(SUMPRODUCT(DetailsComputUS1!B14:H14,DetailsComputUS3!E10:K10)/SUM(DetailsComputUS3!E10:K10))/(SUMPRODUCT(DetailsComputUS1!B14:H14,DetailsComputUS4!E28:K28)/SUM(DetailsComputUS4!E28:K28))</f>
        <v>1.7146933323090561</v>
      </c>
      <c r="D37" s="185"/>
      <c r="E37" s="185"/>
      <c r="F37" s="185"/>
      <c r="G37" s="185"/>
      <c r="H37" s="41">
        <f>(SUMPRODUCT(DetailsComputUS2!D26:J26,DetailsComputUS3!E10:K10)/SUM(DetailsComputUS3!E10:K10))/(SUMPRODUCT(DetailsComputUS2!D26:J26,DetailsComputUS4!E28:K28)/SUM(DetailsComputUS4!E28:K28))</f>
        <v>1.551475063313043</v>
      </c>
      <c r="I37" s="185"/>
      <c r="J37" s="185"/>
      <c r="K37" s="185"/>
      <c r="L37" s="186"/>
      <c r="M37" s="186"/>
      <c r="N37" s="187"/>
      <c r="O37" s="188"/>
    </row>
    <row r="38" spans="1:15" s="353" customFormat="1" ht="15">
      <c r="A38" s="148">
        <v>1989</v>
      </c>
      <c r="B38" s="313"/>
      <c r="C38" s="41">
        <f>(SUMPRODUCT(DetailsComputUS1!B15:H15,DetailsComputUS3!E11:K11)/SUM(DetailsComputUS3!E11:K11))/(SUMPRODUCT(DetailsComputUS1!B15:H15,DetailsComputUS4!E29:K29)/SUM(DetailsComputUS4!E29:K29))</f>
        <v>1.6833916573313172</v>
      </c>
      <c r="D38" s="313"/>
      <c r="E38" s="313"/>
      <c r="F38" s="313"/>
      <c r="G38" s="313"/>
      <c r="H38" s="41">
        <f>(SUMPRODUCT(DetailsComputUS2!D27:J27,DetailsComputUS3!E11:K11)/SUM(DetailsComputUS3!E11:K11))/(SUMPRODUCT(DetailsComputUS2!D27:J27,DetailsComputUS4!E29:K29)/SUM(DetailsComputUS4!E29:K29))</f>
        <v>1.511593940607364</v>
      </c>
      <c r="I38" s="313"/>
      <c r="J38" s="313"/>
      <c r="K38" s="313"/>
      <c r="L38" s="313"/>
      <c r="M38" s="313"/>
      <c r="N38" s="313"/>
      <c r="O38" s="355"/>
    </row>
    <row r="39" spans="1:15" s="353" customFormat="1" ht="15">
      <c r="A39" s="148">
        <v>1992</v>
      </c>
      <c r="B39" s="313"/>
      <c r="C39" s="41">
        <f>(SUMPRODUCT(DetailsComputUS1!B16:H16,DetailsComputUS3!E12:K12)/SUM(DetailsComputUS3!E12:K12))/(SUMPRODUCT(DetailsComputUS1!B16:H16,DetailsComputUS4!E30:K30)/SUM(DetailsComputUS4!E30:K30))</f>
        <v>1.6319249748744973</v>
      </c>
      <c r="D39" s="313"/>
      <c r="E39" s="313"/>
      <c r="F39" s="313"/>
      <c r="G39" s="313"/>
      <c r="H39" s="41">
        <f>(SUMPRODUCT(DetailsComputUS2!D28:J28,DetailsComputUS3!E12:K12)/SUM(DetailsComputUS3!E12:K12))/(SUMPRODUCT(DetailsComputUS2!D28:J28,DetailsComputUS4!E30:K30)/SUM(DetailsComputUS4!E30:K30))</f>
        <v>1.4703391543241944</v>
      </c>
      <c r="I39" s="313"/>
      <c r="J39" s="313"/>
      <c r="K39" s="313"/>
      <c r="L39" s="313"/>
      <c r="M39" s="313"/>
      <c r="N39" s="313"/>
      <c r="O39" s="355"/>
    </row>
    <row r="40" spans="1:15" s="353" customFormat="1" ht="15">
      <c r="A40" s="148">
        <v>1995</v>
      </c>
      <c r="B40" s="313"/>
      <c r="C40" s="41">
        <f>(SUMPRODUCT(DetailsComputUS1!B17:H17,DetailsComputUS3!E13:K13)/SUM(DetailsComputUS3!E13:K13))/(SUMPRODUCT(DetailsComputUS1!B17:H17,DetailsComputUS4!E31:K31)/SUM(DetailsComputUS4!E31:K31))</f>
        <v>1.70780219747471</v>
      </c>
      <c r="D40" s="313"/>
      <c r="E40" s="313"/>
      <c r="F40" s="313"/>
      <c r="G40" s="313"/>
      <c r="H40" s="41">
        <f>(SUMPRODUCT(DetailsComputUS2!D29:J29,DetailsComputUS3!E13:K13)/SUM(DetailsComputUS3!E13:K13))/(SUMPRODUCT(DetailsComputUS2!D29:J29,DetailsComputUS4!E31:K31)/SUM(DetailsComputUS4!E31:K31))</f>
        <v>1.5294475569558608</v>
      </c>
      <c r="I40" s="313"/>
      <c r="J40" s="313"/>
      <c r="K40" s="313"/>
      <c r="L40" s="313"/>
      <c r="M40" s="313"/>
      <c r="N40" s="313"/>
      <c r="O40" s="355"/>
    </row>
    <row r="41" spans="1:15" s="353" customFormat="1" ht="15">
      <c r="A41" s="148">
        <v>1998</v>
      </c>
      <c r="B41" s="313"/>
      <c r="C41" s="41">
        <f>(SUMPRODUCT(DetailsComputUS1!B18:H18,DetailsComputUS3!E14:K14)/SUM(DetailsComputUS3!E14:K14))/(SUMPRODUCT(DetailsComputUS1!B18:H18,DetailsComputUS4!E32:K32)/SUM(DetailsComputUS4!E32:K32))</f>
        <v>1.5414402870745758</v>
      </c>
      <c r="D41" s="313"/>
      <c r="E41" s="313"/>
      <c r="F41" s="313"/>
      <c r="G41" s="313"/>
      <c r="H41" s="41">
        <f>(SUMPRODUCT(DetailsComputUS2!D30:J30,DetailsComputUS3!E14:K14)/SUM(DetailsComputUS3!E14:K14))/(SUMPRODUCT(DetailsComputUS2!D30:J30,DetailsComputUS4!E32:K32)/SUM(DetailsComputUS4!E32:K32))</f>
        <v>1.3818344011073453</v>
      </c>
      <c r="I41" s="313"/>
      <c r="J41" s="313"/>
      <c r="K41" s="313"/>
      <c r="L41" s="313"/>
      <c r="M41" s="313"/>
      <c r="N41" s="313"/>
      <c r="O41" s="355"/>
    </row>
    <row r="42" spans="1:15" s="353" customFormat="1" ht="15">
      <c r="A42" s="148">
        <v>2001</v>
      </c>
      <c r="B42" s="313"/>
      <c r="C42" s="41">
        <f>(SUMPRODUCT(DetailsComputUS1!B19:H19,DetailsComputUS3!E15:K15)/SUM(DetailsComputUS3!E15:K15))/(SUMPRODUCT(DetailsComputUS1!B19:H19,DetailsComputUS4!E33:K33)/SUM(DetailsComputUS4!E33:K33))</f>
        <v>1.5658889566738325</v>
      </c>
      <c r="D42" s="313"/>
      <c r="E42" s="313"/>
      <c r="F42" s="313"/>
      <c r="G42" s="313"/>
      <c r="H42" s="41">
        <f>(SUMPRODUCT(DetailsComputUS2!D31:J31,DetailsComputUS3!E15:K15)/SUM(DetailsComputUS3!E15:K15))/(SUMPRODUCT(DetailsComputUS2!D31:J31,DetailsComputUS4!E33:K33)/SUM(DetailsComputUS4!E33:K33))</f>
        <v>1.4038446560783016</v>
      </c>
      <c r="I42" s="313"/>
      <c r="J42" s="313"/>
      <c r="K42" s="313"/>
      <c r="L42" s="313"/>
      <c r="M42" s="313"/>
      <c r="N42" s="313"/>
      <c r="O42" s="355"/>
    </row>
    <row r="43" spans="1:15" s="353" customFormat="1" ht="15">
      <c r="A43" s="148">
        <v>2004</v>
      </c>
      <c r="B43" s="313"/>
      <c r="C43" s="41">
        <f>(SUMPRODUCT(DetailsComputUS1!B20:H20,DetailsComputUS3!E16:K16)/SUM(DetailsComputUS3!E16:K16))/(SUMPRODUCT(DetailsComputUS1!B20:H20,DetailsComputUS4!E34:K34)/SUM(DetailsComputUS4!E34:K34))</f>
        <v>1.5995560227283125</v>
      </c>
      <c r="D43" s="313"/>
      <c r="E43" s="313"/>
      <c r="F43" s="313"/>
      <c r="G43" s="313"/>
      <c r="H43" s="41">
        <f>(SUMPRODUCT(DetailsComputUS2!D32:J32,DetailsComputUS3!E16:K16)/SUM(DetailsComputUS3!E16:K16))/(SUMPRODUCT(DetailsComputUS2!D32:J32,DetailsComputUS4!E34:K34)/SUM(DetailsComputUS4!E34:K34))</f>
        <v>1.4338769047111208</v>
      </c>
      <c r="I43" s="313"/>
      <c r="J43" s="313"/>
      <c r="K43" s="313"/>
      <c r="L43" s="313"/>
      <c r="M43" s="313"/>
      <c r="N43" s="313"/>
      <c r="O43" s="355"/>
    </row>
    <row r="44" spans="1:15" s="353" customFormat="1" ht="15">
      <c r="A44" s="148">
        <v>2007</v>
      </c>
      <c r="B44" s="313"/>
      <c r="C44" s="41">
        <f>(SUMPRODUCT(DetailsComputUS1!B21:H21,DetailsComputUS3!E17:K17)/SUM(DetailsComputUS3!E17:K17))/(SUMPRODUCT(DetailsComputUS1!B21:H21,DetailsComputUS4!E35:K35)/SUM(DetailsComputUS4!E35:K35))</f>
        <v>1.6275704491813865</v>
      </c>
      <c r="D44" s="313"/>
      <c r="E44" s="313"/>
      <c r="F44" s="313"/>
      <c r="G44" s="313"/>
      <c r="H44" s="41">
        <f>(SUMPRODUCT(DetailsComputUS2!D33:J33,DetailsComputUS3!E17:K17)/SUM(DetailsComputUS3!E17:K17))/(SUMPRODUCT(DetailsComputUS2!D33:J33,DetailsComputUS4!E35:K35)/SUM(DetailsComputUS4!E35:K35))</f>
        <v>1.4615931466665462</v>
      </c>
      <c r="I44" s="313"/>
      <c r="J44" s="313"/>
      <c r="K44" s="313"/>
      <c r="L44" s="313"/>
      <c r="M44" s="313"/>
      <c r="N44" s="313"/>
      <c r="O44" s="355"/>
    </row>
    <row r="45" spans="1:15" s="353" customFormat="1" ht="15">
      <c r="A45" s="148">
        <v>2010</v>
      </c>
      <c r="B45" s="313"/>
      <c r="C45" s="41">
        <f>(SUMPRODUCT(DetailsComputUS1!B22:H22,DetailsComputUS3!E18:K18)/SUM(DetailsComputUS3!E18:K18))/(SUMPRODUCT(DetailsComputUS1!B22:H22,DetailsComputUS4!E36:K36)/SUM(DetailsComputUS4!E36:K36))</f>
        <v>1.7233721198279848</v>
      </c>
      <c r="D45" s="313"/>
      <c r="E45" s="313"/>
      <c r="F45" s="313"/>
      <c r="G45" s="313"/>
      <c r="H45" s="41">
        <f>(SUMPRODUCT(DetailsComputUS2!D34:J34,DetailsComputUS3!E18:K18)/SUM(DetailsComputUS3!E18:K18))/(SUMPRODUCT(DetailsComputUS2!D34:J34,DetailsComputUS4!E36:K36)/SUM(DetailsComputUS4!E36:K36))</f>
        <v>1.5549434167756142</v>
      </c>
      <c r="I45" s="313"/>
      <c r="J45" s="313"/>
      <c r="K45" s="313"/>
      <c r="L45" s="313"/>
      <c r="M45" s="313"/>
      <c r="N45" s="313"/>
      <c r="O45" s="355"/>
    </row>
    <row r="46" spans="1:15" s="353" customFormat="1" ht="15.6" thickBot="1">
      <c r="A46" s="149">
        <v>2013</v>
      </c>
      <c r="B46" s="356"/>
      <c r="C46" s="43">
        <f>(SUMPRODUCT(DetailsComputUS1!B23:H23,DetailsComputUS3!E19:K19)/SUM(DetailsComputUS3!E19:K19))/(SUMPRODUCT(DetailsComputUS1!B23:H23,DetailsComputUS4!E37:K37)/SUM(DetailsComputUS4!E37:K37))</f>
        <v>1.6621539535462944</v>
      </c>
      <c r="D46" s="356"/>
      <c r="E46" s="356"/>
      <c r="F46" s="356"/>
      <c r="G46" s="356"/>
      <c r="H46" s="43">
        <f>(SUMPRODUCT(DetailsComputUS2!D35:J35,DetailsComputUS3!E19:K19)/SUM(DetailsComputUS3!E19:K19))/(SUMPRODUCT(DetailsComputUS2!D35:J35,DetailsComputUS4!E37:K37)/SUM(DetailsComputUS4!E37:K37))</f>
        <v>1.5010551782561961</v>
      </c>
      <c r="I46" s="356"/>
      <c r="J46" s="356"/>
      <c r="K46" s="356"/>
      <c r="L46" s="356"/>
      <c r="M46" s="356"/>
      <c r="N46" s="356"/>
      <c r="O46" s="357"/>
    </row>
  </sheetData>
  <mergeCells count="15">
    <mergeCell ref="A4:R4"/>
    <mergeCell ref="P6:P7"/>
    <mergeCell ref="A29:O29"/>
    <mergeCell ref="B31:F31"/>
    <mergeCell ref="G31:K31"/>
    <mergeCell ref="L31:M31"/>
    <mergeCell ref="N31:N32"/>
    <mergeCell ref="O31:O32"/>
    <mergeCell ref="Q6:Q7"/>
    <mergeCell ref="R6:R7"/>
    <mergeCell ref="B6:F6"/>
    <mergeCell ref="G6:K6"/>
    <mergeCell ref="L6:M6"/>
    <mergeCell ref="N6:N7"/>
    <mergeCell ref="O6:O7"/>
  </mergeCells>
  <hyperlinks>
    <hyperlink ref="A1" location="Index!A1" display="Back to index"/>
  </hyperlink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3"/>
  <sheetViews>
    <sheetView workbookViewId="0">
      <selection activeCell="I21" sqref="I21"/>
    </sheetView>
  </sheetViews>
  <sheetFormatPr baseColWidth="10" defaultRowHeight="13.2"/>
  <cols>
    <col min="1" max="5" width="12.88671875" style="160" customWidth="1"/>
    <col min="6" max="6" width="14" style="160" customWidth="1"/>
    <col min="7" max="7" width="12.88671875" style="160" customWidth="1"/>
    <col min="8" max="8" width="11" customWidth="1"/>
  </cols>
  <sheetData>
    <row r="1" spans="1:13" ht="15">
      <c r="A1" s="523" t="s">
        <v>250</v>
      </c>
    </row>
    <row r="2" spans="1:13" ht="15.6">
      <c r="A2" s="159"/>
    </row>
    <row r="3" spans="1:13" ht="16.2" thickBot="1">
      <c r="A3" s="159"/>
    </row>
    <row r="4" spans="1:13" ht="23.4" customHeight="1" thickBot="1">
      <c r="A4" s="794" t="s">
        <v>282</v>
      </c>
      <c r="B4" s="795"/>
      <c r="C4" s="795"/>
      <c r="D4" s="795"/>
      <c r="E4" s="795"/>
      <c r="F4" s="795"/>
      <c r="G4" s="795"/>
      <c r="H4" s="795"/>
      <c r="I4" s="795"/>
      <c r="J4" s="795"/>
      <c r="K4" s="795"/>
      <c r="L4" s="796"/>
    </row>
    <row r="5" spans="1:13" ht="16.2" thickBot="1">
      <c r="A5" s="800"/>
      <c r="B5" s="801"/>
      <c r="C5" s="161"/>
      <c r="D5" s="161"/>
    </row>
    <row r="6" spans="1:13" ht="16.2" thickBot="1">
      <c r="A6" s="300"/>
      <c r="B6" s="797" t="s">
        <v>132</v>
      </c>
      <c r="C6" s="795"/>
      <c r="D6" s="795"/>
      <c r="E6" s="795"/>
      <c r="F6" s="795"/>
      <c r="G6" s="795"/>
      <c r="H6" s="796"/>
      <c r="I6" s="814" t="s">
        <v>283</v>
      </c>
      <c r="J6" s="815"/>
      <c r="K6" s="815"/>
      <c r="L6" s="816"/>
    </row>
    <row r="7" spans="1:13" ht="14.1" customHeight="1" thickBot="1">
      <c r="A7" s="802"/>
      <c r="B7" s="805" t="s">
        <v>110</v>
      </c>
      <c r="C7" s="807" t="s">
        <v>111</v>
      </c>
      <c r="D7" s="807" t="s">
        <v>112</v>
      </c>
      <c r="E7" s="807" t="s">
        <v>113</v>
      </c>
      <c r="F7" s="798"/>
      <c r="G7" s="808" t="s">
        <v>114</v>
      </c>
      <c r="H7" s="809"/>
      <c r="I7" s="788" t="s">
        <v>106</v>
      </c>
      <c r="J7" s="791" t="s">
        <v>107</v>
      </c>
      <c r="K7" s="788" t="s">
        <v>108</v>
      </c>
      <c r="L7" s="817" t="s">
        <v>109</v>
      </c>
    </row>
    <row r="8" spans="1:13" ht="73.5" customHeight="1" thickTop="1" thickBot="1">
      <c r="A8" s="803"/>
      <c r="B8" s="806"/>
      <c r="C8" s="806"/>
      <c r="D8" s="806"/>
      <c r="E8" s="806"/>
      <c r="F8" s="799"/>
      <c r="G8" s="810"/>
      <c r="H8" s="811"/>
      <c r="I8" s="789"/>
      <c r="J8" s="792"/>
      <c r="K8" s="789"/>
      <c r="L8" s="818"/>
    </row>
    <row r="9" spans="1:13" ht="39" customHeight="1" thickTop="1" thickBot="1">
      <c r="A9" s="804"/>
      <c r="B9" s="649" t="s">
        <v>60</v>
      </c>
      <c r="C9" s="651" t="s">
        <v>61</v>
      </c>
      <c r="D9" s="812" t="s">
        <v>117</v>
      </c>
      <c r="E9" s="649" t="s">
        <v>118</v>
      </c>
      <c r="F9" s="650" t="s">
        <v>218</v>
      </c>
      <c r="G9" s="655" t="s">
        <v>261</v>
      </c>
      <c r="H9" s="656" t="s">
        <v>260</v>
      </c>
      <c r="I9" s="790"/>
      <c r="J9" s="793"/>
      <c r="K9" s="790"/>
      <c r="L9" s="819"/>
    </row>
    <row r="10" spans="1:13" ht="71.400000000000006" thickTop="1" thickBot="1">
      <c r="A10" s="644"/>
      <c r="B10" s="647" t="s">
        <v>136</v>
      </c>
      <c r="C10" s="648" t="s">
        <v>133</v>
      </c>
      <c r="D10" s="813"/>
      <c r="E10" s="654" t="s">
        <v>134</v>
      </c>
      <c r="F10" s="198" t="s">
        <v>134</v>
      </c>
      <c r="G10" s="652" t="s">
        <v>143</v>
      </c>
      <c r="H10" s="653" t="s">
        <v>119</v>
      </c>
      <c r="I10" s="820" t="s">
        <v>284</v>
      </c>
      <c r="J10" s="821"/>
      <c r="K10" s="821"/>
      <c r="L10" s="822"/>
    </row>
    <row r="11" spans="1:13" s="29" customFormat="1" ht="15.6">
      <c r="A11" s="360">
        <v>1860</v>
      </c>
      <c r="B11" s="645">
        <f>B12</f>
        <v>0.13886690682156416</v>
      </c>
      <c r="C11" s="366">
        <v>0.18</v>
      </c>
      <c r="D11" s="646">
        <f>D12</f>
        <v>0.11387086359368262</v>
      </c>
      <c r="E11" s="368">
        <f>DetailsComputUS8!F10</f>
        <v>9.5635564001633172E-2</v>
      </c>
      <c r="F11" s="368">
        <f>DetailsComputUS8!G10</f>
        <v>0.10393897576759693</v>
      </c>
      <c r="G11" s="369"/>
      <c r="H11" s="355"/>
      <c r="I11" s="594"/>
      <c r="J11" s="594"/>
      <c r="K11" s="699"/>
      <c r="L11" s="700"/>
    </row>
    <row r="12" spans="1:13" s="29" customFormat="1" ht="15.6">
      <c r="A12" s="364">
        <v>1870</v>
      </c>
      <c r="B12" s="365">
        <v>0.13886690682156416</v>
      </c>
      <c r="C12" s="366">
        <v>0.18</v>
      </c>
      <c r="D12" s="367">
        <f t="shared" ref="D12:D20" si="0">B12*(1-C12)</f>
        <v>0.11387086359368262</v>
      </c>
      <c r="E12" s="368">
        <f>DetailsComputUS8!F11</f>
        <v>0.1265393812865741</v>
      </c>
      <c r="F12" s="368">
        <f>DetailsComputUS8!G11</f>
        <v>0.13114182611622988</v>
      </c>
      <c r="G12" s="369"/>
      <c r="H12" s="355"/>
      <c r="I12" s="148"/>
      <c r="J12" s="148"/>
      <c r="K12" s="363"/>
      <c r="L12" s="355"/>
    </row>
    <row r="13" spans="1:13" s="29" customFormat="1" ht="15.6">
      <c r="A13" s="364">
        <v>1880</v>
      </c>
      <c r="B13" s="365">
        <v>0.11374806926187045</v>
      </c>
      <c r="C13" s="366">
        <v>0.18</v>
      </c>
      <c r="D13" s="367">
        <f t="shared" si="0"/>
        <v>9.3273416794733777E-2</v>
      </c>
      <c r="E13" s="368">
        <f>DetailsComputUS8!F12</f>
        <v>0.12277023928508141</v>
      </c>
      <c r="F13" s="368">
        <f>DetailsComputUS8!G12</f>
        <v>0.12763291798481113</v>
      </c>
      <c r="G13" s="369">
        <f>AVERAGE(E11:E13)/(AVERAGE(D11:D13)+AVERAGE(E11:E13))</f>
        <v>0.51796656614899206</v>
      </c>
      <c r="H13" s="339">
        <f>AVERAGE(F11:F13)/(AVERAGE(F11:F13)+AVERAGE(D11:D13))</f>
        <v>0.5304935026815264</v>
      </c>
      <c r="I13" s="370">
        <f>DataF1F7!E11</f>
        <v>0.75855023137217104</v>
      </c>
      <c r="J13" s="370"/>
      <c r="K13" s="371"/>
      <c r="L13" s="339"/>
      <c r="M13" s="698"/>
    </row>
    <row r="14" spans="1:13" s="29" customFormat="1" ht="15.6">
      <c r="A14" s="364">
        <v>1890</v>
      </c>
      <c r="B14" s="365">
        <v>0.1360916031648875</v>
      </c>
      <c r="C14" s="366">
        <v>0.18</v>
      </c>
      <c r="D14" s="367">
        <f t="shared" si="0"/>
        <v>0.11159511459520775</v>
      </c>
      <c r="E14" s="368">
        <f>DetailsComputUS8!F13</f>
        <v>0.1336062550009417</v>
      </c>
      <c r="F14" s="368">
        <f>DetailsComputUS8!G13</f>
        <v>0.13930632582317748</v>
      </c>
      <c r="G14" s="369">
        <f>AVERAGE(E12:E14)/(AVERAGE(D12:D14)+AVERAGE(E12:E14))</f>
        <v>0.5457322016109839</v>
      </c>
      <c r="H14" s="339">
        <f>AVERAGE(F12:F14)/(AVERAGE(F12:F14)+AVERAGE(D12:D14))</f>
        <v>0.55534278025306849</v>
      </c>
      <c r="I14" s="370">
        <f>DataF1F7!E12</f>
        <v>0.77087390930600108</v>
      </c>
      <c r="J14" s="370"/>
      <c r="K14" s="371"/>
      <c r="L14" s="339"/>
      <c r="M14" s="698"/>
    </row>
    <row r="15" spans="1:13" s="29" customFormat="1" ht="15.6">
      <c r="A15" s="364">
        <v>1900</v>
      </c>
      <c r="B15" s="365">
        <v>0.13281462225422103</v>
      </c>
      <c r="C15" s="366">
        <v>0.18</v>
      </c>
      <c r="D15" s="367">
        <f t="shared" si="0"/>
        <v>0.10890799024846125</v>
      </c>
      <c r="E15" s="368">
        <f>DetailsComputUS8!F14</f>
        <v>0.12403753262845903</v>
      </c>
      <c r="F15" s="368">
        <f>DetailsComputUS8!G14</f>
        <v>0.12968770945002661</v>
      </c>
      <c r="G15" s="369">
        <f>AVERAGE(E13:E15)/(AVERAGE(D13:D15)+AVERAGE(E13:E15))</f>
        <v>0.54799655182211304</v>
      </c>
      <c r="H15" s="339">
        <f>AVERAGE(F13:F15)/(AVERAGE(F13:F15)+AVERAGE(D13:D15))</f>
        <v>0.55831223702255439</v>
      </c>
      <c r="I15" s="370">
        <f>DataF1F7!E13</f>
        <v>0.770021166082407</v>
      </c>
      <c r="J15" s="370">
        <f>DataF1F7!F13</f>
        <v>0.75931266818694643</v>
      </c>
      <c r="K15" s="371">
        <f>DataF1F7!G13</f>
        <v>0.62844857111405283</v>
      </c>
      <c r="L15" s="339">
        <f>DataF1F7!H13</f>
        <v>0.77552094999999988</v>
      </c>
      <c r="M15" s="698"/>
    </row>
    <row r="16" spans="1:13" s="29" customFormat="1" ht="15.6">
      <c r="A16" s="364">
        <v>1910</v>
      </c>
      <c r="B16" s="365">
        <v>0.15283983569948328</v>
      </c>
      <c r="C16" s="366">
        <v>0.18</v>
      </c>
      <c r="D16" s="367">
        <f t="shared" si="0"/>
        <v>0.12532866527357631</v>
      </c>
      <c r="E16" s="368">
        <f>DetailsComputUS8!F15</f>
        <v>0.12040979010350041</v>
      </c>
      <c r="F16" s="368">
        <f>DetailsComputUS8!G15</f>
        <v>0.12622414160500334</v>
      </c>
      <c r="G16" s="372">
        <v>0.56000000000000005</v>
      </c>
      <c r="H16" s="373">
        <v>0.56999999999999995</v>
      </c>
      <c r="I16" s="370">
        <f>DataF1F7!E14</f>
        <v>0.78032056729831023</v>
      </c>
      <c r="J16" s="370">
        <f>DataF1F7!F14</f>
        <v>0.75706620651954737</v>
      </c>
      <c r="K16" s="371">
        <f>DataF1F7!G14</f>
        <v>0.62056124189609652</v>
      </c>
      <c r="L16" s="339">
        <f>DataF1F7!H14</f>
        <v>0.75525962499999999</v>
      </c>
      <c r="M16" s="698"/>
    </row>
    <row r="17" spans="1:13" s="29" customFormat="1" ht="15.6">
      <c r="A17" s="364">
        <v>1920</v>
      </c>
      <c r="B17" s="365">
        <v>8.1203617623790081E-2</v>
      </c>
      <c r="C17" s="366">
        <v>0.18</v>
      </c>
      <c r="D17" s="367">
        <f t="shared" si="0"/>
        <v>6.658696645150787E-2</v>
      </c>
      <c r="E17" s="368">
        <f>DetailsComputUS8!F16</f>
        <v>0.10984049167257642</v>
      </c>
      <c r="F17" s="368">
        <f>DetailsComputUS8!G16</f>
        <v>0.11542947043305836</v>
      </c>
      <c r="G17" s="372">
        <v>0.57999999999999996</v>
      </c>
      <c r="H17" s="373">
        <v>0.6</v>
      </c>
      <c r="I17" s="370">
        <f>DataF1F7!E15</f>
        <v>0.65698350049216492</v>
      </c>
      <c r="J17" s="370">
        <f>DataF1F7!F15</f>
        <v>0.6763373911344861</v>
      </c>
      <c r="K17" s="371">
        <f>DataF1F7!G15</f>
        <v>0.56988639744809322</v>
      </c>
      <c r="L17" s="339">
        <f>DataF1F7!H15</f>
        <v>0.67191946000000002</v>
      </c>
      <c r="M17" s="698"/>
    </row>
    <row r="18" spans="1:13" s="29" customFormat="1" ht="15.6">
      <c r="A18" s="364">
        <v>1930</v>
      </c>
      <c r="B18" s="365">
        <v>9.1596497553196703E-3</v>
      </c>
      <c r="C18" s="366">
        <v>0.18117262604376921</v>
      </c>
      <c r="D18" s="367">
        <f>B18*(1-C18)</f>
        <v>7.5001719555072384E-3</v>
      </c>
      <c r="E18" s="368">
        <f>DetailsComputUS8!F17</f>
        <v>0.12878143143735249</v>
      </c>
      <c r="F18" s="368">
        <f>DetailsComputUS8!G17</f>
        <v>0.13565150483148025</v>
      </c>
      <c r="G18" s="369">
        <f t="shared" ref="G18:G20" si="1">AVERAGE(E16:E18)/(AVERAGE(D16:D18)+AVERAGE(E16:E18))</f>
        <v>0.64291039417687035</v>
      </c>
      <c r="H18" s="339">
        <f t="shared" ref="H18:H20" si="2">AVERAGE(F16:F18)/(AVERAGE(F16:F18)+AVERAGE(D16:D18))</f>
        <v>0.6542247791351683</v>
      </c>
      <c r="I18" s="370">
        <f>DataF1F7!E16</f>
        <v>0.62538429936852757</v>
      </c>
      <c r="J18" s="370">
        <f>DataF1F7!F16</f>
        <v>0.67490449607634584</v>
      </c>
      <c r="K18" s="371">
        <f>DataF1F7!G16</f>
        <v>0.56381429891487433</v>
      </c>
      <c r="L18" s="339">
        <f>DataF1F7!H16</f>
        <v>0.6037231500000001</v>
      </c>
      <c r="M18" s="698"/>
    </row>
    <row r="19" spans="1:13" s="29" customFormat="1" ht="15.6">
      <c r="A19" s="364">
        <v>1940</v>
      </c>
      <c r="B19" s="365">
        <v>0.13635600232468442</v>
      </c>
      <c r="C19" s="366">
        <v>0.17287446605181322</v>
      </c>
      <c r="D19" s="367">
        <f t="shared" si="0"/>
        <v>0.1127835312298448</v>
      </c>
      <c r="E19" s="368">
        <f>DetailsComputUS8!F18</f>
        <v>8.5479986177978418E-2</v>
      </c>
      <c r="F19" s="368">
        <f>DetailsComputUS8!G18</f>
        <v>9.0240358724951203E-2</v>
      </c>
      <c r="G19" s="369">
        <f t="shared" si="1"/>
        <v>0.63428434842807158</v>
      </c>
      <c r="H19" s="339">
        <f>AVERAGE(F17:F19)/(AVERAGE(F17:F19)+AVERAGE(D17:D19))</f>
        <v>0.64620693165765009</v>
      </c>
      <c r="I19" s="370">
        <f>DataF1F7!E17</f>
        <v>0.5676040470785606</v>
      </c>
      <c r="J19" s="370">
        <f>DataF1F7!F17</f>
        <v>0.64715145606861868</v>
      </c>
      <c r="K19" s="371">
        <f>DataF1F7!G17</f>
        <v>0.52774750532829839</v>
      </c>
      <c r="L19" s="339">
        <f>DataF1F7!H17</f>
        <v>0.4980581</v>
      </c>
      <c r="M19" s="698"/>
    </row>
    <row r="20" spans="1:13" s="29" customFormat="1" ht="15.6">
      <c r="A20" s="364">
        <v>1950</v>
      </c>
      <c r="B20" s="365">
        <v>9.2246238867203401E-2</v>
      </c>
      <c r="C20" s="366">
        <v>0.16195283849436182</v>
      </c>
      <c r="D20" s="367">
        <f t="shared" si="0"/>
        <v>7.7306698642230887E-2</v>
      </c>
      <c r="E20" s="368">
        <f>DetailsComputUS8!F19</f>
        <v>9.0823192038320358E-2</v>
      </c>
      <c r="F20" s="368">
        <f>DetailsComputUS8!G19</f>
        <v>9.6083742809594294E-2</v>
      </c>
      <c r="G20" s="369">
        <f t="shared" si="1"/>
        <v>0.60692217175199814</v>
      </c>
      <c r="H20" s="339">
        <f t="shared" si="2"/>
        <v>0.6197010606707094</v>
      </c>
      <c r="I20" s="370">
        <f>DataF1F7!E18</f>
        <v>0.50359237846968286</v>
      </c>
      <c r="J20" s="370">
        <f>DataF1F7!F18</f>
        <v>0.68286448936996069</v>
      </c>
      <c r="K20" s="371">
        <f>DataF1F7!G18</f>
        <v>0.46926906382398281</v>
      </c>
      <c r="L20" s="339">
        <f>DataF1F7!H18</f>
        <v>0.44698503000000001</v>
      </c>
      <c r="M20" s="698"/>
    </row>
    <row r="21" spans="1:13" s="29" customFormat="1" ht="15.6">
      <c r="A21" s="364">
        <v>1960</v>
      </c>
      <c r="B21" s="365"/>
      <c r="C21" s="366"/>
      <c r="D21" s="367"/>
      <c r="E21" s="368"/>
      <c r="F21" s="374"/>
      <c r="G21" s="369">
        <f>AVERAGE(G121:G128)</f>
        <v>0.53743801105971967</v>
      </c>
      <c r="H21" s="375">
        <f>AVERAGE(H121:H128)</f>
        <v>0.55100471681654362</v>
      </c>
      <c r="I21" s="370">
        <f>DataF1F7!E19</f>
        <v>0.42010183077553787</v>
      </c>
      <c r="J21" s="370">
        <f>DataF1F7!F19</f>
        <v>0.63188867807940119</v>
      </c>
      <c r="K21" s="371">
        <f>DataF1F7!G19</f>
        <v>0.31110929540232685</v>
      </c>
      <c r="L21" s="339">
        <f>DataF1F7!H19</f>
        <v>0.43967358000000001</v>
      </c>
      <c r="M21" s="698"/>
    </row>
    <row r="22" spans="1:13" s="29" customFormat="1" ht="15.6">
      <c r="A22" s="364">
        <v>1970</v>
      </c>
      <c r="B22" s="365"/>
      <c r="C22" s="366"/>
      <c r="D22" s="367"/>
      <c r="E22" s="368"/>
      <c r="F22" s="374"/>
      <c r="G22" s="369">
        <f>AVERAGE(G129:G138)</f>
        <v>0.50618151838542425</v>
      </c>
      <c r="H22" s="375">
        <f>AVERAGE(H129:H138)</f>
        <v>0.52050689829940755</v>
      </c>
      <c r="I22" s="370">
        <f>DataF1F7!E20</f>
        <v>0.33954465057244398</v>
      </c>
      <c r="J22" s="370">
        <f>DataF1F7!F20</f>
        <v>0.64554133993610974</v>
      </c>
      <c r="K22" s="371">
        <f>DataF1F7!G20</f>
        <v>0.22284096504887069</v>
      </c>
      <c r="L22" s="339">
        <f>DataF1F7!H20</f>
        <v>0.45132437000000003</v>
      </c>
      <c r="M22" s="698"/>
    </row>
    <row r="23" spans="1:13" s="29" customFormat="1" ht="15.6">
      <c r="A23" s="364">
        <v>1980</v>
      </c>
      <c r="B23" s="365"/>
      <c r="C23" s="366"/>
      <c r="D23" s="367"/>
      <c r="E23" s="368"/>
      <c r="F23" s="374"/>
      <c r="G23" s="369">
        <f>AVERAGE(G139:G148)</f>
        <v>0.49602816272107342</v>
      </c>
      <c r="H23" s="375">
        <f>AVERAGE(H139:H148)</f>
        <v>0.51189048849300589</v>
      </c>
      <c r="I23" s="370">
        <f>DataF1F7!E21</f>
        <v>0.3554849446207714</v>
      </c>
      <c r="J23" s="370">
        <f>DataF1F7!F21</f>
        <v>0.57593010659381094</v>
      </c>
      <c r="K23" s="371">
        <f>DataF1F7!G21</f>
        <v>0.22828136817932004</v>
      </c>
      <c r="L23" s="339">
        <f>DataF1F7!H21</f>
        <v>0.45179457999999995</v>
      </c>
      <c r="M23" s="698"/>
    </row>
    <row r="24" spans="1:13" s="29" customFormat="1" ht="15.6">
      <c r="A24" s="364">
        <v>1990</v>
      </c>
      <c r="B24" s="365"/>
      <c r="C24" s="366"/>
      <c r="D24" s="367"/>
      <c r="E24" s="368"/>
      <c r="F24" s="374"/>
      <c r="G24" s="369">
        <f>AVERAGE(G149:G158)</f>
        <v>0.49173554437938716</v>
      </c>
      <c r="H24" s="375">
        <f>AVERAGE(H149:H158)</f>
        <v>0.52111789498480354</v>
      </c>
      <c r="I24" s="370">
        <f>DataF1F7!E22</f>
        <v>0.40735641392951366</v>
      </c>
      <c r="J24" s="370">
        <f>DataF1F7!F22</f>
        <v>0.55514867642465715</v>
      </c>
      <c r="K24" s="371">
        <f>DataF1F7!G22</f>
        <v>0.31823792469206358</v>
      </c>
      <c r="L24" s="339">
        <f>DataF1F7!H22</f>
        <v>0.44634424</v>
      </c>
      <c r="M24" s="698"/>
    </row>
    <row r="25" spans="1:13" s="29" customFormat="1" ht="15.6">
      <c r="A25" s="364">
        <v>2000</v>
      </c>
      <c r="B25" s="365"/>
      <c r="C25" s="366"/>
      <c r="D25" s="367"/>
      <c r="E25" s="368"/>
      <c r="F25" s="368"/>
      <c r="G25" s="369">
        <f>AVERAGE(G159:G168)</f>
        <v>0.52974372026661842</v>
      </c>
      <c r="H25" s="375">
        <f>AVERAGE(H159:H168)</f>
        <v>0.5871044154841456</v>
      </c>
      <c r="I25" s="370">
        <f>DataF1F7!E23</f>
        <v>0.46984846648853196</v>
      </c>
      <c r="J25" s="370">
        <f>DataF1F7!F23</f>
        <v>0.55890059276961446</v>
      </c>
      <c r="K25" s="371">
        <f>DataF1F7!G23</f>
        <v>0.42753261203630821</v>
      </c>
      <c r="L25" s="339">
        <f>DataF1F7!H23</f>
        <v>0.45654620000000001</v>
      </c>
      <c r="M25" s="698"/>
    </row>
    <row r="26" spans="1:13" s="29" customFormat="1" ht="16.2" thickBot="1">
      <c r="A26" s="376">
        <v>2010</v>
      </c>
      <c r="B26" s="377"/>
      <c r="C26" s="378"/>
      <c r="D26" s="379"/>
      <c r="E26" s="380"/>
      <c r="F26" s="380"/>
      <c r="G26" s="381">
        <f>AVERAGE(G169:G172)</f>
        <v>0.56928270142981696</v>
      </c>
      <c r="H26" s="382">
        <f>AVERAGE(H169:H172)</f>
        <v>0.64375983250237101</v>
      </c>
      <c r="I26" s="383">
        <f>DataF1F7!E24</f>
        <v>0.55119046831920326</v>
      </c>
      <c r="J26" s="383">
        <f>DataF1F7!F24</f>
        <v>0.58746739921962676</v>
      </c>
      <c r="K26" s="384">
        <f>DataF1F7!G24</f>
        <v>0.50534089642200353</v>
      </c>
      <c r="L26" s="352">
        <f>DataF1F7!H24</f>
        <v>0.46193919999999999</v>
      </c>
      <c r="M26" s="698"/>
    </row>
    <row r="27" spans="1:13" ht="13.8">
      <c r="A27" s="202"/>
      <c r="B27" s="204"/>
      <c r="C27" s="207"/>
      <c r="D27" s="201"/>
      <c r="E27" s="206"/>
      <c r="F27" s="206"/>
      <c r="G27" s="215"/>
      <c r="H27" s="215"/>
      <c r="I27" s="214"/>
      <c r="J27" s="214"/>
      <c r="K27" s="214"/>
      <c r="L27" s="214"/>
    </row>
    <row r="28" spans="1:13" ht="15.6" customHeight="1" thickBot="1">
      <c r="A28" s="202"/>
      <c r="B28" s="204"/>
      <c r="C28" s="207"/>
      <c r="D28" s="201"/>
      <c r="E28" s="206"/>
      <c r="F28" s="206"/>
      <c r="G28" s="215"/>
      <c r="H28" s="215"/>
      <c r="I28" s="214"/>
      <c r="J28" s="214"/>
      <c r="K28" s="214"/>
      <c r="L28" s="214"/>
    </row>
    <row r="29" spans="1:13" s="29" customFormat="1" ht="15.6">
      <c r="A29" s="385">
        <v>1870</v>
      </c>
      <c r="B29" s="386">
        <v>0.13032881816174921</v>
      </c>
      <c r="C29" s="387">
        <v>0.18</v>
      </c>
      <c r="D29" s="388">
        <f t="shared" ref="D29:D92" si="3">B29*(1-C29)</f>
        <v>0.10686963089263436</v>
      </c>
      <c r="E29" s="361"/>
      <c r="F29" s="361"/>
      <c r="G29" s="362"/>
      <c r="H29" s="389"/>
      <c r="I29" s="208"/>
      <c r="J29" s="208"/>
      <c r="K29" s="208"/>
      <c r="L29" s="208"/>
    </row>
    <row r="30" spans="1:13" s="29" customFormat="1" ht="15.6">
      <c r="A30" s="390">
        <v>1871</v>
      </c>
      <c r="B30" s="391">
        <v>0.13577635288408951</v>
      </c>
      <c r="C30" s="392">
        <v>0.18</v>
      </c>
      <c r="D30" s="367">
        <f t="shared" si="3"/>
        <v>0.1113366093649534</v>
      </c>
      <c r="E30" s="368"/>
      <c r="F30" s="368"/>
      <c r="G30" s="369"/>
      <c r="H30" s="375"/>
      <c r="I30" s="208"/>
      <c r="J30" s="208"/>
      <c r="K30" s="208"/>
      <c r="L30" s="208"/>
    </row>
    <row r="31" spans="1:13" s="29" customFormat="1" ht="15.6">
      <c r="A31" s="390">
        <v>1872</v>
      </c>
      <c r="B31" s="391">
        <v>0.12053254880322965</v>
      </c>
      <c r="C31" s="392">
        <v>0.18</v>
      </c>
      <c r="D31" s="367">
        <f t="shared" si="3"/>
        <v>9.8836690018648324E-2</v>
      </c>
      <c r="E31" s="368"/>
      <c r="F31" s="368"/>
      <c r="G31" s="369"/>
      <c r="H31" s="375"/>
      <c r="I31" s="208"/>
      <c r="J31" s="208"/>
      <c r="K31" s="208"/>
      <c r="L31" s="208"/>
    </row>
    <row r="32" spans="1:13" s="29" customFormat="1" ht="15.6">
      <c r="A32" s="390">
        <v>1873</v>
      </c>
      <c r="B32" s="391">
        <v>0.13881500352404447</v>
      </c>
      <c r="C32" s="392">
        <v>0.18</v>
      </c>
      <c r="D32" s="367">
        <f t="shared" si="3"/>
        <v>0.11382830288971647</v>
      </c>
      <c r="E32" s="368"/>
      <c r="F32" s="368"/>
      <c r="G32" s="369"/>
      <c r="H32" s="375"/>
      <c r="I32" s="208"/>
      <c r="J32" s="208"/>
      <c r="K32" s="208"/>
      <c r="L32" s="208"/>
    </row>
    <row r="33" spans="1:12" s="29" customFormat="1" ht="15.6">
      <c r="A33" s="390">
        <v>1874</v>
      </c>
      <c r="B33" s="391">
        <v>0.14321587096977478</v>
      </c>
      <c r="C33" s="392">
        <v>0.18</v>
      </c>
      <c r="D33" s="367">
        <f t="shared" si="3"/>
        <v>0.11743701419521534</v>
      </c>
      <c r="E33" s="368"/>
      <c r="F33" s="368"/>
      <c r="G33" s="369"/>
      <c r="H33" s="375"/>
      <c r="I33" s="208"/>
      <c r="J33" s="208"/>
      <c r="K33" s="208"/>
      <c r="L33" s="208"/>
    </row>
    <row r="34" spans="1:12" s="29" customFormat="1" ht="15.6">
      <c r="A34" s="390">
        <v>1875</v>
      </c>
      <c r="B34" s="391">
        <v>0.13614093250071227</v>
      </c>
      <c r="C34" s="392">
        <v>0.18</v>
      </c>
      <c r="D34" s="367">
        <f t="shared" si="3"/>
        <v>0.11163556465058407</v>
      </c>
      <c r="E34" s="368"/>
      <c r="F34" s="368"/>
      <c r="G34" s="369"/>
      <c r="H34" s="375"/>
      <c r="I34" s="208"/>
      <c r="J34" s="208"/>
      <c r="K34" s="208"/>
      <c r="L34" s="208"/>
    </row>
    <row r="35" spans="1:12" s="29" customFormat="1" ht="15.6">
      <c r="A35" s="390">
        <v>1876</v>
      </c>
      <c r="B35" s="391">
        <v>0.15805984907545315</v>
      </c>
      <c r="C35" s="392">
        <v>0.18</v>
      </c>
      <c r="D35" s="367">
        <f t="shared" si="3"/>
        <v>0.1296090762418716</v>
      </c>
      <c r="E35" s="368"/>
      <c r="F35" s="368"/>
      <c r="G35" s="369"/>
      <c r="H35" s="375"/>
      <c r="I35" s="208"/>
      <c r="J35" s="208"/>
      <c r="K35" s="208"/>
      <c r="L35" s="208"/>
    </row>
    <row r="36" spans="1:12" s="29" customFormat="1" ht="15.6">
      <c r="A36" s="390">
        <v>1877</v>
      </c>
      <c r="B36" s="391">
        <v>0.14761028505893758</v>
      </c>
      <c r="C36" s="392">
        <v>0.18</v>
      </c>
      <c r="D36" s="367">
        <f t="shared" si="3"/>
        <v>0.12104043374832883</v>
      </c>
      <c r="E36" s="368"/>
      <c r="F36" s="368"/>
      <c r="G36" s="369"/>
      <c r="H36" s="375"/>
      <c r="I36" s="208"/>
      <c r="J36" s="208"/>
      <c r="K36" s="208"/>
      <c r="L36" s="208"/>
    </row>
    <row r="37" spans="1:12" s="29" customFormat="1" ht="15.6">
      <c r="A37" s="390">
        <v>1878</v>
      </c>
      <c r="B37" s="391">
        <v>0.16231567097860394</v>
      </c>
      <c r="C37" s="392">
        <v>0.18</v>
      </c>
      <c r="D37" s="367">
        <f t="shared" si="3"/>
        <v>0.13309885020245524</v>
      </c>
      <c r="E37" s="368"/>
      <c r="F37" s="368"/>
      <c r="G37" s="369"/>
      <c r="H37" s="375"/>
      <c r="I37" s="208"/>
      <c r="J37" s="208"/>
      <c r="K37" s="208"/>
      <c r="L37" s="208"/>
    </row>
    <row r="38" spans="1:12" s="29" customFormat="1" ht="15.6">
      <c r="A38" s="390">
        <v>1879</v>
      </c>
      <c r="B38" s="393">
        <v>0.11587373625904721</v>
      </c>
      <c r="C38" s="392">
        <v>0.18</v>
      </c>
      <c r="D38" s="367">
        <f t="shared" si="3"/>
        <v>9.5016463732418718E-2</v>
      </c>
      <c r="E38" s="368"/>
      <c r="F38" s="368"/>
      <c r="G38" s="369"/>
      <c r="H38" s="375"/>
      <c r="I38" s="208"/>
      <c r="J38" s="208"/>
      <c r="K38" s="208"/>
      <c r="L38" s="208"/>
    </row>
    <row r="39" spans="1:12" s="29" customFormat="1" ht="15.6">
      <c r="A39" s="390">
        <v>1880</v>
      </c>
      <c r="B39" s="394">
        <v>0.13044802166583799</v>
      </c>
      <c r="C39" s="392">
        <v>0.18</v>
      </c>
      <c r="D39" s="367">
        <f t="shared" si="3"/>
        <v>0.10696737776598716</v>
      </c>
      <c r="E39" s="368"/>
      <c r="F39" s="368"/>
      <c r="G39" s="369"/>
      <c r="H39" s="375"/>
      <c r="I39" s="208"/>
      <c r="J39" s="208"/>
      <c r="K39" s="208"/>
      <c r="L39" s="208"/>
    </row>
    <row r="40" spans="1:12" s="29" customFormat="1" ht="15.6">
      <c r="A40" s="390">
        <v>1881</v>
      </c>
      <c r="B40" s="391">
        <v>0.12073977201368136</v>
      </c>
      <c r="C40" s="392">
        <v>0.18</v>
      </c>
      <c r="D40" s="367">
        <f t="shared" si="3"/>
        <v>9.9006613051218717E-2</v>
      </c>
      <c r="E40" s="368"/>
      <c r="F40" s="368"/>
      <c r="G40" s="369"/>
      <c r="H40" s="375"/>
      <c r="I40" s="208"/>
      <c r="J40" s="208"/>
      <c r="K40" s="208"/>
      <c r="L40" s="208"/>
    </row>
    <row r="41" spans="1:12" s="29" customFormat="1" ht="15.6">
      <c r="A41" s="390">
        <v>1882</v>
      </c>
      <c r="B41" s="391">
        <v>0.11196930275701215</v>
      </c>
      <c r="C41" s="392">
        <v>0.18</v>
      </c>
      <c r="D41" s="367">
        <f t="shared" si="3"/>
        <v>9.1814828260749978E-2</v>
      </c>
      <c r="E41" s="368"/>
      <c r="F41" s="368"/>
      <c r="G41" s="369"/>
      <c r="H41" s="375"/>
      <c r="I41" s="208"/>
      <c r="J41" s="208"/>
      <c r="K41" s="208"/>
      <c r="L41" s="208"/>
    </row>
    <row r="42" spans="1:12" s="29" customFormat="1" ht="15.6">
      <c r="A42" s="390">
        <v>1883</v>
      </c>
      <c r="B42" s="391">
        <v>0.1139934204047284</v>
      </c>
      <c r="C42" s="392">
        <v>0.18</v>
      </c>
      <c r="D42" s="367">
        <f t="shared" si="3"/>
        <v>9.3474604731877298E-2</v>
      </c>
      <c r="E42" s="368"/>
      <c r="F42" s="368"/>
      <c r="G42" s="369"/>
      <c r="H42" s="375"/>
      <c r="I42" s="208"/>
      <c r="J42" s="208"/>
      <c r="K42" s="208"/>
      <c r="L42" s="208"/>
    </row>
    <row r="43" spans="1:12" s="29" customFormat="1" ht="15.6">
      <c r="A43" s="390">
        <v>1884</v>
      </c>
      <c r="B43" s="391">
        <v>0.11684249296353855</v>
      </c>
      <c r="C43" s="392">
        <v>0.18</v>
      </c>
      <c r="D43" s="367">
        <f t="shared" si="3"/>
        <v>9.5810844230101611E-2</v>
      </c>
      <c r="E43" s="368"/>
      <c r="F43" s="368"/>
      <c r="G43" s="369"/>
      <c r="H43" s="375"/>
      <c r="I43" s="208"/>
      <c r="J43" s="208"/>
      <c r="K43" s="208"/>
      <c r="L43" s="208"/>
    </row>
    <row r="44" spans="1:12" s="29" customFormat="1" ht="15.6">
      <c r="A44" s="390">
        <v>1885</v>
      </c>
      <c r="B44" s="391">
        <v>0.10918029437938945</v>
      </c>
      <c r="C44" s="392">
        <v>0.18</v>
      </c>
      <c r="D44" s="367">
        <f t="shared" si="3"/>
        <v>8.9527841391099358E-2</v>
      </c>
      <c r="E44" s="368"/>
      <c r="F44" s="368"/>
      <c r="G44" s="369"/>
      <c r="H44" s="375"/>
      <c r="I44" s="208"/>
      <c r="J44" s="208"/>
      <c r="K44" s="208"/>
      <c r="L44" s="208"/>
    </row>
    <row r="45" spans="1:12" s="29" customFormat="1" ht="15.6">
      <c r="A45" s="390">
        <v>1886</v>
      </c>
      <c r="B45" s="391">
        <v>9.8885145916966399E-2</v>
      </c>
      <c r="C45" s="392">
        <v>0.18</v>
      </c>
      <c r="D45" s="367">
        <f t="shared" si="3"/>
        <v>8.1085819651912458E-2</v>
      </c>
      <c r="E45" s="368"/>
      <c r="F45" s="368"/>
      <c r="G45" s="369"/>
      <c r="H45" s="375"/>
      <c r="I45" s="208"/>
      <c r="J45" s="208"/>
      <c r="K45" s="208"/>
      <c r="L45" s="208"/>
    </row>
    <row r="46" spans="1:12" s="29" customFormat="1" ht="15.6">
      <c r="A46" s="390">
        <v>1887</v>
      </c>
      <c r="B46" s="391">
        <v>0.12077352782948178</v>
      </c>
      <c r="C46" s="392">
        <v>0.18</v>
      </c>
      <c r="D46" s="367">
        <f t="shared" si="3"/>
        <v>9.9034292820175063E-2</v>
      </c>
      <c r="E46" s="368"/>
      <c r="F46" s="368"/>
      <c r="G46" s="369"/>
      <c r="H46" s="375"/>
      <c r="I46" s="208"/>
      <c r="J46" s="208"/>
      <c r="K46" s="208"/>
      <c r="L46" s="208"/>
    </row>
    <row r="47" spans="1:12" s="29" customFormat="1" ht="15.6">
      <c r="A47" s="390">
        <v>1888</v>
      </c>
      <c r="B47" s="391">
        <v>0.10233637629295078</v>
      </c>
      <c r="C47" s="392">
        <v>0.18</v>
      </c>
      <c r="D47" s="367">
        <f t="shared" si="3"/>
        <v>8.3915828560219646E-2</v>
      </c>
      <c r="E47" s="368"/>
      <c r="F47" s="368"/>
      <c r="G47" s="369"/>
      <c r="H47" s="375"/>
      <c r="I47" s="208"/>
      <c r="J47" s="208"/>
      <c r="K47" s="208"/>
      <c r="L47" s="208"/>
    </row>
    <row r="48" spans="1:12" s="29" customFormat="1" ht="15.6">
      <c r="A48" s="390">
        <v>1889</v>
      </c>
      <c r="B48" s="393">
        <v>0.11231233839511749</v>
      </c>
      <c r="C48" s="392">
        <v>0.18</v>
      </c>
      <c r="D48" s="367">
        <f t="shared" si="3"/>
        <v>9.2096117483996348E-2</v>
      </c>
      <c r="E48" s="368"/>
      <c r="F48" s="368"/>
      <c r="G48" s="369"/>
      <c r="H48" s="375"/>
      <c r="I48" s="208"/>
      <c r="J48" s="208"/>
      <c r="K48" s="208"/>
      <c r="L48" s="208"/>
    </row>
    <row r="49" spans="1:12" s="29" customFormat="1" ht="15.6">
      <c r="A49" s="390">
        <v>1890</v>
      </c>
      <c r="B49" s="391">
        <v>0.12292485681379375</v>
      </c>
      <c r="C49" s="392">
        <v>0.18</v>
      </c>
      <c r="D49" s="367">
        <f t="shared" si="3"/>
        <v>0.10079838258731089</v>
      </c>
      <c r="E49" s="368"/>
      <c r="F49" s="368"/>
      <c r="G49" s="369"/>
      <c r="H49" s="375"/>
      <c r="I49" s="208"/>
      <c r="J49" s="208"/>
      <c r="K49" s="208"/>
      <c r="L49" s="208"/>
    </row>
    <row r="50" spans="1:12" s="29" customFormat="1" ht="15.6">
      <c r="A50" s="390">
        <v>1891</v>
      </c>
      <c r="B50" s="391">
        <v>0.12977801028204483</v>
      </c>
      <c r="C50" s="392">
        <v>0.18</v>
      </c>
      <c r="D50" s="367">
        <f t="shared" si="3"/>
        <v>0.10641796843127677</v>
      </c>
      <c r="E50" s="368"/>
      <c r="F50" s="368"/>
      <c r="G50" s="369"/>
      <c r="H50" s="375"/>
      <c r="I50" s="208"/>
      <c r="J50" s="208"/>
      <c r="K50" s="208"/>
      <c r="L50" s="208"/>
    </row>
    <row r="51" spans="1:12" s="29" customFormat="1" ht="15.6">
      <c r="A51" s="390">
        <v>1892</v>
      </c>
      <c r="B51" s="391">
        <v>0.1286999435477075</v>
      </c>
      <c r="C51" s="392">
        <v>0.18</v>
      </c>
      <c r="D51" s="367">
        <f t="shared" si="3"/>
        <v>0.10553395370912017</v>
      </c>
      <c r="E51" s="368"/>
      <c r="F51" s="368"/>
      <c r="G51" s="369"/>
      <c r="H51" s="375"/>
      <c r="I51" s="208"/>
      <c r="J51" s="208"/>
      <c r="K51" s="208"/>
      <c r="L51" s="208"/>
    </row>
    <row r="52" spans="1:12" s="29" customFormat="1" ht="15.6">
      <c r="A52" s="390">
        <v>1893</v>
      </c>
      <c r="B52" s="391">
        <v>0.13178742326180395</v>
      </c>
      <c r="C52" s="392">
        <v>0.18</v>
      </c>
      <c r="D52" s="367">
        <f t="shared" si="3"/>
        <v>0.10806568707467926</v>
      </c>
      <c r="E52" s="368"/>
      <c r="F52" s="368"/>
      <c r="G52" s="369"/>
      <c r="H52" s="375"/>
      <c r="I52" s="208"/>
      <c r="J52" s="208"/>
      <c r="K52" s="208"/>
      <c r="L52" s="208"/>
    </row>
    <row r="53" spans="1:12" s="29" customFormat="1" ht="15.6">
      <c r="A53" s="390">
        <v>1894</v>
      </c>
      <c r="B53" s="391">
        <v>0.14536059162083848</v>
      </c>
      <c r="C53" s="392">
        <v>0.18</v>
      </c>
      <c r="D53" s="367">
        <f t="shared" si="3"/>
        <v>0.11919568512908756</v>
      </c>
      <c r="E53" s="368"/>
      <c r="F53" s="368"/>
      <c r="G53" s="369"/>
      <c r="H53" s="375"/>
      <c r="I53" s="208"/>
      <c r="J53" s="208"/>
      <c r="K53" s="208"/>
      <c r="L53" s="208"/>
    </row>
    <row r="54" spans="1:12" s="29" customFormat="1" ht="15.6">
      <c r="A54" s="390">
        <v>1895</v>
      </c>
      <c r="B54" s="391">
        <v>0.13093762418241081</v>
      </c>
      <c r="C54" s="392">
        <v>0.18</v>
      </c>
      <c r="D54" s="367">
        <f t="shared" si="3"/>
        <v>0.10736885182957687</v>
      </c>
      <c r="E54" s="368"/>
      <c r="F54" s="368"/>
      <c r="G54" s="369"/>
      <c r="H54" s="375"/>
      <c r="I54" s="208"/>
      <c r="J54" s="208"/>
      <c r="K54" s="208"/>
      <c r="L54" s="208"/>
    </row>
    <row r="55" spans="1:12" s="29" customFormat="1" ht="15.6">
      <c r="A55" s="390">
        <v>1896</v>
      </c>
      <c r="B55" s="391">
        <v>0.14029830358225426</v>
      </c>
      <c r="C55" s="392">
        <v>0.18</v>
      </c>
      <c r="D55" s="367">
        <f t="shared" si="3"/>
        <v>0.1150446089374485</v>
      </c>
      <c r="E55" s="368"/>
      <c r="F55" s="368"/>
      <c r="G55" s="369"/>
      <c r="H55" s="375"/>
      <c r="I55" s="208"/>
      <c r="J55" s="208"/>
      <c r="K55" s="208"/>
      <c r="L55" s="208"/>
    </row>
    <row r="56" spans="1:12" s="29" customFormat="1" ht="15.6">
      <c r="A56" s="390">
        <v>1897</v>
      </c>
      <c r="B56" s="391">
        <v>0.12265708635125962</v>
      </c>
      <c r="C56" s="392">
        <v>0.18</v>
      </c>
      <c r="D56" s="367">
        <f t="shared" si="3"/>
        <v>0.1005788108080329</v>
      </c>
      <c r="E56" s="368"/>
      <c r="F56" s="368"/>
      <c r="G56" s="369"/>
      <c r="H56" s="375"/>
      <c r="I56" s="208"/>
      <c r="J56" s="208"/>
      <c r="K56" s="208"/>
      <c r="L56" s="208"/>
    </row>
    <row r="57" spans="1:12" s="29" customFormat="1" ht="15.6">
      <c r="A57" s="390">
        <v>1898</v>
      </c>
      <c r="B57" s="391">
        <v>0.15976799255958407</v>
      </c>
      <c r="C57" s="392">
        <v>0.18</v>
      </c>
      <c r="D57" s="367">
        <f t="shared" si="3"/>
        <v>0.13100975389885894</v>
      </c>
      <c r="E57" s="368"/>
      <c r="F57" s="368"/>
      <c r="G57" s="369"/>
      <c r="H57" s="375"/>
      <c r="I57" s="208"/>
      <c r="J57" s="208"/>
      <c r="K57" s="208"/>
      <c r="L57" s="208"/>
    </row>
    <row r="58" spans="1:12" s="29" customFormat="1" ht="15.6">
      <c r="A58" s="390">
        <v>1899</v>
      </c>
      <c r="B58" s="393">
        <v>0.14870419944717764</v>
      </c>
      <c r="C58" s="392">
        <v>0.18</v>
      </c>
      <c r="D58" s="367">
        <f t="shared" si="3"/>
        <v>0.12193744354668568</v>
      </c>
      <c r="E58" s="368"/>
      <c r="F58" s="368"/>
      <c r="G58" s="369"/>
      <c r="H58" s="375"/>
      <c r="I58" s="208"/>
      <c r="J58" s="208"/>
      <c r="K58" s="208"/>
      <c r="L58" s="208"/>
    </row>
    <row r="59" spans="1:12" s="29" customFormat="1" ht="15.6">
      <c r="A59" s="390">
        <v>1900</v>
      </c>
      <c r="B59" s="394">
        <v>0.14220282729629646</v>
      </c>
      <c r="C59" s="392">
        <v>0.18</v>
      </c>
      <c r="D59" s="367">
        <f t="shared" si="3"/>
        <v>0.11660631838296311</v>
      </c>
      <c r="E59" s="368"/>
      <c r="F59" s="368"/>
      <c r="G59" s="369"/>
      <c r="H59" s="375"/>
      <c r="I59" s="208"/>
      <c r="J59" s="208"/>
      <c r="K59" s="208"/>
      <c r="L59" s="208"/>
    </row>
    <row r="60" spans="1:12" s="29" customFormat="1" ht="15.6">
      <c r="A60" s="390">
        <v>1901</v>
      </c>
      <c r="B60" s="391">
        <v>0.13537480470444069</v>
      </c>
      <c r="C60" s="392">
        <v>0.18</v>
      </c>
      <c r="D60" s="367">
        <f t="shared" si="3"/>
        <v>0.11100733985764137</v>
      </c>
      <c r="E60" s="368"/>
      <c r="F60" s="368"/>
      <c r="G60" s="369"/>
      <c r="H60" s="375"/>
      <c r="I60" s="208"/>
      <c r="J60" s="208"/>
      <c r="K60" s="208"/>
      <c r="L60" s="208"/>
    </row>
    <row r="61" spans="1:12" s="29" customFormat="1" ht="15.6">
      <c r="A61" s="390">
        <v>1902</v>
      </c>
      <c r="B61" s="391">
        <v>0.14174272712536495</v>
      </c>
      <c r="C61" s="392">
        <v>0.18</v>
      </c>
      <c r="D61" s="367">
        <f t="shared" si="3"/>
        <v>0.11622903624279927</v>
      </c>
      <c r="E61" s="368"/>
      <c r="F61" s="368"/>
      <c r="G61" s="369"/>
      <c r="H61" s="375"/>
      <c r="I61" s="208"/>
      <c r="J61" s="208"/>
      <c r="K61" s="208"/>
      <c r="L61" s="208"/>
    </row>
    <row r="62" spans="1:12" s="29" customFormat="1" ht="15.6">
      <c r="A62" s="390">
        <v>1903</v>
      </c>
      <c r="B62" s="391">
        <v>0.14511511059901533</v>
      </c>
      <c r="C62" s="392">
        <v>0.18</v>
      </c>
      <c r="D62" s="367">
        <f t="shared" si="3"/>
        <v>0.11899439069119258</v>
      </c>
      <c r="E62" s="368"/>
      <c r="F62" s="368"/>
      <c r="G62" s="369"/>
      <c r="H62" s="375"/>
      <c r="I62" s="208"/>
      <c r="J62" s="208"/>
      <c r="K62" s="208"/>
      <c r="L62" s="208"/>
    </row>
    <row r="63" spans="1:12" s="29" customFormat="1" ht="15.6">
      <c r="A63" s="390">
        <v>1904</v>
      </c>
      <c r="B63" s="391">
        <v>0.137918318660263</v>
      </c>
      <c r="C63" s="392">
        <v>0.18</v>
      </c>
      <c r="D63" s="367">
        <f t="shared" si="3"/>
        <v>0.11309302130141566</v>
      </c>
      <c r="E63" s="368"/>
      <c r="F63" s="368"/>
      <c r="G63" s="369"/>
      <c r="H63" s="375"/>
      <c r="I63" s="208"/>
      <c r="J63" s="208"/>
      <c r="K63" s="208"/>
      <c r="L63" s="208"/>
    </row>
    <row r="64" spans="1:12" s="29" customFormat="1" ht="15.6">
      <c r="A64" s="390">
        <v>1905</v>
      </c>
      <c r="B64" s="391">
        <v>0.1398571347359068</v>
      </c>
      <c r="C64" s="392">
        <v>0.18</v>
      </c>
      <c r="D64" s="367">
        <f t="shared" si="3"/>
        <v>0.11468285048344358</v>
      </c>
      <c r="E64" s="368"/>
      <c r="F64" s="368"/>
      <c r="G64" s="369"/>
      <c r="H64" s="375"/>
      <c r="I64" s="208"/>
      <c r="J64" s="208"/>
      <c r="K64" s="208"/>
      <c r="L64" s="208"/>
    </row>
    <row r="65" spans="1:12" s="29" customFormat="1" ht="15.6">
      <c r="A65" s="390">
        <v>1906</v>
      </c>
      <c r="B65" s="391">
        <v>0.14031359737586455</v>
      </c>
      <c r="C65" s="392">
        <v>0.18</v>
      </c>
      <c r="D65" s="367">
        <f t="shared" si="3"/>
        <v>0.11505714984820893</v>
      </c>
      <c r="E65" s="368"/>
      <c r="F65" s="368"/>
      <c r="G65" s="369"/>
      <c r="H65" s="375"/>
      <c r="I65" s="208"/>
      <c r="J65" s="208"/>
      <c r="K65" s="208"/>
      <c r="L65" s="208"/>
    </row>
    <row r="66" spans="1:12" s="29" customFormat="1" ht="15.6">
      <c r="A66" s="390">
        <v>1907</v>
      </c>
      <c r="B66" s="391">
        <v>0.12094110719814241</v>
      </c>
      <c r="C66" s="392">
        <v>0.18</v>
      </c>
      <c r="D66" s="367">
        <f t="shared" si="3"/>
        <v>9.9171707902476786E-2</v>
      </c>
      <c r="E66" s="368"/>
      <c r="F66" s="368"/>
      <c r="G66" s="369"/>
      <c r="H66" s="375"/>
      <c r="I66" s="208"/>
      <c r="J66" s="208"/>
      <c r="K66" s="208"/>
      <c r="L66" s="208"/>
    </row>
    <row r="67" spans="1:12" s="29" customFormat="1" ht="15.6">
      <c r="A67" s="390">
        <v>1908</v>
      </c>
      <c r="B67" s="391">
        <v>0.12065661196834271</v>
      </c>
      <c r="C67" s="392">
        <v>0.18</v>
      </c>
      <c r="D67" s="367">
        <f t="shared" si="3"/>
        <v>9.8938421814041028E-2</v>
      </c>
      <c r="E67" s="368"/>
      <c r="F67" s="368"/>
      <c r="G67" s="369"/>
      <c r="H67" s="375"/>
      <c r="I67" s="208"/>
      <c r="J67" s="208"/>
      <c r="K67" s="208"/>
      <c r="L67" s="208"/>
    </row>
    <row r="68" spans="1:12" s="29" customFormat="1" ht="15.6">
      <c r="A68" s="390">
        <v>1909</v>
      </c>
      <c r="B68" s="393">
        <v>0.10402398287857308</v>
      </c>
      <c r="C68" s="392">
        <v>0.18</v>
      </c>
      <c r="D68" s="367">
        <f t="shared" si="3"/>
        <v>8.5299665960429927E-2</v>
      </c>
      <c r="E68" s="368"/>
      <c r="F68" s="368"/>
      <c r="G68" s="369"/>
      <c r="H68" s="375"/>
      <c r="I68" s="208"/>
      <c r="J68" s="208"/>
      <c r="K68" s="208"/>
      <c r="L68" s="208"/>
    </row>
    <row r="69" spans="1:12" s="29" customFormat="1" ht="15.6">
      <c r="A69" s="390">
        <v>1910</v>
      </c>
      <c r="B69" s="391">
        <v>0.10767118062128117</v>
      </c>
      <c r="C69" s="392">
        <v>0.18</v>
      </c>
      <c r="D69" s="367">
        <f t="shared" si="3"/>
        <v>8.8290368109450568E-2</v>
      </c>
      <c r="E69" s="368"/>
      <c r="F69" s="368"/>
      <c r="G69" s="369"/>
      <c r="H69" s="375"/>
      <c r="I69" s="208"/>
      <c r="J69" s="208"/>
      <c r="K69" s="208"/>
      <c r="L69" s="208"/>
    </row>
    <row r="70" spans="1:12" s="29" customFormat="1" ht="15.6">
      <c r="A70" s="390">
        <v>1911</v>
      </c>
      <c r="B70" s="391">
        <v>0.11442181021716785</v>
      </c>
      <c r="C70" s="392">
        <v>0.18</v>
      </c>
      <c r="D70" s="367">
        <f t="shared" si="3"/>
        <v>9.3825884378077651E-2</v>
      </c>
      <c r="E70" s="368"/>
      <c r="F70" s="368"/>
      <c r="G70" s="369"/>
      <c r="H70" s="375"/>
      <c r="I70" s="208"/>
      <c r="J70" s="208"/>
      <c r="K70" s="208"/>
      <c r="L70" s="208"/>
    </row>
    <row r="71" spans="1:12" s="29" customFormat="1" ht="15.6">
      <c r="A71" s="390">
        <v>1912</v>
      </c>
      <c r="B71" s="394">
        <v>8.0347589949121265E-2</v>
      </c>
      <c r="C71" s="392">
        <v>0.18</v>
      </c>
      <c r="D71" s="367">
        <f t="shared" si="3"/>
        <v>6.588502375827944E-2</v>
      </c>
      <c r="E71" s="368"/>
      <c r="F71" s="368"/>
      <c r="G71" s="369"/>
      <c r="H71" s="375"/>
      <c r="I71" s="208"/>
      <c r="J71" s="208"/>
      <c r="K71" s="208"/>
      <c r="L71" s="208"/>
    </row>
    <row r="72" spans="1:12" s="29" customFormat="1" ht="15.6">
      <c r="A72" s="390">
        <v>1913</v>
      </c>
      <c r="B72" s="391">
        <v>8.2203965517532021E-2</v>
      </c>
      <c r="C72" s="392">
        <v>0.18</v>
      </c>
      <c r="D72" s="367">
        <f t="shared" si="3"/>
        <v>6.7407251724376269E-2</v>
      </c>
      <c r="E72" s="368"/>
      <c r="F72" s="368"/>
      <c r="G72" s="369"/>
      <c r="H72" s="375"/>
      <c r="I72" s="208"/>
      <c r="J72" s="208"/>
      <c r="K72" s="208"/>
      <c r="L72" s="208"/>
    </row>
    <row r="73" spans="1:12" s="29" customFormat="1" ht="15.6">
      <c r="A73" s="390">
        <v>1914</v>
      </c>
      <c r="B73" s="391">
        <v>7.8572799334336585E-2</v>
      </c>
      <c r="C73" s="392">
        <v>0.18</v>
      </c>
      <c r="D73" s="367">
        <f t="shared" si="3"/>
        <v>6.4429695454156E-2</v>
      </c>
      <c r="E73" s="368"/>
      <c r="F73" s="368"/>
      <c r="G73" s="369"/>
      <c r="H73" s="375"/>
      <c r="I73" s="208"/>
      <c r="J73" s="208"/>
      <c r="K73" s="208"/>
      <c r="L73" s="208"/>
    </row>
    <row r="74" spans="1:12" s="29" customFormat="1" ht="15.6">
      <c r="A74" s="390">
        <v>1915</v>
      </c>
      <c r="B74" s="391">
        <v>0.14366305672216143</v>
      </c>
      <c r="C74" s="392">
        <v>0.18</v>
      </c>
      <c r="D74" s="367">
        <f t="shared" si="3"/>
        <v>0.11780370651217238</v>
      </c>
      <c r="E74" s="368"/>
      <c r="F74" s="368"/>
      <c r="G74" s="369"/>
      <c r="H74" s="375"/>
      <c r="I74" s="208"/>
      <c r="J74" s="208"/>
      <c r="K74" s="208"/>
      <c r="L74" s="208"/>
    </row>
    <row r="75" spans="1:12" s="29" customFormat="1" ht="15.6">
      <c r="A75" s="390">
        <v>1916</v>
      </c>
      <c r="B75" s="394">
        <v>0.19973959244338324</v>
      </c>
      <c r="C75" s="392">
        <v>0.18</v>
      </c>
      <c r="D75" s="367">
        <f t="shared" si="3"/>
        <v>0.16378646580357428</v>
      </c>
      <c r="E75" s="368"/>
      <c r="F75" s="368"/>
      <c r="G75" s="369"/>
      <c r="H75" s="375"/>
      <c r="I75" s="208"/>
      <c r="J75" s="208"/>
      <c r="K75" s="208"/>
      <c r="L75" s="208"/>
    </row>
    <row r="76" spans="1:12" s="29" customFormat="1" ht="15.6">
      <c r="A76" s="390">
        <v>1917</v>
      </c>
      <c r="B76" s="391">
        <v>0.31379707212433539</v>
      </c>
      <c r="C76" s="392">
        <v>0.18</v>
      </c>
      <c r="D76" s="367">
        <f t="shared" si="3"/>
        <v>0.25731359914195506</v>
      </c>
      <c r="E76" s="368"/>
      <c r="F76" s="368"/>
      <c r="G76" s="369"/>
      <c r="H76" s="375"/>
      <c r="I76" s="208"/>
      <c r="J76" s="208"/>
      <c r="K76" s="208"/>
      <c r="L76" s="208"/>
    </row>
    <row r="77" spans="1:12" s="29" customFormat="1" ht="15.6">
      <c r="A77" s="390">
        <v>1918</v>
      </c>
      <c r="B77" s="391">
        <v>0.30708361365580972</v>
      </c>
      <c r="C77" s="392">
        <v>0.18</v>
      </c>
      <c r="D77" s="367">
        <f t="shared" si="3"/>
        <v>0.25180856319776401</v>
      </c>
      <c r="E77" s="368"/>
      <c r="F77" s="368"/>
      <c r="G77" s="369"/>
      <c r="H77" s="375"/>
      <c r="I77" s="208"/>
      <c r="J77" s="208"/>
      <c r="K77" s="208"/>
      <c r="L77" s="208"/>
    </row>
    <row r="78" spans="1:12" s="29" customFormat="1" ht="15.6">
      <c r="A78" s="390">
        <v>1919</v>
      </c>
      <c r="B78" s="393">
        <v>0.10089767640970407</v>
      </c>
      <c r="C78" s="392">
        <v>0.18</v>
      </c>
      <c r="D78" s="367">
        <f t="shared" si="3"/>
        <v>8.273609465595734E-2</v>
      </c>
      <c r="E78" s="368"/>
      <c r="F78" s="368"/>
      <c r="G78" s="369"/>
      <c r="H78" s="375"/>
      <c r="I78" s="208"/>
      <c r="J78" s="208"/>
      <c r="K78" s="208"/>
      <c r="L78" s="208"/>
    </row>
    <row r="79" spans="1:12" s="29" customFormat="1" ht="15.6">
      <c r="A79" s="390">
        <v>1920</v>
      </c>
      <c r="B79" s="391">
        <v>7.7210527718917774E-2</v>
      </c>
      <c r="C79" s="392">
        <v>0.18</v>
      </c>
      <c r="D79" s="367">
        <f t="shared" si="3"/>
        <v>6.3312632729512583E-2</v>
      </c>
      <c r="E79" s="368"/>
      <c r="F79" s="368"/>
      <c r="G79" s="369"/>
      <c r="H79" s="375"/>
      <c r="I79" s="208"/>
      <c r="J79" s="208"/>
      <c r="K79" s="208"/>
      <c r="L79" s="208"/>
    </row>
    <row r="80" spans="1:12" s="29" customFormat="1" ht="15.6">
      <c r="A80" s="390">
        <v>1921</v>
      </c>
      <c r="B80" s="391">
        <v>7.5627305872182735E-2</v>
      </c>
      <c r="C80" s="392">
        <v>0.18</v>
      </c>
      <c r="D80" s="367">
        <f t="shared" si="3"/>
        <v>6.2014390815189849E-2</v>
      </c>
      <c r="E80" s="368"/>
      <c r="F80" s="368"/>
      <c r="G80" s="369"/>
      <c r="H80" s="375"/>
      <c r="I80" s="208"/>
      <c r="J80" s="208"/>
      <c r="K80" s="208"/>
      <c r="L80" s="208"/>
    </row>
    <row r="81" spans="1:12" s="29" customFormat="1" ht="15.6">
      <c r="A81" s="390">
        <v>1922</v>
      </c>
      <c r="B81" s="391">
        <v>9.7919443557476032E-2</v>
      </c>
      <c r="C81" s="392">
        <v>0.18</v>
      </c>
      <c r="D81" s="367">
        <f t="shared" si="3"/>
        <v>8.0293943717130348E-2</v>
      </c>
      <c r="E81" s="368"/>
      <c r="F81" s="368"/>
      <c r="G81" s="369"/>
      <c r="H81" s="375"/>
      <c r="I81" s="208"/>
      <c r="J81" s="208"/>
      <c r="K81" s="208"/>
      <c r="L81" s="208"/>
    </row>
    <row r="82" spans="1:12" s="29" customFormat="1" ht="15.6">
      <c r="A82" s="390">
        <v>1923</v>
      </c>
      <c r="B82" s="391">
        <v>8.8328743364842394E-2</v>
      </c>
      <c r="C82" s="392">
        <v>0.18</v>
      </c>
      <c r="D82" s="367">
        <f t="shared" si="3"/>
        <v>7.2429569559170764E-2</v>
      </c>
      <c r="E82" s="368"/>
      <c r="F82" s="368"/>
      <c r="G82" s="369"/>
      <c r="H82" s="375"/>
      <c r="I82" s="208"/>
      <c r="J82" s="208"/>
      <c r="K82" s="208"/>
      <c r="L82" s="208"/>
    </row>
    <row r="83" spans="1:12" s="29" customFormat="1" ht="15.6">
      <c r="A83" s="390">
        <v>1924</v>
      </c>
      <c r="B83" s="391">
        <v>9.9354264542843046E-2</v>
      </c>
      <c r="C83" s="392">
        <v>0.18</v>
      </c>
      <c r="D83" s="367">
        <f t="shared" si="3"/>
        <v>8.1470496925131308E-2</v>
      </c>
      <c r="E83" s="368"/>
      <c r="F83" s="368"/>
      <c r="G83" s="369"/>
      <c r="H83" s="375"/>
      <c r="I83" s="208"/>
      <c r="J83" s="208"/>
      <c r="K83" s="208"/>
      <c r="L83" s="208"/>
    </row>
    <row r="84" spans="1:12" s="29" customFormat="1" ht="15.6">
      <c r="A84" s="390">
        <v>1925</v>
      </c>
      <c r="B84" s="391">
        <v>9.3661846875154914E-2</v>
      </c>
      <c r="C84" s="392">
        <v>0.18</v>
      </c>
      <c r="D84" s="367">
        <f t="shared" si="3"/>
        <v>7.680271443762704E-2</v>
      </c>
      <c r="E84" s="368"/>
      <c r="F84" s="368"/>
      <c r="G84" s="369"/>
      <c r="H84" s="375"/>
      <c r="I84" s="208"/>
      <c r="J84" s="208"/>
      <c r="K84" s="208"/>
      <c r="L84" s="208"/>
    </row>
    <row r="85" spans="1:12" s="29" customFormat="1" ht="15.6">
      <c r="A85" s="390">
        <v>1926</v>
      </c>
      <c r="B85" s="391">
        <v>8.7804930820284247E-2</v>
      </c>
      <c r="C85" s="392">
        <v>0.18</v>
      </c>
      <c r="D85" s="367">
        <f t="shared" si="3"/>
        <v>7.2000043272633082E-2</v>
      </c>
      <c r="E85" s="368"/>
      <c r="F85" s="368"/>
      <c r="G85" s="369"/>
      <c r="H85" s="375"/>
      <c r="I85" s="208"/>
      <c r="J85" s="208"/>
      <c r="K85" s="208"/>
      <c r="L85" s="208"/>
    </row>
    <row r="86" spans="1:12" s="29" customFormat="1" ht="15.6">
      <c r="A86" s="390">
        <v>1927</v>
      </c>
      <c r="B86" s="391">
        <v>5.6318373485920191E-2</v>
      </c>
      <c r="C86" s="392">
        <v>0.18</v>
      </c>
      <c r="D86" s="367">
        <f t="shared" si="3"/>
        <v>4.6181066258454563E-2</v>
      </c>
      <c r="E86" s="368"/>
      <c r="F86" s="368"/>
      <c r="G86" s="369"/>
      <c r="H86" s="375"/>
      <c r="I86" s="208"/>
      <c r="J86" s="208"/>
      <c r="K86" s="208"/>
      <c r="L86" s="208"/>
    </row>
    <row r="87" spans="1:12" s="29" customFormat="1" ht="15.6">
      <c r="A87" s="390">
        <v>1928</v>
      </c>
      <c r="B87" s="391">
        <v>6.2328311885263568E-2</v>
      </c>
      <c r="C87" s="392">
        <v>0.18</v>
      </c>
      <c r="D87" s="367">
        <f t="shared" si="3"/>
        <v>5.1109215745916127E-2</v>
      </c>
      <c r="E87" s="368"/>
      <c r="F87" s="368"/>
      <c r="G87" s="369"/>
      <c r="H87" s="375"/>
      <c r="I87" s="208"/>
      <c r="J87" s="208"/>
      <c r="K87" s="208"/>
      <c r="L87" s="208"/>
    </row>
    <row r="88" spans="1:12" s="29" customFormat="1" ht="15.6">
      <c r="A88" s="390">
        <v>1929</v>
      </c>
      <c r="B88" s="393">
        <v>7.3482428115015958E-2</v>
      </c>
      <c r="C88" s="366">
        <v>0.26440484032561173</v>
      </c>
      <c r="D88" s="367">
        <f t="shared" si="3"/>
        <v>5.4053318442526921E-2</v>
      </c>
      <c r="E88" s="368"/>
      <c r="F88" s="368"/>
      <c r="G88" s="369"/>
      <c r="H88" s="375"/>
      <c r="I88" s="208"/>
      <c r="J88" s="208"/>
      <c r="K88" s="208"/>
      <c r="L88" s="208"/>
    </row>
    <row r="89" spans="1:12" s="29" customFormat="1" ht="15.6">
      <c r="A89" s="390">
        <v>1930</v>
      </c>
      <c r="B89" s="391">
        <v>4.4632086851628464E-2</v>
      </c>
      <c r="C89" s="366">
        <v>0.24057714994430762</v>
      </c>
      <c r="D89" s="367">
        <f t="shared" si="3"/>
        <v>3.3894626600796882E-2</v>
      </c>
      <c r="E89" s="368">
        <f t="shared" ref="E89:F96" si="4">E90</f>
        <v>0.12878143143735249</v>
      </c>
      <c r="F89" s="368">
        <f t="shared" si="4"/>
        <v>0.13565150483148025</v>
      </c>
      <c r="G89" s="369"/>
      <c r="H89" s="375"/>
      <c r="I89" s="208"/>
      <c r="J89" s="208"/>
      <c r="K89" s="208"/>
      <c r="L89" s="208"/>
    </row>
    <row r="90" spans="1:12" s="29" customFormat="1" ht="15.6">
      <c r="A90" s="390">
        <v>1931</v>
      </c>
      <c r="B90" s="391">
        <v>7.418397626112759E-3</v>
      </c>
      <c r="C90" s="366">
        <v>0.19497049157771726</v>
      </c>
      <c r="D90" s="367">
        <f t="shared" si="3"/>
        <v>5.9720289942305832E-3</v>
      </c>
      <c r="E90" s="368">
        <f t="shared" si="4"/>
        <v>0.12878143143735249</v>
      </c>
      <c r="F90" s="368">
        <f t="shared" si="4"/>
        <v>0.13565150483148025</v>
      </c>
      <c r="G90" s="369"/>
      <c r="H90" s="375"/>
      <c r="I90" s="208"/>
      <c r="J90" s="208"/>
      <c r="K90" s="208"/>
      <c r="L90" s="208"/>
    </row>
    <row r="91" spans="1:12" s="29" customFormat="1" ht="15.6">
      <c r="A91" s="390">
        <v>1932</v>
      </c>
      <c r="B91" s="391">
        <v>-7.6320939334637961E-2</v>
      </c>
      <c r="C91" s="366">
        <v>0.14663702000670262</v>
      </c>
      <c r="D91" s="367">
        <f t="shared" si="3"/>
        <v>-6.5129464226494321E-2</v>
      </c>
      <c r="E91" s="368">
        <f t="shared" si="4"/>
        <v>0.12878143143735249</v>
      </c>
      <c r="F91" s="368">
        <f t="shared" si="4"/>
        <v>0.13565150483148025</v>
      </c>
      <c r="G91" s="369"/>
      <c r="H91" s="375"/>
      <c r="I91" s="208"/>
      <c r="J91" s="208"/>
      <c r="K91" s="208"/>
      <c r="L91" s="208"/>
    </row>
    <row r="92" spans="1:12" s="29" customFormat="1" ht="15.6">
      <c r="A92" s="390">
        <v>1933</v>
      </c>
      <c r="B92" s="391">
        <v>-7.7868852459016397E-2</v>
      </c>
      <c r="C92" s="366">
        <v>0.12711231393387501</v>
      </c>
      <c r="D92" s="367">
        <f t="shared" si="3"/>
        <v>-6.7970762439575311E-2</v>
      </c>
      <c r="E92" s="368">
        <f t="shared" si="4"/>
        <v>0.12878143143735249</v>
      </c>
      <c r="F92" s="368">
        <f t="shared" si="4"/>
        <v>0.13565150483148025</v>
      </c>
      <c r="G92" s="369"/>
      <c r="H92" s="375"/>
      <c r="I92" s="208"/>
      <c r="J92" s="208"/>
      <c r="K92" s="208"/>
      <c r="L92" s="208"/>
    </row>
    <row r="93" spans="1:12" s="29" customFormat="1" ht="15.6">
      <c r="A93" s="390">
        <v>1934</v>
      </c>
      <c r="B93" s="391">
        <v>-1.0327022375215147E-2</v>
      </c>
      <c r="C93" s="366">
        <v>0.17129845932076745</v>
      </c>
      <c r="D93" s="367">
        <f t="shared" ref="D93:D120" si="5">B93*(1-C93)</f>
        <v>-8.5580193529697004E-3</v>
      </c>
      <c r="E93" s="368">
        <f t="shared" si="4"/>
        <v>0.12878143143735249</v>
      </c>
      <c r="F93" s="368">
        <f t="shared" si="4"/>
        <v>0.13565150483148025</v>
      </c>
      <c r="G93" s="369"/>
      <c r="H93" s="375"/>
      <c r="I93" s="208"/>
      <c r="J93" s="208"/>
      <c r="K93" s="208"/>
      <c r="L93" s="208"/>
    </row>
    <row r="94" spans="1:12" s="29" customFormat="1" ht="15.6">
      <c r="A94" s="390">
        <v>1935</v>
      </c>
      <c r="B94" s="391">
        <v>3.333333333333334E-2</v>
      </c>
      <c r="C94" s="366">
        <v>0.1817087445573739</v>
      </c>
      <c r="D94" s="367">
        <f t="shared" si="5"/>
        <v>2.7276375181420873E-2</v>
      </c>
      <c r="E94" s="368">
        <f t="shared" si="4"/>
        <v>0.12878143143735249</v>
      </c>
      <c r="F94" s="368">
        <f t="shared" si="4"/>
        <v>0.13565150483148025</v>
      </c>
      <c r="G94" s="369"/>
      <c r="H94" s="375"/>
      <c r="I94" s="208"/>
      <c r="J94" s="208"/>
      <c r="K94" s="208"/>
      <c r="L94" s="208"/>
    </row>
    <row r="95" spans="1:12" s="29" customFormat="1" ht="15.6">
      <c r="A95" s="390">
        <v>1936</v>
      </c>
      <c r="B95" s="391">
        <v>5.0870147255689425E-2</v>
      </c>
      <c r="C95" s="366">
        <v>0.19365016356619302</v>
      </c>
      <c r="D95" s="367">
        <f t="shared" si="5"/>
        <v>4.1019134918988842E-2</v>
      </c>
      <c r="E95" s="368">
        <f t="shared" si="4"/>
        <v>0.12878143143735249</v>
      </c>
      <c r="F95" s="368">
        <f t="shared" si="4"/>
        <v>0.13565150483148025</v>
      </c>
      <c r="G95" s="369"/>
      <c r="H95" s="375"/>
      <c r="I95" s="208"/>
      <c r="J95" s="208"/>
      <c r="K95" s="208"/>
      <c r="L95" s="208"/>
    </row>
    <row r="96" spans="1:12" s="29" customFormat="1" ht="15.6">
      <c r="A96" s="390">
        <v>1937</v>
      </c>
      <c r="B96" s="391">
        <v>5.4021608643457383E-2</v>
      </c>
      <c r="C96" s="366">
        <v>0.18957997369126642</v>
      </c>
      <c r="D96" s="367">
        <f t="shared" si="5"/>
        <v>4.3780193498070843E-2</v>
      </c>
      <c r="E96" s="368">
        <f t="shared" si="4"/>
        <v>0.12878143143735249</v>
      </c>
      <c r="F96" s="368">
        <f t="shared" si="4"/>
        <v>0.13565150483148025</v>
      </c>
      <c r="G96" s="369"/>
      <c r="H96" s="375"/>
      <c r="I96" s="208"/>
      <c r="J96" s="208"/>
      <c r="K96" s="208"/>
      <c r="L96" s="208"/>
    </row>
    <row r="97" spans="1:12" s="29" customFormat="1" ht="15.6">
      <c r="A97" s="390">
        <v>1938</v>
      </c>
      <c r="B97" s="391">
        <v>1.8276762402088774E-2</v>
      </c>
      <c r="C97" s="366">
        <v>0.17501683187086911</v>
      </c>
      <c r="D97" s="367">
        <f t="shared" si="5"/>
        <v>1.5078021349618581E-2</v>
      </c>
      <c r="E97" s="368">
        <f>E98</f>
        <v>0.12878143143735249</v>
      </c>
      <c r="F97" s="368">
        <f>F98</f>
        <v>0.13565150483148025</v>
      </c>
      <c r="G97" s="369"/>
      <c r="H97" s="375"/>
      <c r="I97" s="208"/>
      <c r="J97" s="208"/>
      <c r="K97" s="208"/>
      <c r="L97" s="208"/>
    </row>
    <row r="98" spans="1:12" s="29" customFormat="1" ht="15.6">
      <c r="A98" s="390">
        <v>1939</v>
      </c>
      <c r="B98" s="393">
        <v>4.7560975609756098E-2</v>
      </c>
      <c r="C98" s="366">
        <v>0.19117511196861933</v>
      </c>
      <c r="D98" s="367">
        <f t="shared" si="5"/>
        <v>3.8468500772224204E-2</v>
      </c>
      <c r="E98" s="368">
        <f>E18</f>
        <v>0.12878143143735249</v>
      </c>
      <c r="F98" s="368">
        <f>F18</f>
        <v>0.13565150483148025</v>
      </c>
      <c r="G98" s="369"/>
      <c r="H98" s="375"/>
      <c r="I98" s="208"/>
      <c r="J98" s="208"/>
      <c r="K98" s="208"/>
      <c r="L98" s="208"/>
    </row>
    <row r="99" spans="1:12" s="29" customFormat="1" ht="15.6">
      <c r="A99" s="390">
        <v>1940</v>
      </c>
      <c r="B99" s="391">
        <v>7.2607260726072598E-2</v>
      </c>
      <c r="C99" s="366">
        <v>0.20821933767573861</v>
      </c>
      <c r="D99" s="367">
        <f t="shared" si="5"/>
        <v>5.7489024987240095E-2</v>
      </c>
      <c r="E99" s="368">
        <f t="shared" ref="E99:F105" si="6">E100</f>
        <v>8.5479986177978418E-2</v>
      </c>
      <c r="F99" s="368">
        <f t="shared" si="6"/>
        <v>9.0240358724951203E-2</v>
      </c>
      <c r="G99" s="369"/>
      <c r="H99" s="375"/>
      <c r="I99" s="208"/>
      <c r="J99" s="208"/>
      <c r="K99" s="208"/>
      <c r="L99" s="208"/>
    </row>
    <row r="100" spans="1:12" s="29" customFormat="1" ht="15.6">
      <c r="A100" s="390">
        <v>1941</v>
      </c>
      <c r="B100" s="391">
        <v>0.1217616580310881</v>
      </c>
      <c r="C100" s="366">
        <v>0.19408487104492836</v>
      </c>
      <c r="D100" s="367">
        <f t="shared" si="5"/>
        <v>9.8129562333907697E-2</v>
      </c>
      <c r="E100" s="368">
        <f t="shared" si="6"/>
        <v>8.5479986177978418E-2</v>
      </c>
      <c r="F100" s="368">
        <f t="shared" si="6"/>
        <v>9.0240358724951203E-2</v>
      </c>
      <c r="G100" s="369"/>
      <c r="H100" s="375"/>
      <c r="I100" s="208"/>
      <c r="J100" s="208"/>
      <c r="K100" s="208"/>
      <c r="L100" s="208"/>
    </row>
    <row r="101" spans="1:12" s="29" customFormat="1" ht="15.6">
      <c r="A101" s="390">
        <v>1942</v>
      </c>
      <c r="B101" s="391">
        <v>0.21939799331103677</v>
      </c>
      <c r="C101" s="366">
        <v>0.18352987634254436</v>
      </c>
      <c r="D101" s="367">
        <f t="shared" si="5"/>
        <v>0.17913190672885981</v>
      </c>
      <c r="E101" s="368">
        <f t="shared" si="6"/>
        <v>8.5479986177978418E-2</v>
      </c>
      <c r="F101" s="368">
        <f t="shared" si="6"/>
        <v>9.0240358724951203E-2</v>
      </c>
      <c r="G101" s="369"/>
      <c r="H101" s="375"/>
      <c r="I101" s="208"/>
      <c r="J101" s="208"/>
      <c r="K101" s="208"/>
      <c r="L101" s="208"/>
    </row>
    <row r="102" spans="1:12" s="29" customFormat="1" ht="15.6">
      <c r="A102" s="390">
        <v>1943</v>
      </c>
      <c r="B102" s="391">
        <v>0.21824104234527686</v>
      </c>
      <c r="C102" s="366">
        <v>0.16161104691621953</v>
      </c>
      <c r="D102" s="367">
        <f t="shared" si="5"/>
        <v>0.18297087901176967</v>
      </c>
      <c r="E102" s="368">
        <f t="shared" si="6"/>
        <v>8.5479986177978418E-2</v>
      </c>
      <c r="F102" s="368">
        <f t="shared" si="6"/>
        <v>9.0240358724951203E-2</v>
      </c>
      <c r="G102" s="369"/>
      <c r="H102" s="375"/>
      <c r="I102" s="208"/>
      <c r="J102" s="208"/>
      <c r="K102" s="208"/>
      <c r="L102" s="208"/>
    </row>
    <row r="103" spans="1:12" s="29" customFormat="1" ht="15.6">
      <c r="A103" s="390">
        <v>1944</v>
      </c>
      <c r="B103" s="391">
        <v>0.22777777777777775</v>
      </c>
      <c r="C103" s="366">
        <v>0.16146283829262909</v>
      </c>
      <c r="D103" s="367">
        <f t="shared" si="5"/>
        <v>0.19100013127779</v>
      </c>
      <c r="E103" s="368">
        <f t="shared" si="6"/>
        <v>8.5479986177978418E-2</v>
      </c>
      <c r="F103" s="368">
        <f t="shared" si="6"/>
        <v>9.0240358724951203E-2</v>
      </c>
      <c r="G103" s="369"/>
      <c r="H103" s="375"/>
      <c r="I103" s="208"/>
      <c r="J103" s="208"/>
      <c r="K103" s="208"/>
      <c r="L103" s="208"/>
    </row>
    <row r="104" spans="1:12" s="29" customFormat="1" ht="15.6">
      <c r="A104" s="390">
        <v>1945</v>
      </c>
      <c r="B104" s="391">
        <v>0.17700453857791223</v>
      </c>
      <c r="C104" s="366">
        <v>0.14964253083516119</v>
      </c>
      <c r="D104" s="367">
        <f t="shared" si="5"/>
        <v>0.15051713145580353</v>
      </c>
      <c r="E104" s="368">
        <f t="shared" si="6"/>
        <v>8.5479986177978418E-2</v>
      </c>
      <c r="F104" s="368">
        <f t="shared" si="6"/>
        <v>9.0240358724951203E-2</v>
      </c>
      <c r="G104" s="369"/>
      <c r="H104" s="375"/>
      <c r="I104" s="208"/>
      <c r="J104" s="208"/>
      <c r="K104" s="208"/>
      <c r="L104" s="208"/>
    </row>
    <row r="105" spans="1:12" s="29" customFormat="1" ht="15.6">
      <c r="A105" s="390">
        <v>1946</v>
      </c>
      <c r="B105" s="391">
        <v>9.0130916414904325E-2</v>
      </c>
      <c r="C105" s="366">
        <v>0.14679182355972525</v>
      </c>
      <c r="D105" s="367">
        <f t="shared" si="5"/>
        <v>7.6900434835251344E-2</v>
      </c>
      <c r="E105" s="368">
        <f t="shared" si="6"/>
        <v>8.5479986177978418E-2</v>
      </c>
      <c r="F105" s="368">
        <f t="shared" si="6"/>
        <v>9.0240358724951203E-2</v>
      </c>
      <c r="G105" s="369"/>
      <c r="H105" s="375"/>
      <c r="I105" s="208"/>
      <c r="J105" s="208"/>
      <c r="K105" s="208"/>
      <c r="L105" s="208"/>
    </row>
    <row r="106" spans="1:12" s="29" customFormat="1" ht="15.6">
      <c r="A106" s="390">
        <v>1947</v>
      </c>
      <c r="B106" s="391">
        <v>5.6403143781784557E-2</v>
      </c>
      <c r="C106" s="366">
        <v>0.15757354185043193</v>
      </c>
      <c r="D106" s="367">
        <f t="shared" si="5"/>
        <v>4.7515500644589599E-2</v>
      </c>
      <c r="E106" s="368">
        <f>E107</f>
        <v>8.5479986177978418E-2</v>
      </c>
      <c r="F106" s="368">
        <f>F107</f>
        <v>9.0240358724951203E-2</v>
      </c>
      <c r="G106" s="369"/>
      <c r="H106" s="375"/>
      <c r="I106" s="208"/>
      <c r="J106" s="208"/>
      <c r="K106" s="208"/>
      <c r="L106" s="208"/>
    </row>
    <row r="107" spans="1:12" s="29" customFormat="1" ht="15.6">
      <c r="A107" s="390">
        <v>1948</v>
      </c>
      <c r="B107" s="391">
        <v>9.6867271228359447E-2</v>
      </c>
      <c r="C107" s="366">
        <v>0.18141103655118315</v>
      </c>
      <c r="D107" s="367">
        <f t="shared" si="5"/>
        <v>7.9294479146938157E-2</v>
      </c>
      <c r="E107" s="368">
        <f>E108</f>
        <v>8.5479986177978418E-2</v>
      </c>
      <c r="F107" s="368">
        <f>F108</f>
        <v>9.0240358724951203E-2</v>
      </c>
      <c r="G107" s="369"/>
      <c r="H107" s="375"/>
      <c r="I107" s="208"/>
      <c r="J107" s="208"/>
      <c r="K107" s="208"/>
      <c r="L107" s="208"/>
    </row>
    <row r="108" spans="1:12" s="29" customFormat="1" ht="15.6">
      <c r="A108" s="390">
        <v>1949</v>
      </c>
      <c r="B108" s="391">
        <v>8.3368421052631578E-2</v>
      </c>
      <c r="C108" s="366">
        <v>0.18441775744957073</v>
      </c>
      <c r="D108" s="367">
        <f t="shared" si="5"/>
        <v>6.7993803799993688E-2</v>
      </c>
      <c r="E108" s="368">
        <f>E19</f>
        <v>8.5479986177978418E-2</v>
      </c>
      <c r="F108" s="368">
        <f>F19</f>
        <v>9.0240358724951203E-2</v>
      </c>
      <c r="G108" s="369"/>
      <c r="H108" s="375"/>
      <c r="I108" s="208"/>
      <c r="J108" s="208"/>
      <c r="K108" s="208"/>
      <c r="L108" s="208"/>
    </row>
    <row r="109" spans="1:12" s="29" customFormat="1" ht="15.6">
      <c r="A109" s="390">
        <v>1950</v>
      </c>
      <c r="B109" s="395">
        <v>8.7154225085259579E-2</v>
      </c>
      <c r="C109" s="366">
        <v>0.17787077573988513</v>
      </c>
      <c r="D109" s="367">
        <f t="shared" si="5"/>
        <v>7.1652035460335897E-2</v>
      </c>
      <c r="E109" s="396">
        <f t="shared" ref="E109:F116" si="7">E110</f>
        <v>9.0823192038320358E-2</v>
      </c>
      <c r="F109" s="396">
        <f t="shared" si="7"/>
        <v>9.6083742809594294E-2</v>
      </c>
      <c r="G109" s="369"/>
      <c r="H109" s="375"/>
      <c r="I109" s="208"/>
      <c r="J109" s="208"/>
      <c r="K109" s="208"/>
      <c r="L109" s="208"/>
    </row>
    <row r="110" spans="1:12" s="29" customFormat="1" ht="15.6">
      <c r="A110" s="390">
        <v>1951</v>
      </c>
      <c r="B110" s="391">
        <v>9.2495062541145479E-2</v>
      </c>
      <c r="C110" s="366">
        <v>0.16130604820782299</v>
      </c>
      <c r="D110" s="367">
        <f t="shared" si="5"/>
        <v>7.7575049523897863E-2</v>
      </c>
      <c r="E110" s="396">
        <f t="shared" si="7"/>
        <v>9.0823192038320358E-2</v>
      </c>
      <c r="F110" s="396">
        <f t="shared" si="7"/>
        <v>9.6083742809594294E-2</v>
      </c>
      <c r="G110" s="369"/>
      <c r="H110" s="375"/>
      <c r="I110" s="208"/>
      <c r="J110" s="208"/>
      <c r="K110" s="208"/>
      <c r="L110" s="208"/>
    </row>
    <row r="111" spans="1:12" s="29" customFormat="1" ht="15.6">
      <c r="A111" s="390">
        <v>1952</v>
      </c>
      <c r="B111" s="391">
        <v>9.3681917211328972E-2</v>
      </c>
      <c r="C111" s="366">
        <v>0.15663035569102643</v>
      </c>
      <c r="D111" s="367">
        <f t="shared" si="5"/>
        <v>7.9008485196701228E-2</v>
      </c>
      <c r="E111" s="396">
        <f t="shared" si="7"/>
        <v>9.0823192038320358E-2</v>
      </c>
      <c r="F111" s="396">
        <f t="shared" si="7"/>
        <v>9.6083742809594294E-2</v>
      </c>
      <c r="G111" s="369"/>
      <c r="H111" s="375"/>
      <c r="I111" s="208"/>
      <c r="J111" s="208"/>
      <c r="K111" s="208"/>
      <c r="L111" s="208"/>
    </row>
    <row r="112" spans="1:12" s="29" customFormat="1" ht="15.6">
      <c r="A112" s="390">
        <v>1953</v>
      </c>
      <c r="B112" s="391">
        <v>8.8895451860602478E-2</v>
      </c>
      <c r="C112" s="366">
        <v>0.14926946305185612</v>
      </c>
      <c r="D112" s="367">
        <f t="shared" si="5"/>
        <v>7.5626075493618231E-2</v>
      </c>
      <c r="E112" s="396">
        <f t="shared" si="7"/>
        <v>9.0823192038320358E-2</v>
      </c>
      <c r="F112" s="396">
        <f t="shared" si="7"/>
        <v>9.6083742809594294E-2</v>
      </c>
      <c r="G112" s="369"/>
      <c r="H112" s="375"/>
      <c r="I112" s="208"/>
      <c r="J112" s="208"/>
      <c r="K112" s="208"/>
      <c r="L112" s="208"/>
    </row>
    <row r="113" spans="1:12" s="29" customFormat="1" ht="15.6">
      <c r="A113" s="390">
        <v>1954</v>
      </c>
      <c r="B113" s="391">
        <v>8.8573959255978746E-2</v>
      </c>
      <c r="C113" s="366">
        <v>0.16122050938661325</v>
      </c>
      <c r="D113" s="367">
        <f t="shared" si="5"/>
        <v>7.4294020426340729E-2</v>
      </c>
      <c r="E113" s="396">
        <f t="shared" si="7"/>
        <v>9.0823192038320358E-2</v>
      </c>
      <c r="F113" s="396">
        <f t="shared" si="7"/>
        <v>9.6083742809594294E-2</v>
      </c>
      <c r="G113" s="369"/>
      <c r="H113" s="375"/>
      <c r="I113" s="208"/>
      <c r="J113" s="208"/>
      <c r="K113" s="208"/>
      <c r="L113" s="208"/>
    </row>
    <row r="114" spans="1:12" s="29" customFormat="1" ht="15.6">
      <c r="A114" s="390">
        <v>1955</v>
      </c>
      <c r="B114" s="391">
        <v>9.3279569892473116E-2</v>
      </c>
      <c r="C114" s="366">
        <v>0.17320519564958287</v>
      </c>
      <c r="D114" s="367">
        <f t="shared" si="5"/>
        <v>7.7123063739138381E-2</v>
      </c>
      <c r="E114" s="396">
        <f t="shared" si="7"/>
        <v>9.0823192038320358E-2</v>
      </c>
      <c r="F114" s="396">
        <f t="shared" si="7"/>
        <v>9.6083742809594294E-2</v>
      </c>
      <c r="G114" s="369"/>
      <c r="H114" s="375"/>
      <c r="I114" s="208"/>
      <c r="J114" s="208"/>
      <c r="K114" s="208"/>
      <c r="L114" s="208"/>
    </row>
    <row r="115" spans="1:12" s="29" customFormat="1" ht="15.6">
      <c r="A115" s="390">
        <v>1956</v>
      </c>
      <c r="B115" s="391">
        <v>9.7999493542669042E-2</v>
      </c>
      <c r="C115" s="366">
        <v>0.16043769069673039</v>
      </c>
      <c r="D115" s="367">
        <f t="shared" si="5"/>
        <v>8.2276681109234071E-2</v>
      </c>
      <c r="E115" s="396">
        <f t="shared" si="7"/>
        <v>9.0823192038320358E-2</v>
      </c>
      <c r="F115" s="396">
        <f t="shared" si="7"/>
        <v>9.6083742809594294E-2</v>
      </c>
      <c r="G115" s="369"/>
      <c r="H115" s="375"/>
      <c r="I115" s="208"/>
      <c r="J115" s="208"/>
      <c r="K115" s="208"/>
      <c r="L115" s="208"/>
    </row>
    <row r="116" spans="1:12" s="29" customFormat="1" ht="15.6">
      <c r="A116" s="390">
        <v>1957</v>
      </c>
      <c r="B116" s="391">
        <v>9.5814178562787317E-2</v>
      </c>
      <c r="C116" s="366">
        <v>0.15813558665410493</v>
      </c>
      <c r="D116" s="367">
        <f t="shared" si="5"/>
        <v>8.0662547225979778E-2</v>
      </c>
      <c r="E116" s="396">
        <f t="shared" si="7"/>
        <v>9.0823192038320358E-2</v>
      </c>
      <c r="F116" s="396">
        <f t="shared" si="7"/>
        <v>9.6083742809594294E-2</v>
      </c>
      <c r="G116" s="369"/>
      <c r="H116" s="375"/>
      <c r="I116" s="208"/>
      <c r="J116" s="208"/>
      <c r="K116" s="208"/>
      <c r="L116" s="208"/>
    </row>
    <row r="117" spans="1:12" s="29" customFormat="1" ht="15.6">
      <c r="A117" s="390">
        <v>1958</v>
      </c>
      <c r="B117" s="391">
        <v>9.2396535129932622E-2</v>
      </c>
      <c r="C117" s="366">
        <v>0.15490222490177152</v>
      </c>
      <c r="D117" s="367">
        <f t="shared" si="5"/>
        <v>7.8084106265091366E-2</v>
      </c>
      <c r="E117" s="396">
        <f>E118</f>
        <v>9.0823192038320358E-2</v>
      </c>
      <c r="F117" s="396">
        <f>F118</f>
        <v>9.6083742809594294E-2</v>
      </c>
      <c r="G117" s="369"/>
      <c r="H117" s="375"/>
      <c r="I117" s="208"/>
      <c r="J117" s="208"/>
      <c r="K117" s="208"/>
      <c r="L117" s="208"/>
    </row>
    <row r="118" spans="1:12" s="29" customFormat="1" ht="15.6">
      <c r="A118" s="390">
        <v>1959</v>
      </c>
      <c r="B118" s="391">
        <v>9.217199558985667E-2</v>
      </c>
      <c r="C118" s="366">
        <v>0.16655053496422434</v>
      </c>
      <c r="D118" s="367">
        <f t="shared" si="5"/>
        <v>7.6820700415645912E-2</v>
      </c>
      <c r="E118" s="396">
        <f>E20</f>
        <v>9.0823192038320358E-2</v>
      </c>
      <c r="F118" s="396">
        <f>F20</f>
        <v>9.6083742809594294E-2</v>
      </c>
      <c r="G118" s="369"/>
      <c r="H118" s="375"/>
      <c r="I118" s="208"/>
      <c r="J118" s="208"/>
      <c r="K118" s="208"/>
      <c r="L118" s="208"/>
    </row>
    <row r="119" spans="1:12" s="29" customFormat="1" ht="15.6">
      <c r="A119" s="390">
        <v>1960</v>
      </c>
      <c r="B119" s="395">
        <v>8.6788606949899649E-2</v>
      </c>
      <c r="C119" s="366">
        <v>0.16359206488858055</v>
      </c>
      <c r="D119" s="367">
        <f t="shared" si="5"/>
        <v>7.2590679530162155E-2</v>
      </c>
      <c r="E119" s="396">
        <f>E120</f>
        <v>9.3158291685343814E-2</v>
      </c>
      <c r="F119" s="396">
        <f>F120</f>
        <v>9.8489044356483854E-2</v>
      </c>
      <c r="G119" s="369"/>
      <c r="H119" s="375"/>
      <c r="I119" s="208"/>
      <c r="J119" s="208"/>
      <c r="K119" s="208"/>
      <c r="L119" s="208"/>
    </row>
    <row r="120" spans="1:12" s="29" customFormat="1" ht="16.2" thickBot="1">
      <c r="A120" s="390">
        <v>1961</v>
      </c>
      <c r="B120" s="391">
        <v>9.5555689156044593E-2</v>
      </c>
      <c r="C120" s="366">
        <v>0.16516919884762962</v>
      </c>
      <c r="D120" s="367">
        <f t="shared" si="5"/>
        <v>7.9772832532807578E-2</v>
      </c>
      <c r="E120" s="396">
        <f>E121</f>
        <v>9.3158291685343814E-2</v>
      </c>
      <c r="F120" s="396">
        <f>F121</f>
        <v>9.8489044356483854E-2</v>
      </c>
      <c r="G120" s="369"/>
      <c r="H120" s="27"/>
    </row>
    <row r="121" spans="1:12" s="29" customFormat="1" ht="15.6">
      <c r="A121" s="397">
        <v>1962</v>
      </c>
      <c r="B121" s="398">
        <v>0.10243791296422877</v>
      </c>
      <c r="C121" s="399">
        <v>0.17432023737025154</v>
      </c>
      <c r="D121" s="400">
        <f>B121*(1-C121)</f>
        <v>8.4580911660591257E-2</v>
      </c>
      <c r="E121" s="361">
        <f>DetailsComputUS7!F20</f>
        <v>9.3158291685343814E-2</v>
      </c>
      <c r="F121" s="361">
        <f>DetailsComputUS7!G20</f>
        <v>9.8489044356483854E-2</v>
      </c>
      <c r="G121" s="400">
        <f>AVERAGE(E91:E120)/(AVERAGE(E91:E120)+AVERAGE(D91:D120))</f>
        <v>0.58885454179555219</v>
      </c>
      <c r="H121" s="400">
        <f>AVERAGE(F91:F120)/(AVERAGE(F91:F120)+AVERAGE(D91:D120))</f>
        <v>0.60190143986796385</v>
      </c>
    </row>
    <row r="122" spans="1:12" s="29" customFormat="1" ht="15.6">
      <c r="A122" s="397">
        <v>1963</v>
      </c>
      <c r="B122" s="401">
        <v>0.10013813882058178</v>
      </c>
      <c r="C122" s="402">
        <v>0.17632399011382177</v>
      </c>
      <c r="D122" s="403">
        <f t="shared" ref="D122:D172" si="8">B122*(1-C122)</f>
        <v>8.2481382621165E-2</v>
      </c>
      <c r="E122" s="368">
        <f>DetailsComputUS7!F21</f>
        <v>9.3491452769871267E-2</v>
      </c>
      <c r="F122" s="368">
        <f>DetailsComputUS7!G21</f>
        <v>9.8926830543748082E-2</v>
      </c>
      <c r="G122" s="403">
        <f t="shared" ref="G122:G171" si="9">AVERAGE(E92:E121)/(AVERAGE(E92:E121)+AVERAGE(D92:D121))</f>
        <v>0.56898551703127875</v>
      </c>
      <c r="H122" s="403">
        <f t="shared" ref="H122:H172" si="10">AVERAGE(F92:F121)/(AVERAGE(F92:F121)+AVERAGE(D92:D121))</f>
        <v>0.58225027852227318</v>
      </c>
    </row>
    <row r="123" spans="1:12" s="29" customFormat="1" ht="15.6">
      <c r="A123" s="397">
        <v>1964</v>
      </c>
      <c r="B123" s="401">
        <v>0.11056896672415856</v>
      </c>
      <c r="C123" s="402">
        <v>0.18117186215384709</v>
      </c>
      <c r="D123" s="403">
        <f t="shared" si="8"/>
        <v>9.0536981126316002E-2</v>
      </c>
      <c r="E123" s="368">
        <f>DetailsComputUS7!F22</f>
        <v>9.0803860695827396E-2</v>
      </c>
      <c r="F123" s="368">
        <f>DetailsComputUS7!G22</f>
        <v>9.6166089229995699E-2</v>
      </c>
      <c r="G123" s="403">
        <f t="shared" si="9"/>
        <v>0.54992502080941119</v>
      </c>
      <c r="H123" s="403">
        <f t="shared" si="10"/>
        <v>0.56336901577522958</v>
      </c>
    </row>
    <row r="124" spans="1:12" s="29" customFormat="1" ht="15.6">
      <c r="A124" s="397">
        <v>1965</v>
      </c>
      <c r="B124" s="401">
        <v>0.11413410310532836</v>
      </c>
      <c r="C124" s="402">
        <v>0.18671959045853079</v>
      </c>
      <c r="D124" s="403">
        <f t="shared" si="8"/>
        <v>9.2823030116149716E-2</v>
      </c>
      <c r="E124" s="368">
        <f>DetailsComputUS7!F23</f>
        <v>9.122480393776855E-2</v>
      </c>
      <c r="F124" s="368">
        <f>DetailsComputUS7!G23</f>
        <v>9.667733682748321E-2</v>
      </c>
      <c r="G124" s="403">
        <f t="shared" si="9"/>
        <v>0.53654506548468839</v>
      </c>
      <c r="H124" s="403">
        <f t="shared" si="10"/>
        <v>0.55011221905624841</v>
      </c>
    </row>
    <row r="125" spans="1:12" s="29" customFormat="1" ht="15.6">
      <c r="A125" s="397">
        <v>1966</v>
      </c>
      <c r="B125" s="401">
        <v>0.1104878649834186</v>
      </c>
      <c r="C125" s="402">
        <v>0.18168547670794016</v>
      </c>
      <c r="D125" s="403">
        <f t="shared" si="8"/>
        <v>9.0413824563463668E-2</v>
      </c>
      <c r="E125" s="368">
        <f>DetailsComputUS7!F24</f>
        <v>8.8699660882292072E-2</v>
      </c>
      <c r="F125" s="368">
        <f>DetailsComputUS7!G24</f>
        <v>9.406490010443315E-2</v>
      </c>
      <c r="G125" s="403">
        <f t="shared" si="9"/>
        <v>0.5267698480519849</v>
      </c>
      <c r="H125" s="403">
        <f t="shared" si="10"/>
        <v>0.54043556832835637</v>
      </c>
    </row>
    <row r="126" spans="1:12" s="29" customFormat="1" ht="15.6">
      <c r="A126" s="397">
        <v>1967</v>
      </c>
      <c r="B126" s="401">
        <v>0.1146689978817837</v>
      </c>
      <c r="C126" s="402">
        <v>0.1738791153120573</v>
      </c>
      <c r="D126" s="403">
        <f t="shared" si="8"/>
        <v>9.473045397637897E-2</v>
      </c>
      <c r="E126" s="368">
        <f>DetailsComputUS7!F25</f>
        <v>8.8047679763083114E-2</v>
      </c>
      <c r="F126" s="368">
        <f>DetailsComputUS7!G25</f>
        <v>9.3436649259930005E-2</v>
      </c>
      <c r="G126" s="403">
        <f t="shared" si="9"/>
        <v>0.51841974560903614</v>
      </c>
      <c r="H126" s="403">
        <f t="shared" si="10"/>
        <v>0.53217634909137967</v>
      </c>
    </row>
    <row r="127" spans="1:12" s="29" customFormat="1" ht="15.6">
      <c r="A127" s="397">
        <v>1968</v>
      </c>
      <c r="B127" s="401">
        <v>0.10056128383631144</v>
      </c>
      <c r="C127" s="402">
        <v>0.1617729435282908</v>
      </c>
      <c r="D127" s="403">
        <f t="shared" si="8"/>
        <v>8.4293188945127398E-2</v>
      </c>
      <c r="E127" s="368">
        <f>DetailsComputUS7!F26</f>
        <v>9.24190231136231E-2</v>
      </c>
      <c r="F127" s="368">
        <f>DetailsComputUS7!G26</f>
        <v>9.8141844444410667E-2</v>
      </c>
      <c r="G127" s="403">
        <f t="shared" si="9"/>
        <v>0.50989228700315337</v>
      </c>
      <c r="H127" s="403">
        <f t="shared" si="10"/>
        <v>0.52373978632589402</v>
      </c>
    </row>
    <row r="128" spans="1:12" s="29" customFormat="1" ht="15.6">
      <c r="A128" s="397">
        <v>1969</v>
      </c>
      <c r="B128" s="401">
        <v>8.7979024957666629E-2</v>
      </c>
      <c r="C128" s="402">
        <v>0.14957879715234171</v>
      </c>
      <c r="D128" s="403">
        <f t="shared" si="8"/>
        <v>7.4819228229863005E-2</v>
      </c>
      <c r="E128" s="368">
        <f>DetailsComputUS7!F27</f>
        <v>8.8463921843883533E-2</v>
      </c>
      <c r="F128" s="368">
        <f>DetailsComputUS7!G27</f>
        <v>9.4005298967883538E-2</v>
      </c>
      <c r="G128" s="403">
        <f t="shared" si="9"/>
        <v>0.50011206269265229</v>
      </c>
      <c r="H128" s="403">
        <f t="shared" si="10"/>
        <v>0.51405307756500407</v>
      </c>
    </row>
    <row r="129" spans="1:8" s="29" customFormat="1" ht="15.6">
      <c r="A129" s="397">
        <v>1970</v>
      </c>
      <c r="B129" s="401">
        <v>9.4917374865456122E-2</v>
      </c>
      <c r="C129" s="402">
        <v>0.14189926746299833</v>
      </c>
      <c r="D129" s="403">
        <f t="shared" si="8"/>
        <v>8.1448668902537089E-2</v>
      </c>
      <c r="E129" s="368">
        <f>DetailsComputUS7!F28</f>
        <v>8.5132516918297887E-2</v>
      </c>
      <c r="F129" s="368">
        <f>DetailsComputUS7!G28</f>
        <v>9.0526290672466897E-2</v>
      </c>
      <c r="G129" s="403">
        <f t="shared" si="9"/>
        <v>0.49304824610270653</v>
      </c>
      <c r="H129" s="403">
        <f t="shared" si="10"/>
        <v>0.50707898539963425</v>
      </c>
    </row>
    <row r="130" spans="1:8" s="29" customFormat="1" ht="15.6">
      <c r="A130" s="397">
        <v>1971</v>
      </c>
      <c r="B130" s="401">
        <v>0.10761933940738926</v>
      </c>
      <c r="C130" s="402">
        <v>0.14961688737572013</v>
      </c>
      <c r="D130" s="403">
        <f t="shared" si="8"/>
        <v>9.1517668823824505E-2</v>
      </c>
      <c r="E130" s="368">
        <f>DetailsComputUS7!F29</f>
        <v>8.37093445642383E-2</v>
      </c>
      <c r="F130" s="368">
        <f>DetailsComputUS7!G29</f>
        <v>8.9073004550359963E-2</v>
      </c>
      <c r="G130" s="403">
        <f t="shared" si="9"/>
        <v>0.49084850657048268</v>
      </c>
      <c r="H130" s="403">
        <f t="shared" si="10"/>
        <v>0.50493670885334796</v>
      </c>
    </row>
    <row r="131" spans="1:8" s="29" customFormat="1" ht="15.6">
      <c r="A131" s="397">
        <v>1972</v>
      </c>
      <c r="B131" s="401">
        <v>0.10185731481227139</v>
      </c>
      <c r="C131" s="402">
        <v>0.15014110747191586</v>
      </c>
      <c r="D131" s="403">
        <f t="shared" si="8"/>
        <v>8.6564344762241383E-2</v>
      </c>
      <c r="E131" s="368">
        <f>DetailsComputUS7!F30</f>
        <v>8.6006737048153287E-2</v>
      </c>
      <c r="F131" s="368">
        <f>DetailsComputUS7!G30</f>
        <v>9.1579304917751514E-2</v>
      </c>
      <c r="G131" s="403">
        <f t="shared" si="9"/>
        <v>0.49127921503408167</v>
      </c>
      <c r="H131" s="403">
        <f t="shared" si="10"/>
        <v>0.5054298886915165</v>
      </c>
    </row>
    <row r="132" spans="1:8" s="29" customFormat="1" ht="15.6">
      <c r="A132" s="397">
        <v>1973</v>
      </c>
      <c r="B132" s="401">
        <v>0.11320095293598562</v>
      </c>
      <c r="C132" s="402">
        <v>0.14645433166690003</v>
      </c>
      <c r="D132" s="403">
        <f t="shared" si="8"/>
        <v>9.662218302968964E-2</v>
      </c>
      <c r="E132" s="368">
        <f>DetailsComputUS7!F31</f>
        <v>8.26467724648179E-2</v>
      </c>
      <c r="F132" s="368">
        <f>DetailsComputUS7!G31</f>
        <v>8.8060933155247878E-2</v>
      </c>
      <c r="G132" s="403">
        <f t="shared" si="9"/>
        <v>0.49982966016254937</v>
      </c>
      <c r="H132" s="403">
        <f t="shared" si="10"/>
        <v>0.51404676846258723</v>
      </c>
    </row>
    <row r="133" spans="1:8" s="29" customFormat="1" ht="15.6">
      <c r="A133" s="397">
        <v>1974</v>
      </c>
      <c r="B133" s="401">
        <v>0.10194377403701364</v>
      </c>
      <c r="C133" s="402">
        <v>0.13485479522885524</v>
      </c>
      <c r="D133" s="403">
        <f t="shared" si="8"/>
        <v>8.8196167264395484E-2</v>
      </c>
      <c r="E133" s="368">
        <f>DetailsComputUS7!F32</f>
        <v>7.5513545579913896E-2</v>
      </c>
      <c r="F133" s="368">
        <f>DetailsComputUS7!G32</f>
        <v>8.051458599915097E-2</v>
      </c>
      <c r="G133" s="403">
        <f t="shared" si="9"/>
        <v>0.50776434142586335</v>
      </c>
      <c r="H133" s="403">
        <f t="shared" si="10"/>
        <v>0.52204392802462452</v>
      </c>
    </row>
    <row r="134" spans="1:8" s="29" customFormat="1" ht="15.6">
      <c r="A134" s="397">
        <v>1975</v>
      </c>
      <c r="B134" s="401">
        <v>0.11671727197400866</v>
      </c>
      <c r="C134" s="402">
        <v>0.15151254625012059</v>
      </c>
      <c r="D134" s="403">
        <f t="shared" si="8"/>
        <v>9.9033140905858769E-2</v>
      </c>
      <c r="E134" s="368">
        <f>DetailsComputUS7!F33</f>
        <v>7.2278711533800902E-2</v>
      </c>
      <c r="F134" s="368">
        <f>DetailsComputUS7!G33</f>
        <v>7.7117372545411039E-2</v>
      </c>
      <c r="G134" s="403">
        <f>AVERAGE(E104:E133)/(AVERAGE(E104:E133)+AVERAGE(D104:D133))</f>
        <v>0.51695127498300164</v>
      </c>
      <c r="H134" s="403">
        <f t="shared" si="10"/>
        <v>0.53128348652897095</v>
      </c>
    </row>
    <row r="135" spans="1:8" s="29" customFormat="1" ht="15.6">
      <c r="A135" s="397">
        <v>1976</v>
      </c>
      <c r="B135" s="401">
        <v>0.10756866037453963</v>
      </c>
      <c r="C135" s="402">
        <v>0.15064101081361178</v>
      </c>
      <c r="D135" s="403">
        <f t="shared" si="8"/>
        <v>9.1364408643852868E-2</v>
      </c>
      <c r="E135" s="368">
        <f>DetailsComputUS7!F34</f>
        <v>7.30982730204464E-2</v>
      </c>
      <c r="F135" s="368">
        <f>DetailsComputUS7!G34</f>
        <v>7.804424127574526E-2</v>
      </c>
      <c r="G135" s="403">
        <f t="shared" si="9"/>
        <v>0.52093250572149286</v>
      </c>
      <c r="H135" s="403">
        <f t="shared" si="10"/>
        <v>0.53532897593371098</v>
      </c>
    </row>
    <row r="136" spans="1:8" s="29" customFormat="1" ht="15.6">
      <c r="A136" s="397">
        <v>1977</v>
      </c>
      <c r="B136" s="401">
        <v>0.10510574031237235</v>
      </c>
      <c r="C136" s="402">
        <v>0.15693352733729563</v>
      </c>
      <c r="D136" s="403">
        <f t="shared" si="8"/>
        <v>8.8611125741753977E-2</v>
      </c>
      <c r="E136" s="368">
        <f>DetailsComputUS7!F35</f>
        <v>7.1010670964107181E-2</v>
      </c>
      <c r="F136" s="368">
        <f>DetailsComputUS7!G35</f>
        <v>7.5866332528598798E-2</v>
      </c>
      <c r="G136" s="403">
        <f t="shared" si="9"/>
        <v>0.51828444778057736</v>
      </c>
      <c r="H136" s="403">
        <f t="shared" si="10"/>
        <v>0.53277128522620709</v>
      </c>
    </row>
    <row r="137" spans="1:8" s="29" customFormat="1" ht="15.6">
      <c r="A137" s="397">
        <v>1978</v>
      </c>
      <c r="B137" s="401">
        <v>0.10769735959342233</v>
      </c>
      <c r="C137" s="402">
        <v>0.15782057982431291</v>
      </c>
      <c r="D137" s="403">
        <f t="shared" si="8"/>
        <v>9.0700499856840894E-2</v>
      </c>
      <c r="E137" s="368">
        <f>DetailsComputUS7!F36</f>
        <v>6.9891842365834275E-2</v>
      </c>
      <c r="F137" s="368">
        <f>DetailsComputUS7!G36</f>
        <v>7.472114095641505E-2</v>
      </c>
      <c r="G137" s="403">
        <f t="shared" si="9"/>
        <v>0.51275448314593697</v>
      </c>
      <c r="H137" s="403">
        <f t="shared" si="10"/>
        <v>0.5273421342113922</v>
      </c>
    </row>
    <row r="138" spans="1:8" s="29" customFormat="1" ht="15.6">
      <c r="A138" s="397">
        <v>1979</v>
      </c>
      <c r="B138" s="401">
        <v>0.10131801391843552</v>
      </c>
      <c r="C138" s="402">
        <v>0.15148221570740347</v>
      </c>
      <c r="D138" s="403">
        <f t="shared" si="8"/>
        <v>8.5970136678997361E-2</v>
      </c>
      <c r="E138" s="368">
        <f>DetailsComputUS7!F37</f>
        <v>7.0378665996569764E-2</v>
      </c>
      <c r="F138" s="368">
        <f>DetailsComputUS7!G37</f>
        <v>7.5292093538176091E-2</v>
      </c>
      <c r="G138" s="403">
        <f t="shared" si="9"/>
        <v>0.51012250292755035</v>
      </c>
      <c r="H138" s="403">
        <f t="shared" si="10"/>
        <v>0.5248068216620837</v>
      </c>
    </row>
    <row r="139" spans="1:8" s="29" customFormat="1" ht="15.6">
      <c r="A139" s="397">
        <v>1980</v>
      </c>
      <c r="B139" s="401">
        <v>9.7794209402015039E-2</v>
      </c>
      <c r="C139" s="402">
        <v>0.14816509575346101</v>
      </c>
      <c r="D139" s="403">
        <f t="shared" si="8"/>
        <v>8.3304521001831458E-2</v>
      </c>
      <c r="E139" s="368">
        <f>DetailsComputUS7!F38</f>
        <v>7.6651865899779598E-2</v>
      </c>
      <c r="F139" s="368">
        <f>DetailsComputUS7!G38</f>
        <v>8.2058243171382259E-2</v>
      </c>
      <c r="G139" s="403">
        <f t="shared" si="9"/>
        <v>0.50688070223077519</v>
      </c>
      <c r="H139" s="403">
        <f t="shared" si="10"/>
        <v>0.52166802523373501</v>
      </c>
    </row>
    <row r="140" spans="1:8" s="29" customFormat="1" ht="15.6">
      <c r="A140" s="397">
        <v>1981</v>
      </c>
      <c r="B140" s="401">
        <v>0.10730240944157957</v>
      </c>
      <c r="C140" s="402">
        <v>0.16761791523635214</v>
      </c>
      <c r="D140" s="403">
        <f t="shared" si="8"/>
        <v>8.9316603271144532E-2</v>
      </c>
      <c r="E140" s="368">
        <f>DetailsComputUS7!F39</f>
        <v>7.4036867985613194E-2</v>
      </c>
      <c r="F140" s="368">
        <f>DetailsComputUS7!G39</f>
        <v>7.9311920810153702E-2</v>
      </c>
      <c r="G140" s="403">
        <f t="shared" si="9"/>
        <v>0.50435641249700847</v>
      </c>
      <c r="H140" s="403">
        <f t="shared" si="10"/>
        <v>0.51923985396670047</v>
      </c>
    </row>
    <row r="141" spans="1:8" s="29" customFormat="1" ht="15.6">
      <c r="A141" s="397">
        <v>1982</v>
      </c>
      <c r="B141" s="401">
        <v>0.11065075038455519</v>
      </c>
      <c r="C141" s="402">
        <v>0.17548346804910026</v>
      </c>
      <c r="D141" s="403">
        <f t="shared" si="8"/>
        <v>9.1233372964838133E-2</v>
      </c>
      <c r="E141" s="368">
        <f>DetailsComputUS7!F40</f>
        <v>7.4382011065490417E-2</v>
      </c>
      <c r="F141" s="368">
        <f>DetailsComputUS7!G40</f>
        <v>7.9735018091329879E-2</v>
      </c>
      <c r="G141" s="403">
        <f t="shared" si="9"/>
        <v>0.50156559705461812</v>
      </c>
      <c r="H141" s="403">
        <f t="shared" si="10"/>
        <v>0.51654852642062887</v>
      </c>
    </row>
    <row r="142" spans="1:8" s="29" customFormat="1" ht="15.6">
      <c r="A142" s="397">
        <v>1983</v>
      </c>
      <c r="B142" s="401">
        <v>0.10223387789805766</v>
      </c>
      <c r="C142" s="402">
        <v>0.18857663991047499</v>
      </c>
      <c r="D142" s="403">
        <f t="shared" si="8"/>
        <v>8.295495671902417E-2</v>
      </c>
      <c r="E142" s="368">
        <f>DetailsComputUS7!F41</f>
        <v>7.4461741071249157E-2</v>
      </c>
      <c r="F142" s="368">
        <f>DetailsComputUS7!G41</f>
        <v>7.9873906281921925E-2</v>
      </c>
      <c r="G142" s="403">
        <f t="shared" si="9"/>
        <v>0.49875590739745634</v>
      </c>
      <c r="H142" s="403">
        <f t="shared" si="10"/>
        <v>0.51384393033568554</v>
      </c>
    </row>
    <row r="143" spans="1:8" s="29" customFormat="1" ht="15.6">
      <c r="A143" s="397">
        <v>1984</v>
      </c>
      <c r="B143" s="401">
        <v>0.12087915643712807</v>
      </c>
      <c r="C143" s="402">
        <v>0.19897642696066714</v>
      </c>
      <c r="D143" s="403">
        <f t="shared" si="8"/>
        <v>9.6827053795248808E-2</v>
      </c>
      <c r="E143" s="368">
        <f>DetailsComputUS7!F42</f>
        <v>7.1382020254957337E-2</v>
      </c>
      <c r="F143" s="368">
        <f>DetailsComputUS7!G42</f>
        <v>7.6621550383343381E-2</v>
      </c>
      <c r="G143" s="403">
        <f t="shared" si="9"/>
        <v>0.49642651176966518</v>
      </c>
      <c r="H143" s="403">
        <f t="shared" si="10"/>
        <v>0.51162484951382292</v>
      </c>
    </row>
    <row r="144" spans="1:8" s="29" customFormat="1" ht="15.6">
      <c r="A144" s="397">
        <v>1985</v>
      </c>
      <c r="B144" s="401">
        <v>0.10280565893377169</v>
      </c>
      <c r="C144" s="402">
        <v>0.1955315892632952</v>
      </c>
      <c r="D144" s="403">
        <f t="shared" si="8"/>
        <v>8.2703905057191038E-2</v>
      </c>
      <c r="E144" s="368">
        <f>DetailsComputUS7!F43</f>
        <v>7.4296815082951662E-2</v>
      </c>
      <c r="F144" s="368">
        <f>DetailsComputUS7!G43</f>
        <v>8.2798542261083685E-2</v>
      </c>
      <c r="G144" s="403">
        <f t="shared" si="9"/>
        <v>0.49230790485644721</v>
      </c>
      <c r="H144" s="403">
        <f t="shared" si="10"/>
        <v>0.50761955372725409</v>
      </c>
    </row>
    <row r="145" spans="1:8" s="29" customFormat="1" ht="15.6">
      <c r="A145" s="397">
        <v>1986</v>
      </c>
      <c r="B145" s="401">
        <v>8.6452484961699105E-2</v>
      </c>
      <c r="C145" s="402">
        <v>0.18418584796342996</v>
      </c>
      <c r="D145" s="403">
        <f t="shared" si="8"/>
        <v>7.0529160710482874E-2</v>
      </c>
      <c r="E145" s="368">
        <f>DetailsComputUS7!F44</f>
        <v>7.8972388770537125E-2</v>
      </c>
      <c r="F145" s="368">
        <f>DetailsComputUS7!G44</f>
        <v>9.1249214969314749E-2</v>
      </c>
      <c r="G145" s="403">
        <f t="shared" si="9"/>
        <v>0.49011630906445836</v>
      </c>
      <c r="H145" s="403">
        <f t="shared" si="10"/>
        <v>0.50583181429065982</v>
      </c>
    </row>
    <row r="146" spans="1:8" s="29" customFormat="1" ht="15.6">
      <c r="A146" s="397">
        <v>1987</v>
      </c>
      <c r="B146" s="401">
        <v>8.1433477882811786E-2</v>
      </c>
      <c r="C146" s="402">
        <v>0.18822848351009838</v>
      </c>
      <c r="D146" s="403">
        <f t="shared" si="8"/>
        <v>6.6105377833976992E-2</v>
      </c>
      <c r="E146" s="368">
        <f>DetailsComputUS7!F45</f>
        <v>7.8633575342981793E-2</v>
      </c>
      <c r="F146" s="368">
        <f>DetailsComputUS7!G45</f>
        <v>9.4083906463176464E-2</v>
      </c>
      <c r="G146" s="403">
        <f t="shared" si="9"/>
        <v>0.49005999146142631</v>
      </c>
      <c r="H146" s="403">
        <f t="shared" si="10"/>
        <v>0.50651158076226521</v>
      </c>
    </row>
    <row r="147" spans="1:8" s="29" customFormat="1" ht="15.6">
      <c r="A147" s="397">
        <v>1988</v>
      </c>
      <c r="B147" s="401">
        <v>8.857627168191376E-2</v>
      </c>
      <c r="C147" s="402">
        <v>0.1937182820652113</v>
      </c>
      <c r="D147" s="403">
        <f t="shared" si="8"/>
        <v>7.1417428499952001E-2</v>
      </c>
      <c r="E147" s="368">
        <f>DetailsComputUS7!F46</f>
        <v>7.779918251780471E-2</v>
      </c>
      <c r="F147" s="368">
        <f>DetailsComputUS7!G46</f>
        <v>9.4938169928622626E-2</v>
      </c>
      <c r="G147" s="403">
        <f t="shared" si="9"/>
        <v>0.49024241725275036</v>
      </c>
      <c r="H147" s="403">
        <f t="shared" si="10"/>
        <v>0.50773726732640501</v>
      </c>
    </row>
    <row r="148" spans="1:8" s="29" customFormat="1" ht="15.6">
      <c r="A148" s="397">
        <v>1989</v>
      </c>
      <c r="B148" s="401">
        <v>7.7921234668044875E-2</v>
      </c>
      <c r="C148" s="402">
        <v>0.19375001635076083</v>
      </c>
      <c r="D148" s="403">
        <f t="shared" si="8"/>
        <v>6.282399417703971E-2</v>
      </c>
      <c r="E148" s="368">
        <f>DetailsComputUS7!F47</f>
        <v>7.7776413830460259E-2</v>
      </c>
      <c r="F148" s="368">
        <f>DetailsComputUS7!G47</f>
        <v>9.6762445271472125E-2</v>
      </c>
      <c r="G148" s="403">
        <f t="shared" si="9"/>
        <v>0.48956987362612797</v>
      </c>
      <c r="H148" s="403">
        <f t="shared" si="10"/>
        <v>0.50827948335290174</v>
      </c>
    </row>
    <row r="149" spans="1:8" s="29" customFormat="1" ht="15.6">
      <c r="A149" s="397">
        <v>1990</v>
      </c>
      <c r="B149" s="401">
        <v>7.5294045564351347E-2</v>
      </c>
      <c r="C149" s="402">
        <v>0.19206724156571126</v>
      </c>
      <c r="D149" s="403">
        <f t="shared" si="8"/>
        <v>6.0832525926483409E-2</v>
      </c>
      <c r="E149" s="368">
        <f>DetailsComputUS7!F48</f>
        <v>7.6001261822457214E-2</v>
      </c>
      <c r="F149" s="368">
        <f>DetailsComputUS7!G48</f>
        <v>9.636374910526363E-2</v>
      </c>
      <c r="G149" s="403">
        <f t="shared" si="9"/>
        <v>0.48960856933730368</v>
      </c>
      <c r="H149" s="403">
        <f t="shared" si="10"/>
        <v>0.50971471061266327</v>
      </c>
    </row>
    <row r="150" spans="1:8" s="29" customFormat="1" ht="15.6">
      <c r="A150" s="397">
        <v>1991</v>
      </c>
      <c r="B150" s="401">
        <v>8.3470974786661517E-2</v>
      </c>
      <c r="C150" s="402">
        <v>0.19452929705151839</v>
      </c>
      <c r="D150" s="403">
        <f t="shared" si="8"/>
        <v>6.7233424737207226E-2</v>
      </c>
      <c r="E150" s="368">
        <f>DetailsComputUS7!F49</f>
        <v>7.6382389213456678E-2</v>
      </c>
      <c r="F150" s="368">
        <f>DetailsComputUS7!G49</f>
        <v>9.8665853844142087E-2</v>
      </c>
      <c r="G150" s="403">
        <f t="shared" si="9"/>
        <v>0.48900326796993138</v>
      </c>
      <c r="H150" s="403">
        <f t="shared" si="10"/>
        <v>0.51067138833737846</v>
      </c>
    </row>
    <row r="151" spans="1:8" s="29" customFormat="1" ht="15.6">
      <c r="A151" s="397">
        <v>1992</v>
      </c>
      <c r="B151" s="401">
        <v>8.6560447371117941E-2</v>
      </c>
      <c r="C151" s="402">
        <v>0.19279343522122674</v>
      </c>
      <c r="D151" s="403">
        <f t="shared" si="8"/>
        <v>6.9872161368153912E-2</v>
      </c>
      <c r="E151" s="368">
        <f>DetailsComputUS7!F50</f>
        <v>7.5478922711519431E-2</v>
      </c>
      <c r="F151" s="368">
        <f>DetailsComputUS7!G50</f>
        <v>9.9296164617221114E-2</v>
      </c>
      <c r="G151" s="403">
        <f t="shared" si="9"/>
        <v>0.48850788583704119</v>
      </c>
      <c r="H151" s="403">
        <f t="shared" si="10"/>
        <v>0.51192837832109861</v>
      </c>
    </row>
    <row r="152" spans="1:8" s="29" customFormat="1" ht="15.6">
      <c r="A152" s="397">
        <v>1993</v>
      </c>
      <c r="B152" s="401">
        <v>7.6743400697855527E-2</v>
      </c>
      <c r="C152" s="402">
        <v>0.19327703591674439</v>
      </c>
      <c r="D152" s="403">
        <f t="shared" si="8"/>
        <v>6.1910663684802997E-2</v>
      </c>
      <c r="E152" s="368">
        <f>DetailsComputUS7!F51</f>
        <v>7.9324095971763778E-2</v>
      </c>
      <c r="F152" s="368">
        <f>DetailsComputUS7!G51</f>
        <v>0.10624358985017995</v>
      </c>
      <c r="G152" s="403">
        <f t="shared" si="9"/>
        <v>0.4881283633590533</v>
      </c>
      <c r="H152" s="403">
        <f t="shared" si="10"/>
        <v>0.513467195284112</v>
      </c>
    </row>
    <row r="153" spans="1:8" s="29" customFormat="1" ht="15.6">
      <c r="A153" s="397">
        <v>1994</v>
      </c>
      <c r="B153" s="401">
        <v>7.562079793297756E-2</v>
      </c>
      <c r="C153" s="402">
        <v>0.19976903785912561</v>
      </c>
      <c r="D153" s="403">
        <f t="shared" si="8"/>
        <v>6.0514103887767283E-2</v>
      </c>
      <c r="E153" s="368">
        <f>DetailsComputUS7!F52</f>
        <v>7.823266654000896E-2</v>
      </c>
      <c r="F153" s="368">
        <f>DetailsComputUS7!G52</f>
        <v>0.10664469647400304</v>
      </c>
      <c r="G153" s="403">
        <f t="shared" si="9"/>
        <v>0.48870233533145591</v>
      </c>
      <c r="H153" s="403">
        <f t="shared" si="10"/>
        <v>0.51621685125603745</v>
      </c>
    </row>
    <row r="154" spans="1:8" s="29" customFormat="1" ht="15.6">
      <c r="A154" s="397">
        <v>1995</v>
      </c>
      <c r="B154" s="401">
        <v>8.0727084395071397E-2</v>
      </c>
      <c r="C154" s="402">
        <v>0.20675308505970602</v>
      </c>
      <c r="D154" s="403">
        <f t="shared" si="8"/>
        <v>6.4036510648515135E-2</v>
      </c>
      <c r="E154" s="368">
        <f>DetailsComputUS7!F53</f>
        <v>8.0995037326155386E-2</v>
      </c>
      <c r="F154" s="368">
        <f>DetailsComputUS7!G53</f>
        <v>0.11231935035505582</v>
      </c>
      <c r="G154" s="403">
        <f t="shared" si="9"/>
        <v>0.49041389664434787</v>
      </c>
      <c r="H154" s="403">
        <f t="shared" si="10"/>
        <v>0.52023676079239978</v>
      </c>
    </row>
    <row r="155" spans="1:8" s="29" customFormat="1" ht="15.6">
      <c r="A155" s="397">
        <v>1996</v>
      </c>
      <c r="B155" s="401">
        <v>7.7035988711262549E-2</v>
      </c>
      <c r="C155" s="402">
        <v>0.21214611326951704</v>
      </c>
      <c r="D155" s="403">
        <f t="shared" si="8"/>
        <v>6.069310312429381E-2</v>
      </c>
      <c r="E155" s="368">
        <f>DetailsComputUS7!F54</f>
        <v>7.9780737646773583E-2</v>
      </c>
      <c r="F155" s="368">
        <f>DetailsComputUS7!G54</f>
        <v>0.11251587011565471</v>
      </c>
      <c r="G155" s="403">
        <f t="shared" si="9"/>
        <v>0.49227751158051086</v>
      </c>
      <c r="H155" s="403">
        <f t="shared" si="10"/>
        <v>0.52464179669831956</v>
      </c>
    </row>
    <row r="156" spans="1:8" s="29" customFormat="1" ht="15.6">
      <c r="A156" s="397">
        <v>1997</v>
      </c>
      <c r="B156" s="401">
        <v>7.5442223716510215E-2</v>
      </c>
      <c r="C156" s="402">
        <v>0.21543374917157718</v>
      </c>
      <c r="D156" s="403">
        <f t="shared" si="8"/>
        <v>5.9189422615421539E-2</v>
      </c>
      <c r="E156" s="368">
        <f>DetailsComputUS7!F55</f>
        <v>7.8603254037635129E-2</v>
      </c>
      <c r="F156" s="368">
        <f>DetailsComputUS7!G55</f>
        <v>0.11270793745108071</v>
      </c>
      <c r="G156" s="403">
        <f t="shared" si="9"/>
        <v>0.49440912693987821</v>
      </c>
      <c r="H156" s="403">
        <f t="shared" si="10"/>
        <v>0.52942643038216119</v>
      </c>
    </row>
    <row r="157" spans="1:8" s="29" customFormat="1" ht="15.6">
      <c r="A157" s="397">
        <v>1998</v>
      </c>
      <c r="B157" s="401">
        <v>6.6152249886690925E-2</v>
      </c>
      <c r="C157" s="402">
        <v>0.20223335769854092</v>
      </c>
      <c r="D157" s="403">
        <f t="shared" si="8"/>
        <v>5.2774058272792496E-2</v>
      </c>
      <c r="E157" s="368">
        <f>DetailsComputUS7!F56</f>
        <v>8.0072034399462477E-2</v>
      </c>
      <c r="F157" s="368">
        <f>DetailsComputUS7!G56</f>
        <v>0.11670130588990504</v>
      </c>
      <c r="G157" s="403">
        <f t="shared" si="9"/>
        <v>0.49713510863576987</v>
      </c>
      <c r="H157" s="403">
        <f t="shared" si="10"/>
        <v>0.53492016065649173</v>
      </c>
    </row>
    <row r="158" spans="1:8" s="29" customFormat="1" ht="15.6">
      <c r="A158" s="397">
        <f t="shared" ref="A158:A166" si="11">A157+1</f>
        <v>1999</v>
      </c>
      <c r="B158" s="401">
        <v>5.2203665130615258E-2</v>
      </c>
      <c r="C158" s="402">
        <v>0.1956095254439375</v>
      </c>
      <c r="D158" s="403">
        <f t="shared" si="8"/>
        <v>4.1992130967981378E-2</v>
      </c>
      <c r="E158" s="368">
        <f>DetailsComputUS7!F57</f>
        <v>8.680389373930443E-2</v>
      </c>
      <c r="F158" s="368">
        <f>DetailsComputUS7!G57</f>
        <v>0.12855865989148579</v>
      </c>
      <c r="G158" s="403">
        <f t="shared" si="9"/>
        <v>0.49916937815857898</v>
      </c>
      <c r="H158" s="403">
        <f t="shared" si="10"/>
        <v>0.53995527750737293</v>
      </c>
    </row>
    <row r="159" spans="1:8" s="29" customFormat="1" ht="15.6">
      <c r="A159" s="397">
        <f t="shared" si="11"/>
        <v>2000</v>
      </c>
      <c r="B159" s="401">
        <v>3.957114905290323E-2</v>
      </c>
      <c r="C159" s="402">
        <v>0.18248258830270658</v>
      </c>
      <c r="D159" s="403">
        <f t="shared" si="8"/>
        <v>3.2350103351617254E-2</v>
      </c>
      <c r="E159" s="368">
        <f>DetailsComputUS7!F58</f>
        <v>8.6307480449464846E-2</v>
      </c>
      <c r="F159" s="368">
        <f>DetailsComputUS7!G58</f>
        <v>0.12985773807204176</v>
      </c>
      <c r="G159" s="403">
        <f t="shared" si="9"/>
        <v>0.50253913499730074</v>
      </c>
      <c r="H159" s="403">
        <f t="shared" si="10"/>
        <v>0.54659384045105175</v>
      </c>
    </row>
    <row r="160" spans="1:8" s="29" customFormat="1" ht="15.6">
      <c r="A160" s="397">
        <f t="shared" si="11"/>
        <v>2001</v>
      </c>
      <c r="B160" s="401">
        <v>4.2528891555010724E-2</v>
      </c>
      <c r="C160" s="402">
        <v>0.18206669518173244</v>
      </c>
      <c r="D160" s="403">
        <f t="shared" si="8"/>
        <v>3.4785796819847628E-2</v>
      </c>
      <c r="E160" s="368">
        <f>DetailsComputUS7!F59</f>
        <v>8.3591300313140326E-2</v>
      </c>
      <c r="F160" s="368">
        <f>DetailsComputUS7!G59</f>
        <v>0.1258872111191722</v>
      </c>
      <c r="G160" s="403">
        <f t="shared" si="9"/>
        <v>0.50806844254480077</v>
      </c>
      <c r="H160" s="403">
        <f t="shared" si="10"/>
        <v>0.55543105446662677</v>
      </c>
    </row>
    <row r="161" spans="1:8" s="29" customFormat="1" ht="15.6">
      <c r="A161" s="397">
        <f t="shared" si="11"/>
        <v>2002</v>
      </c>
      <c r="B161" s="401">
        <v>5.6731632533315278E-2</v>
      </c>
      <c r="C161" s="402">
        <v>0.18828844704541461</v>
      </c>
      <c r="D161" s="403">
        <f t="shared" si="8"/>
        <v>4.6049721545266223E-2</v>
      </c>
      <c r="E161" s="368">
        <f>DetailsComputUS7!F60</f>
        <v>8.0367465533132773E-2</v>
      </c>
      <c r="F161" s="368">
        <f>DetailsComputUS7!G60</f>
        <v>0.12114390532799087</v>
      </c>
      <c r="G161" s="403">
        <f t="shared" si="9"/>
        <v>0.51444485295238196</v>
      </c>
      <c r="H161" s="403">
        <f t="shared" si="10"/>
        <v>0.56494018856474215</v>
      </c>
    </row>
    <row r="162" spans="1:8" s="29" customFormat="1" ht="15.6">
      <c r="A162" s="397">
        <f t="shared" si="11"/>
        <v>2003</v>
      </c>
      <c r="B162" s="401">
        <v>6.1063914005594438E-2</v>
      </c>
      <c r="C162" s="402">
        <v>0.18659381544987688</v>
      </c>
      <c r="D162" s="403">
        <f t="shared" si="8"/>
        <v>4.9669765304987401E-2</v>
      </c>
      <c r="E162" s="368">
        <f>DetailsComputUS7!F61</f>
        <v>8.1022544824260093E-2</v>
      </c>
      <c r="F162" s="368">
        <f>DetailsComputUS7!G61</f>
        <v>0.12224400599247946</v>
      </c>
      <c r="G162" s="403">
        <f t="shared" si="9"/>
        <v>0.518499490793766</v>
      </c>
      <c r="H162" s="403">
        <f t="shared" si="10"/>
        <v>0.57205631031741178</v>
      </c>
    </row>
    <row r="163" spans="1:8" s="29" customFormat="1" ht="15.6">
      <c r="A163" s="397">
        <f t="shared" si="11"/>
        <v>2004</v>
      </c>
      <c r="B163" s="401">
        <v>6.3925078793267948E-2</v>
      </c>
      <c r="C163" s="402">
        <v>0.1956440495983045</v>
      </c>
      <c r="D163" s="403">
        <f t="shared" si="8"/>
        <v>5.1418517507262312E-2</v>
      </c>
      <c r="E163" s="368">
        <f>DetailsComputUS7!F62</f>
        <v>8.3847195751457118E-2</v>
      </c>
      <c r="F163" s="368">
        <f>DetailsComputUS7!G62</f>
        <v>0.1266223191860186</v>
      </c>
      <c r="G163" s="403">
        <f t="shared" si="9"/>
        <v>0.5238346239138143</v>
      </c>
      <c r="H163" s="403">
        <f t="shared" si="10"/>
        <v>0.58033544565805339</v>
      </c>
    </row>
    <row r="164" spans="1:8" s="29" customFormat="1" ht="15.6">
      <c r="A164" s="397">
        <f t="shared" si="11"/>
        <v>2005</v>
      </c>
      <c r="B164" s="401">
        <v>5.6934154780522252E-2</v>
      </c>
      <c r="C164" s="402">
        <v>0.20113061301662424</v>
      </c>
      <c r="D164" s="403">
        <f t="shared" si="8"/>
        <v>4.5482953327932445E-2</v>
      </c>
      <c r="E164" s="368">
        <f>DetailsComputUS7!F63</f>
        <v>8.9566768979878544E-2</v>
      </c>
      <c r="F164" s="368">
        <f>DetailsComputUS7!G63</f>
        <v>0.1353842952966591</v>
      </c>
      <c r="G164" s="403">
        <f t="shared" si="9"/>
        <v>0.52912933302973575</v>
      </c>
      <c r="H164" s="403">
        <f t="shared" si="10"/>
        <v>0.58844090241156755</v>
      </c>
    </row>
    <row r="165" spans="1:8" s="29" customFormat="1" ht="15.6">
      <c r="A165" s="397">
        <f t="shared" si="11"/>
        <v>2006</v>
      </c>
      <c r="B165" s="401">
        <v>5.4004157330789164E-2</v>
      </c>
      <c r="C165" s="402">
        <v>0.20628977241938523</v>
      </c>
      <c r="D165" s="403">
        <f t="shared" si="8"/>
        <v>4.286365200531999E-2</v>
      </c>
      <c r="E165" s="368">
        <f>DetailsComputUS7!F64</f>
        <v>9.1649016562133631E-2</v>
      </c>
      <c r="F165" s="368">
        <f>DetailsComputUS7!G64</f>
        <v>0.13865913356043835</v>
      </c>
      <c r="G165" s="403">
        <f t="shared" si="9"/>
        <v>0.53751098489759497</v>
      </c>
      <c r="H165" s="403">
        <f t="shared" si="10"/>
        <v>0.59948357014872677</v>
      </c>
    </row>
    <row r="166" spans="1:8" s="29" customFormat="1" ht="15.6">
      <c r="A166" s="397">
        <f t="shared" si="11"/>
        <v>2007</v>
      </c>
      <c r="B166" s="401">
        <v>3.8407792183905949E-2</v>
      </c>
      <c r="C166" s="402">
        <v>0.19652608424079915</v>
      </c>
      <c r="D166" s="403">
        <f t="shared" si="8"/>
        <v>3.0859659181668539E-2</v>
      </c>
      <c r="E166" s="368">
        <f>DetailsComputUS7!F65</f>
        <v>9.2220154475360319E-2</v>
      </c>
      <c r="F166" s="368">
        <f>DetailsComputUS7!G65</f>
        <v>0.13952322890114333</v>
      </c>
      <c r="G166" s="403">
        <f t="shared" si="9"/>
        <v>0.54552816949725158</v>
      </c>
      <c r="H166" s="403">
        <f t="shared" si="10"/>
        <v>0.61007510127069853</v>
      </c>
    </row>
    <row r="167" spans="1:8" s="29" customFormat="1" ht="15.6">
      <c r="A167" s="397">
        <v>2008</v>
      </c>
      <c r="B167" s="401">
        <v>5.3811580489500438E-2</v>
      </c>
      <c r="C167" s="402">
        <v>0.19067240545975661</v>
      </c>
      <c r="D167" s="403">
        <f t="shared" si="8"/>
        <v>4.355119699597608E-2</v>
      </c>
      <c r="E167" s="368">
        <f>DetailsComputUS7!F66</f>
        <v>8.3924337894840467E-2</v>
      </c>
      <c r="F167" s="368">
        <f>DetailsComputUS7!G66</f>
        <v>0.12697218599441051</v>
      </c>
      <c r="G167" s="403">
        <f t="shared" si="9"/>
        <v>0.55512934691989291</v>
      </c>
      <c r="H167" s="403">
        <f t="shared" si="10"/>
        <v>0.62198304370784774</v>
      </c>
    </row>
    <row r="168" spans="1:8" s="29" customFormat="1" ht="15.6">
      <c r="A168" s="404">
        <v>2009</v>
      </c>
      <c r="B168" s="401">
        <v>8.8375191502237271E-2</v>
      </c>
      <c r="C168" s="405">
        <v>0.21248443412478013</v>
      </c>
      <c r="D168" s="403">
        <f t="shared" si="8"/>
        <v>6.9596838945215303E-2</v>
      </c>
      <c r="E168" s="368">
        <f>DetailsComputUS7!F67</f>
        <v>7.7838709782080934E-2</v>
      </c>
      <c r="F168" s="368">
        <f>DetailsComputUS7!G67</f>
        <v>0.11776501768056168</v>
      </c>
      <c r="G168" s="403">
        <f t="shared" si="9"/>
        <v>0.56275282311964514</v>
      </c>
      <c r="H168" s="403">
        <f t="shared" si="10"/>
        <v>0.63170469784473005</v>
      </c>
    </row>
    <row r="169" spans="1:8" s="29" customFormat="1" ht="15.6">
      <c r="A169" s="404">
        <v>2010</v>
      </c>
      <c r="B169" s="401">
        <v>9.3555767847934221E-2</v>
      </c>
      <c r="C169" s="405">
        <v>0.22870474682546149</v>
      </c>
      <c r="D169" s="403">
        <f t="shared" si="8"/>
        <v>7.2159119648210771E-2</v>
      </c>
      <c r="E169" s="368">
        <f>DetailsComputUS7!F68</f>
        <v>8.0413070625249022E-2</v>
      </c>
      <c r="F169" s="368">
        <f>DetailsComputUS7!G68</f>
        <v>0.12165986191758202</v>
      </c>
      <c r="G169" s="403">
        <f t="shared" si="9"/>
        <v>0.56569299180836874</v>
      </c>
      <c r="H169" s="403">
        <f t="shared" si="10"/>
        <v>0.63682563001501213</v>
      </c>
    </row>
    <row r="170" spans="1:8" s="29" customFormat="1" ht="15.6">
      <c r="A170" s="404">
        <v>2011</v>
      </c>
      <c r="B170" s="401">
        <f t="shared" ref="B170:C172" si="12">B169</f>
        <v>9.3555767847934221E-2</v>
      </c>
      <c r="C170" s="405">
        <f t="shared" si="12"/>
        <v>0.22870474682546149</v>
      </c>
      <c r="D170" s="403">
        <f t="shared" si="8"/>
        <v>7.2159119648210771E-2</v>
      </c>
      <c r="E170" s="368">
        <f>DetailsComputUS7!F69</f>
        <v>7.9484136773984304E-2</v>
      </c>
      <c r="F170" s="368">
        <f>DetailsComputUS7!G69</f>
        <v>0.12025444407696609</v>
      </c>
      <c r="G170" s="403">
        <f t="shared" si="9"/>
        <v>0.56756706179889849</v>
      </c>
      <c r="H170" s="403">
        <f t="shared" si="10"/>
        <v>0.64103502992725248</v>
      </c>
    </row>
    <row r="171" spans="1:8" s="29" customFormat="1" ht="15.6">
      <c r="A171" s="404">
        <f>A170+1</f>
        <v>2012</v>
      </c>
      <c r="B171" s="401">
        <f t="shared" si="12"/>
        <v>9.3555767847934221E-2</v>
      </c>
      <c r="C171" s="405">
        <f t="shared" si="12"/>
        <v>0.22870474682546149</v>
      </c>
      <c r="D171" s="403">
        <f t="shared" si="8"/>
        <v>7.2159119648210771E-2</v>
      </c>
      <c r="E171" s="368">
        <f>DetailsComputUS7!F70</f>
        <v>7.8555202922719558E-2</v>
      </c>
      <c r="F171" s="368">
        <f>DetailsComputUS7!G70</f>
        <v>0.11884902623635014</v>
      </c>
      <c r="G171" s="403">
        <f t="shared" si="9"/>
        <v>0.57042999437908692</v>
      </c>
      <c r="H171" s="403">
        <f t="shared" si="10"/>
        <v>0.64604717516102883</v>
      </c>
    </row>
    <row r="172" spans="1:8" s="29" customFormat="1" ht="16.2" thickBot="1">
      <c r="A172" s="406">
        <f>A171+1</f>
        <v>2013</v>
      </c>
      <c r="B172" s="407">
        <f t="shared" si="12"/>
        <v>9.3555767847934221E-2</v>
      </c>
      <c r="C172" s="408">
        <f t="shared" si="12"/>
        <v>0.22870474682546149</v>
      </c>
      <c r="D172" s="409">
        <f t="shared" si="8"/>
        <v>7.2159119648210771E-2</v>
      </c>
      <c r="E172" s="380">
        <f>DetailsComputUS7!F71</f>
        <v>7.7626269071454895E-2</v>
      </c>
      <c r="F172" s="380">
        <f>DetailsComputUS7!G71</f>
        <v>0.11744360839573427</v>
      </c>
      <c r="G172" s="409">
        <f>AVERAGE(E142:E171)/(AVERAGE(E142:E171)+AVERAGE(D142:D171))</f>
        <v>0.5734407577329137</v>
      </c>
      <c r="H172" s="409">
        <f t="shared" si="10"/>
        <v>0.65113149490619082</v>
      </c>
    </row>
    <row r="173" spans="1:8">
      <c r="A173" s="176" t="s">
        <v>276</v>
      </c>
      <c r="B173" s="167"/>
      <c r="C173" s="167"/>
      <c r="D173" s="167"/>
      <c r="H173" s="195"/>
    </row>
    <row r="174" spans="1:8">
      <c r="B174" s="168"/>
      <c r="C174" s="168"/>
      <c r="D174" s="168"/>
      <c r="H174" s="195"/>
    </row>
    <row r="175" spans="1:8">
      <c r="C175" s="168"/>
      <c r="D175" s="168"/>
      <c r="H175" s="195"/>
    </row>
    <row r="176" spans="1:8">
      <c r="C176" s="168"/>
      <c r="D176" s="168"/>
      <c r="H176" s="195"/>
    </row>
    <row r="177" spans="1:7">
      <c r="A177"/>
      <c r="B177" s="168"/>
      <c r="C177" s="168"/>
      <c r="D177" s="168"/>
      <c r="E177"/>
      <c r="F177"/>
      <c r="G177"/>
    </row>
    <row r="178" spans="1:7">
      <c r="A178"/>
      <c r="B178" s="168"/>
      <c r="C178" s="168"/>
      <c r="D178" s="168"/>
      <c r="E178"/>
      <c r="F178"/>
      <c r="G178"/>
    </row>
    <row r="179" spans="1:7">
      <c r="A179"/>
      <c r="B179" s="168"/>
      <c r="C179" s="168"/>
      <c r="D179" s="168"/>
      <c r="E179"/>
      <c r="F179"/>
      <c r="G179"/>
    </row>
    <row r="180" spans="1:7">
      <c r="A180"/>
      <c r="B180" s="168"/>
      <c r="C180" s="168"/>
      <c r="D180" s="168"/>
      <c r="E180"/>
      <c r="F180"/>
      <c r="G180"/>
    </row>
    <row r="181" spans="1:7">
      <c r="A181"/>
      <c r="B181" s="168"/>
      <c r="C181" s="168"/>
      <c r="D181" s="168"/>
      <c r="E181"/>
      <c r="F181"/>
      <c r="G181"/>
    </row>
    <row r="182" spans="1:7">
      <c r="A182"/>
      <c r="B182" s="168"/>
      <c r="C182" s="168"/>
      <c r="D182" s="168"/>
      <c r="E182"/>
      <c r="F182"/>
      <c r="G182"/>
    </row>
    <row r="183" spans="1:7">
      <c r="A183"/>
      <c r="B183" s="168"/>
      <c r="C183" s="168"/>
      <c r="D183" s="168"/>
      <c r="E183"/>
      <c r="F183"/>
      <c r="G183"/>
    </row>
  </sheetData>
  <mergeCells count="17">
    <mergeCell ref="I10:L10"/>
    <mergeCell ref="I7:I9"/>
    <mergeCell ref="J7:J9"/>
    <mergeCell ref="K7:K9"/>
    <mergeCell ref="A4:L4"/>
    <mergeCell ref="B6:H6"/>
    <mergeCell ref="F7:F8"/>
    <mergeCell ref="A5:B5"/>
    <mergeCell ref="A7:A9"/>
    <mergeCell ref="B7:B8"/>
    <mergeCell ref="C7:C8"/>
    <mergeCell ref="D7:D8"/>
    <mergeCell ref="G7:H8"/>
    <mergeCell ref="E7:E8"/>
    <mergeCell ref="D9:D10"/>
    <mergeCell ref="I6:L6"/>
    <mergeCell ref="L7:L9"/>
  </mergeCells>
  <hyperlinks>
    <hyperlink ref="A1" location="Index!A1" display="Back to index"/>
  </hyperlink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19</vt:i4>
      </vt:variant>
      <vt:variant>
        <vt:lpstr>Graphiques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29" baseType="lpstr">
      <vt:lpstr>Index</vt:lpstr>
      <vt:lpstr>T1</vt:lpstr>
      <vt:lpstr>FA2</vt:lpstr>
      <vt:lpstr>FA3</vt:lpstr>
      <vt:lpstr>DataF1F7</vt:lpstr>
      <vt:lpstr>DataF2FA1</vt:lpstr>
      <vt:lpstr>DetailsDataF3F6</vt:lpstr>
      <vt:lpstr>DataFA2</vt:lpstr>
      <vt:lpstr>DataF1F7(US)</vt:lpstr>
      <vt:lpstr>DetailsComputUS1</vt:lpstr>
      <vt:lpstr>DetailsComputUS2</vt:lpstr>
      <vt:lpstr>DetailsComputUS3</vt:lpstr>
      <vt:lpstr>DetailsComputUS4</vt:lpstr>
      <vt:lpstr>DetailsComputUS5</vt:lpstr>
      <vt:lpstr>DetailsComputUS6</vt:lpstr>
      <vt:lpstr>DetailsComputUS7</vt:lpstr>
      <vt:lpstr>DetailsComputUS8</vt:lpstr>
      <vt:lpstr>DetailsComputUS9</vt:lpstr>
      <vt:lpstr>DetailsComputUS10</vt:lpstr>
      <vt:lpstr>F1</vt:lpstr>
      <vt:lpstr>F2</vt:lpstr>
      <vt:lpstr>F3</vt:lpstr>
      <vt:lpstr>F4</vt:lpstr>
      <vt:lpstr>F5</vt:lpstr>
      <vt:lpstr>F6</vt:lpstr>
      <vt:lpstr>F7</vt:lpstr>
      <vt:lpstr>FA1</vt:lpstr>
      <vt:lpstr>'FA3'!Print_Area</vt:lpstr>
      <vt:lpstr>DetailsDataF3F6!Print_Titles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2015-04-16T13:39:55Z</cp:lastPrinted>
  <dcterms:created xsi:type="dcterms:W3CDTF">2014-10-14T00:59:51Z</dcterms:created>
  <dcterms:modified xsi:type="dcterms:W3CDTF">2017-02-13T13:49:59Z</dcterms:modified>
</cp:coreProperties>
</file>